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showInkAnnotation="0" codeName="ThisWorkbook" defaultThemeVersion="124226"/>
  <mc:AlternateContent xmlns:mc="http://schemas.openxmlformats.org/markup-compatibility/2006">
    <mc:Choice Requires="x15">
      <x15ac:absPath xmlns:x15ac="http://schemas.microsoft.com/office/spreadsheetml/2010/11/ac" url="X:\Forester Research Projects\Recruiting\Data Analyst 2023\Potential 1st round\Top candidates\Project\"/>
    </mc:Choice>
  </mc:AlternateContent>
  <xr:revisionPtr revIDLastSave="0" documentId="13_ncr:1_{708690AE-0577-42AB-BA34-94896680CB8F}" xr6:coauthVersionLast="47" xr6:coauthVersionMax="47" xr10:uidLastSave="{00000000-0000-0000-0000-000000000000}"/>
  <bookViews>
    <workbookView xWindow="-120" yWindow="-120" windowWidth="20730" windowHeight="11160" tabRatio="724" firstSheet="4" activeTab="9" xr2:uid="{00000000-000D-0000-FFFF-FFFF00000000}"/>
  </bookViews>
  <sheets>
    <sheet name="Checklist (2)" sheetId="1" state="hidden" r:id="rId1"/>
    <sheet name="Fir Tree SPAC" sheetId="9" r:id="rId2"/>
    <sheet name="Hiddenite" sheetId="25" r:id="rId3"/>
    <sheet name="Alpine Peaks" sheetId="14" r:id="rId4"/>
    <sheet name="Butler Hall" sheetId="15" r:id="rId5"/>
    <sheet name="EVR" sheetId="19" r:id="rId6"/>
    <sheet name="Gavilan" sheetId="21" r:id="rId7"/>
    <sheet name="Heights Point" sheetId="22" r:id="rId8"/>
    <sheet name="Narrow River" sheetId="30" r:id="rId9"/>
    <sheet name="Notch View" sheetId="48" r:id="rId10"/>
    <sheet name="Navemar" sheetId="31" r:id="rId11"/>
    <sheet name="Railroad Ranch" sheetId="34" r:id="rId12"/>
    <sheet name="Rip Road" sheetId="35" r:id="rId13"/>
  </sheets>
  <externalReferences>
    <externalReference r:id="rId14"/>
    <externalReference r:id="rId15"/>
    <externalReference r:id="rId16"/>
    <externalReference r:id="rId17"/>
    <externalReference r:id="rId18"/>
    <externalReference r:id="rId19"/>
  </externalReferences>
  <definedNames>
    <definedName name="___cds10" localSheetId="6">#REF!</definedName>
    <definedName name="___cds10" localSheetId="7">#REF!</definedName>
    <definedName name="___cds10">#REF!</definedName>
    <definedName name="___cds5" localSheetId="6">#REF!</definedName>
    <definedName name="___cds5" localSheetId="7">#REF!</definedName>
    <definedName name="___cds5">#REF!</definedName>
    <definedName name="__cds10" localSheetId="6">#REF!</definedName>
    <definedName name="__cds10" localSheetId="7">#REF!</definedName>
    <definedName name="__cds10">#REF!</definedName>
    <definedName name="__cds5" localSheetId="6">#REF!</definedName>
    <definedName name="__cds5" localSheetId="7">#REF!</definedName>
    <definedName name="__cds5">#REF!</definedName>
    <definedName name="_cds10" localSheetId="6">#REF!</definedName>
    <definedName name="_cds10" localSheetId="7">#REF!</definedName>
    <definedName name="_cds10">#REF!</definedName>
    <definedName name="_cds5" localSheetId="6">#REF!</definedName>
    <definedName name="_cds5" localSheetId="7">#REF!</definedName>
    <definedName name="_cds5">#REF!</definedName>
    <definedName name="_xlnm._FilterDatabase" localSheetId="0" hidden="1">'Checklist (2)'!$A$3:$I$41</definedName>
    <definedName name="bankdebtmove" localSheetId="6">#REF!</definedName>
    <definedName name="bankdebtmove" localSheetId="7">#REF!</definedName>
    <definedName name="bankdebtmove">#REF!</definedName>
    <definedName name="BLPR1020060410201016198" localSheetId="6" hidden="1">#REF!</definedName>
    <definedName name="BLPR1020060410201016198" localSheetId="7" hidden="1">#REF!</definedName>
    <definedName name="BLPR1020060410201016198" hidden="1">#REF!</definedName>
    <definedName name="BLPR1020060410201016198_1_2" localSheetId="6" hidden="1">#REF!</definedName>
    <definedName name="BLPR1020060410201016198_1_2" localSheetId="7" hidden="1">#REF!</definedName>
    <definedName name="BLPR1020060410201016198_1_2" hidden="1">#REF!</definedName>
    <definedName name="BLPR1020060410201016198_2_2" localSheetId="6" hidden="1">#REF!</definedName>
    <definedName name="BLPR1020060410201016198_2_2" localSheetId="7" hidden="1">#REF!</definedName>
    <definedName name="BLPR1020060410201016198_2_2" hidden="1">#REF!</definedName>
    <definedName name="BLPR1120060410201016213" localSheetId="6" hidden="1">#REF!</definedName>
    <definedName name="BLPR1120060410201016213" localSheetId="7" hidden="1">#REF!</definedName>
    <definedName name="BLPR1120060410201016213" hidden="1">#REF!</definedName>
    <definedName name="BLPR1120060410201016213_1_2" localSheetId="6" hidden="1">#REF!</definedName>
    <definedName name="BLPR1120060410201016213_1_2" localSheetId="7" hidden="1">#REF!</definedName>
    <definedName name="BLPR1120060410201016213_1_2" hidden="1">#REF!</definedName>
    <definedName name="BLPR1120060410201016213_2_2" localSheetId="6" hidden="1">#REF!</definedName>
    <definedName name="BLPR1120060410201016213_2_2" localSheetId="7" hidden="1">#REF!</definedName>
    <definedName name="BLPR1120060410201016213_2_2" hidden="1">#REF!</definedName>
    <definedName name="BLPR120060410201016182" localSheetId="6" hidden="1">#REF!</definedName>
    <definedName name="BLPR120060410201016182" localSheetId="7" hidden="1">#REF!</definedName>
    <definedName name="BLPR120060410201016182" hidden="1">#REF!</definedName>
    <definedName name="BLPR120060410201016182_1_2" localSheetId="6" hidden="1">#REF!</definedName>
    <definedName name="BLPR120060410201016182_1_2" localSheetId="7" hidden="1">#REF!</definedName>
    <definedName name="BLPR120060410201016182_1_2" hidden="1">#REF!</definedName>
    <definedName name="BLPR120060410201016182_2_2" localSheetId="6" hidden="1">#REF!</definedName>
    <definedName name="BLPR120060410201016182_2_2" localSheetId="7" hidden="1">#REF!</definedName>
    <definedName name="BLPR120060410201016182_2_2" hidden="1">#REF!</definedName>
    <definedName name="BLPR1220060410201016213" localSheetId="6" hidden="1">#REF!</definedName>
    <definedName name="BLPR1220060410201016213" localSheetId="7" hidden="1">#REF!</definedName>
    <definedName name="BLPR1220060410201016213" hidden="1">#REF!</definedName>
    <definedName name="BLPR1220060410201016213_1_2" localSheetId="6" hidden="1">#REF!</definedName>
    <definedName name="BLPR1220060410201016213_1_2" localSheetId="7" hidden="1">#REF!</definedName>
    <definedName name="BLPR1220060410201016213_1_2" hidden="1">#REF!</definedName>
    <definedName name="BLPR1220060410201016213_2_2" localSheetId="6" hidden="1">#REF!</definedName>
    <definedName name="BLPR1220060410201016213_2_2" localSheetId="7" hidden="1">#REF!</definedName>
    <definedName name="BLPR1220060410201016213_2_2" hidden="1">#REF!</definedName>
    <definedName name="BLPR1320060410201016213" localSheetId="6" hidden="1">#REF!</definedName>
    <definedName name="BLPR1320060410201016213" localSheetId="7" hidden="1">#REF!</definedName>
    <definedName name="BLPR1320060410201016213" hidden="1">#REF!</definedName>
    <definedName name="BLPR1320060410201016213_1_2" localSheetId="6" hidden="1">#REF!</definedName>
    <definedName name="BLPR1320060410201016213_1_2" localSheetId="7" hidden="1">#REF!</definedName>
    <definedName name="BLPR1320060410201016213_1_2" hidden="1">#REF!</definedName>
    <definedName name="BLPR1320060410201016213_2_2" localSheetId="6" hidden="1">#REF!</definedName>
    <definedName name="BLPR1320060410201016213_2_2" localSheetId="7" hidden="1">#REF!</definedName>
    <definedName name="BLPR1320060410201016213_2_2" hidden="1">#REF!</definedName>
    <definedName name="BLPR1420060410201016213" localSheetId="6" hidden="1">#REF!</definedName>
    <definedName name="BLPR1420060410201016213" localSheetId="7" hidden="1">#REF!</definedName>
    <definedName name="BLPR1420060410201016213" hidden="1">#REF!</definedName>
    <definedName name="BLPR1420060410201016213_1_2" localSheetId="6" hidden="1">#REF!</definedName>
    <definedName name="BLPR1420060410201016213_1_2" localSheetId="7" hidden="1">#REF!</definedName>
    <definedName name="BLPR1420060410201016213_1_2" hidden="1">#REF!</definedName>
    <definedName name="BLPR1420060410201016213_2_2" localSheetId="6" hidden="1">#REF!</definedName>
    <definedName name="BLPR1420060410201016213_2_2" localSheetId="7" hidden="1">#REF!</definedName>
    <definedName name="BLPR1420060410201016213_2_2" hidden="1">#REF!</definedName>
    <definedName name="BLPR1520060410201016229" localSheetId="6" hidden="1">#REF!</definedName>
    <definedName name="BLPR1520060410201016229" localSheetId="7" hidden="1">#REF!</definedName>
    <definedName name="BLPR1520060410201016229" hidden="1">#REF!</definedName>
    <definedName name="BLPR1520060410201016229_1_2" localSheetId="6" hidden="1">#REF!</definedName>
    <definedName name="BLPR1520060410201016229_1_2" localSheetId="7" hidden="1">#REF!</definedName>
    <definedName name="BLPR1520060410201016229_1_2" hidden="1">#REF!</definedName>
    <definedName name="BLPR1520060410201016229_2_2" localSheetId="6" hidden="1">#REF!</definedName>
    <definedName name="BLPR1520060410201016229_2_2" localSheetId="7" hidden="1">#REF!</definedName>
    <definedName name="BLPR1520060410201016229_2_2" hidden="1">#REF!</definedName>
    <definedName name="BLPR1620060410201016229" localSheetId="6" hidden="1">#REF!</definedName>
    <definedName name="BLPR1620060410201016229" localSheetId="7" hidden="1">#REF!</definedName>
    <definedName name="BLPR1620060410201016229" hidden="1">#REF!</definedName>
    <definedName name="BLPR1620060410201016229_1_2" localSheetId="6" hidden="1">#REF!</definedName>
    <definedName name="BLPR1620060410201016229_1_2" localSheetId="7" hidden="1">#REF!</definedName>
    <definedName name="BLPR1620060410201016229_1_2" hidden="1">#REF!</definedName>
    <definedName name="BLPR1620060410201016229_2_2" localSheetId="6" hidden="1">#REF!</definedName>
    <definedName name="BLPR1620060410201016229_2_2" localSheetId="7" hidden="1">#REF!</definedName>
    <definedName name="BLPR1620060410201016229_2_2" hidden="1">#REF!</definedName>
    <definedName name="BLPR1720060410201016229" localSheetId="6" hidden="1">#REF!</definedName>
    <definedName name="BLPR1720060410201016229" localSheetId="7" hidden="1">#REF!</definedName>
    <definedName name="BLPR1720060410201016229" hidden="1">#REF!</definedName>
    <definedName name="BLPR1720060410201016229_1_2" localSheetId="6" hidden="1">#REF!</definedName>
    <definedName name="BLPR1720060410201016229_1_2" localSheetId="7" hidden="1">#REF!</definedName>
    <definedName name="BLPR1720060410201016229_1_2" hidden="1">#REF!</definedName>
    <definedName name="BLPR1720060410201016229_2_2" localSheetId="6" hidden="1">#REF!</definedName>
    <definedName name="BLPR1720060410201016229_2_2" localSheetId="7" hidden="1">#REF!</definedName>
    <definedName name="BLPR1720060410201016229_2_2" hidden="1">#REF!</definedName>
    <definedName name="BLPR1820060410201016229" localSheetId="6" hidden="1">#REF!</definedName>
    <definedName name="BLPR1820060410201016229" localSheetId="7" hidden="1">#REF!</definedName>
    <definedName name="BLPR1820060410201016229" hidden="1">#REF!</definedName>
    <definedName name="BLPR1820060410201016229_1_2" localSheetId="6" hidden="1">#REF!</definedName>
    <definedName name="BLPR1820060410201016229_1_2" localSheetId="7" hidden="1">#REF!</definedName>
    <definedName name="BLPR1820060410201016229_1_2" hidden="1">#REF!</definedName>
    <definedName name="BLPR1820060410201016229_2_2" localSheetId="6" hidden="1">#REF!</definedName>
    <definedName name="BLPR1820060410201016229_2_2" localSheetId="7" hidden="1">#REF!</definedName>
    <definedName name="BLPR1820060410201016229_2_2" hidden="1">#REF!</definedName>
    <definedName name="BLPR1920060410201016229" localSheetId="6" hidden="1">#REF!</definedName>
    <definedName name="BLPR1920060410201016229" localSheetId="7" hidden="1">#REF!</definedName>
    <definedName name="BLPR1920060410201016229" hidden="1">#REF!</definedName>
    <definedName name="BLPR1920060410201016229_1_2" localSheetId="6" hidden="1">#REF!</definedName>
    <definedName name="BLPR1920060410201016229_1_2" localSheetId="7" hidden="1">#REF!</definedName>
    <definedName name="BLPR1920060410201016229_1_2" hidden="1">#REF!</definedName>
    <definedName name="BLPR1920060410201016229_2_2" localSheetId="6" hidden="1">#REF!</definedName>
    <definedName name="BLPR1920060410201016229_2_2" localSheetId="7" hidden="1">#REF!</definedName>
    <definedName name="BLPR1920060410201016229_2_2" hidden="1">#REF!</definedName>
    <definedName name="BLPR2020060410201016229" localSheetId="6" hidden="1">#REF!</definedName>
    <definedName name="BLPR2020060410201016229" localSheetId="7" hidden="1">#REF!</definedName>
    <definedName name="BLPR2020060410201016229" hidden="1">#REF!</definedName>
    <definedName name="BLPR2020060410201016229_1_2" localSheetId="6" hidden="1">#REF!</definedName>
    <definedName name="BLPR2020060410201016229_1_2" localSheetId="7" hidden="1">#REF!</definedName>
    <definedName name="BLPR2020060410201016229_1_2" hidden="1">#REF!</definedName>
    <definedName name="BLPR2020060410201016229_2_2" localSheetId="6" hidden="1">#REF!</definedName>
    <definedName name="BLPR2020060410201016229_2_2" localSheetId="7" hidden="1">#REF!</definedName>
    <definedName name="BLPR2020060410201016229_2_2" hidden="1">#REF!</definedName>
    <definedName name="BLPR2120060410201016229" localSheetId="6" hidden="1">#REF!</definedName>
    <definedName name="BLPR2120060410201016229" localSheetId="7" hidden="1">#REF!</definedName>
    <definedName name="BLPR2120060410201016229" hidden="1">#REF!</definedName>
    <definedName name="BLPR2120060410201016229_1_2" localSheetId="6" hidden="1">#REF!</definedName>
    <definedName name="BLPR2120060410201016229_1_2" localSheetId="7" hidden="1">#REF!</definedName>
    <definedName name="BLPR2120060410201016229_1_2" hidden="1">#REF!</definedName>
    <definedName name="BLPR2120060410201016229_2_2" localSheetId="6" hidden="1">#REF!</definedName>
    <definedName name="BLPR2120060410201016229_2_2" localSheetId="7" hidden="1">#REF!</definedName>
    <definedName name="BLPR2120060410201016229_2_2" hidden="1">#REF!</definedName>
    <definedName name="BLPR220060410201016198" localSheetId="6" hidden="1">#REF!</definedName>
    <definedName name="BLPR220060410201016198" localSheetId="7" hidden="1">#REF!</definedName>
    <definedName name="BLPR220060410201016198" hidden="1">#REF!</definedName>
    <definedName name="BLPR220060410201016198_1_2" localSheetId="6" hidden="1">#REF!</definedName>
    <definedName name="BLPR220060410201016198_1_2" localSheetId="7" hidden="1">#REF!</definedName>
    <definedName name="BLPR220060410201016198_1_2" hidden="1">#REF!</definedName>
    <definedName name="BLPR220060410201016198_2_2" localSheetId="6" hidden="1">#REF!</definedName>
    <definedName name="BLPR220060410201016198_2_2" localSheetId="7" hidden="1">#REF!</definedName>
    <definedName name="BLPR220060410201016198_2_2" hidden="1">#REF!</definedName>
    <definedName name="BLPR2220060410201016229" localSheetId="6" hidden="1">#REF!</definedName>
    <definedName name="BLPR2220060410201016229" localSheetId="7" hidden="1">#REF!</definedName>
    <definedName name="BLPR2220060410201016229" hidden="1">#REF!</definedName>
    <definedName name="BLPR2220060410201016229_1_2" localSheetId="6" hidden="1">#REF!</definedName>
    <definedName name="BLPR2220060410201016229_1_2" localSheetId="7" hidden="1">#REF!</definedName>
    <definedName name="BLPR2220060410201016229_1_2" hidden="1">#REF!</definedName>
    <definedName name="BLPR2220060410201016229_2_2" localSheetId="6" hidden="1">#REF!</definedName>
    <definedName name="BLPR2220060410201016229_2_2" localSheetId="7" hidden="1">#REF!</definedName>
    <definedName name="BLPR2220060410201016229_2_2" hidden="1">#REF!</definedName>
    <definedName name="BLPR2320060410201016229" localSheetId="6" hidden="1">#REF!</definedName>
    <definedName name="BLPR2320060410201016229" localSheetId="7" hidden="1">#REF!</definedName>
    <definedName name="BLPR2320060410201016229" hidden="1">#REF!</definedName>
    <definedName name="BLPR2320060410201016229_1_2" localSheetId="6" hidden="1">#REF!</definedName>
    <definedName name="BLPR2320060410201016229_1_2" localSheetId="7" hidden="1">#REF!</definedName>
    <definedName name="BLPR2320060410201016229_1_2" hidden="1">#REF!</definedName>
    <definedName name="BLPR2320060410201016229_2_2" localSheetId="6" hidden="1">#REF!</definedName>
    <definedName name="BLPR2320060410201016229_2_2" localSheetId="7" hidden="1">#REF!</definedName>
    <definedName name="BLPR2320060410201016229_2_2" hidden="1">#REF!</definedName>
    <definedName name="BLPR2420060410201016229" localSheetId="6" hidden="1">#REF!</definedName>
    <definedName name="BLPR2420060410201016229" localSheetId="7" hidden="1">#REF!</definedName>
    <definedName name="BLPR2420060410201016229" hidden="1">#REF!</definedName>
    <definedName name="BLPR2420060410201016229_1_2" localSheetId="6" hidden="1">#REF!</definedName>
    <definedName name="BLPR2420060410201016229_1_2" localSheetId="7" hidden="1">#REF!</definedName>
    <definedName name="BLPR2420060410201016229_1_2" hidden="1">#REF!</definedName>
    <definedName name="BLPR2420060410201016229_2_2" localSheetId="6" hidden="1">#REF!</definedName>
    <definedName name="BLPR2420060410201016229_2_2" localSheetId="7" hidden="1">#REF!</definedName>
    <definedName name="BLPR2420060410201016229_2_2" hidden="1">#REF!</definedName>
    <definedName name="BLPR2520060410201016229" localSheetId="6" hidden="1">#REF!</definedName>
    <definedName name="BLPR2520060410201016229" localSheetId="7" hidden="1">#REF!</definedName>
    <definedName name="BLPR2520060410201016229" hidden="1">#REF!</definedName>
    <definedName name="BLPR2520060410201016229_1_2" localSheetId="6" hidden="1">#REF!</definedName>
    <definedName name="BLPR2520060410201016229_1_2" localSheetId="7" hidden="1">#REF!</definedName>
    <definedName name="BLPR2520060410201016229_1_2" hidden="1">#REF!</definedName>
    <definedName name="BLPR2520060410201016229_2_2" localSheetId="6" hidden="1">#REF!</definedName>
    <definedName name="BLPR2520060410201016229_2_2" localSheetId="7" hidden="1">#REF!</definedName>
    <definedName name="BLPR2520060410201016229_2_2" hidden="1">#REF!</definedName>
    <definedName name="BLPR2620060410201016229" localSheetId="6" hidden="1">#REF!</definedName>
    <definedName name="BLPR2620060410201016229" localSheetId="7" hidden="1">#REF!</definedName>
    <definedName name="BLPR2620060410201016229" hidden="1">#REF!</definedName>
    <definedName name="BLPR2620060410201016229_1_2" localSheetId="6" hidden="1">#REF!</definedName>
    <definedName name="BLPR2620060410201016229_1_2" localSheetId="7" hidden="1">#REF!</definedName>
    <definedName name="BLPR2620060410201016229_1_2" hidden="1">#REF!</definedName>
    <definedName name="BLPR2620060410201016229_2_2" localSheetId="6" hidden="1">#REF!</definedName>
    <definedName name="BLPR2620060410201016229_2_2" localSheetId="7" hidden="1">#REF!</definedName>
    <definedName name="BLPR2620060410201016229_2_2" hidden="1">#REF!</definedName>
    <definedName name="BLPR2720060410201016245" localSheetId="6" hidden="1">#REF!</definedName>
    <definedName name="BLPR2720060410201016245" localSheetId="7" hidden="1">#REF!</definedName>
    <definedName name="BLPR2720060410201016245" hidden="1">#REF!</definedName>
    <definedName name="BLPR2720060410201016245_1_2" localSheetId="6" hidden="1">#REF!</definedName>
    <definedName name="BLPR2720060410201016245_1_2" localSheetId="7" hidden="1">#REF!</definedName>
    <definedName name="BLPR2720060410201016245_1_2" hidden="1">#REF!</definedName>
    <definedName name="BLPR2720060410201016245_2_2" localSheetId="6" hidden="1">#REF!</definedName>
    <definedName name="BLPR2720060410201016245_2_2" localSheetId="7" hidden="1">#REF!</definedName>
    <definedName name="BLPR2720060410201016245_2_2" hidden="1">#REF!</definedName>
    <definedName name="BLPR2820060410201016245" localSheetId="6" hidden="1">#REF!</definedName>
    <definedName name="BLPR2820060410201016245" localSheetId="7" hidden="1">#REF!</definedName>
    <definedName name="BLPR2820060410201016245" hidden="1">#REF!</definedName>
    <definedName name="BLPR2820060410201016245_1_2" localSheetId="6" hidden="1">#REF!</definedName>
    <definedName name="BLPR2820060410201016245_1_2" localSheetId="7" hidden="1">#REF!</definedName>
    <definedName name="BLPR2820060410201016245_1_2" hidden="1">#REF!</definedName>
    <definedName name="BLPR2820060410201016245_2_2" localSheetId="6" hidden="1">#REF!</definedName>
    <definedName name="BLPR2820060410201016245_2_2" localSheetId="7" hidden="1">#REF!</definedName>
    <definedName name="BLPR2820060410201016245_2_2" hidden="1">#REF!</definedName>
    <definedName name="BLPR320060410201016198" localSheetId="6" hidden="1">#REF!</definedName>
    <definedName name="BLPR320060410201016198" localSheetId="7" hidden="1">#REF!</definedName>
    <definedName name="BLPR320060410201016198" hidden="1">#REF!</definedName>
    <definedName name="BLPR320060410201016198_1_2" localSheetId="6" hidden="1">#REF!</definedName>
    <definedName name="BLPR320060410201016198_1_2" localSheetId="7" hidden="1">#REF!</definedName>
    <definedName name="BLPR320060410201016198_1_2" hidden="1">#REF!</definedName>
    <definedName name="BLPR320060410201016198_2_2" localSheetId="6" hidden="1">#REF!</definedName>
    <definedName name="BLPR320060410201016198_2_2" localSheetId="7" hidden="1">#REF!</definedName>
    <definedName name="BLPR320060410201016198_2_2" hidden="1">#REF!</definedName>
    <definedName name="BLPR420060410201016198" localSheetId="6" hidden="1">#REF!</definedName>
    <definedName name="BLPR420060410201016198" localSheetId="7" hidden="1">#REF!</definedName>
    <definedName name="BLPR420060410201016198" hidden="1">#REF!</definedName>
    <definedName name="BLPR420060410201016198_1_2" localSheetId="6" hidden="1">#REF!</definedName>
    <definedName name="BLPR420060410201016198_1_2" localSheetId="7" hidden="1">#REF!</definedName>
    <definedName name="BLPR420060410201016198_1_2" hidden="1">#REF!</definedName>
    <definedName name="BLPR420060410201016198_2_2" localSheetId="6" hidden="1">#REF!</definedName>
    <definedName name="BLPR420060410201016198_2_2" localSheetId="7" hidden="1">#REF!</definedName>
    <definedName name="BLPR420060410201016198_2_2" hidden="1">#REF!</definedName>
    <definedName name="BLPR520060410201016198" localSheetId="6" hidden="1">#REF!</definedName>
    <definedName name="BLPR520060410201016198" localSheetId="7" hidden="1">#REF!</definedName>
    <definedName name="BLPR520060410201016198" hidden="1">#REF!</definedName>
    <definedName name="BLPR520060410201016198_1_2" localSheetId="6" hidden="1">#REF!</definedName>
    <definedName name="BLPR520060410201016198_1_2" localSheetId="7" hidden="1">#REF!</definedName>
    <definedName name="BLPR520060410201016198_1_2" hidden="1">#REF!</definedName>
    <definedName name="BLPR520060410201016198_2_2" localSheetId="6" hidden="1">#REF!</definedName>
    <definedName name="BLPR520060410201016198_2_2" localSheetId="7" hidden="1">#REF!</definedName>
    <definedName name="BLPR520060410201016198_2_2" hidden="1">#REF!</definedName>
    <definedName name="BLPR620060410201016198" localSheetId="6" hidden="1">#REF!</definedName>
    <definedName name="BLPR620060410201016198" localSheetId="7" hidden="1">#REF!</definedName>
    <definedName name="BLPR620060410201016198" hidden="1">#REF!</definedName>
    <definedName name="BLPR620060410201016198_1_2" localSheetId="6" hidden="1">#REF!</definedName>
    <definedName name="BLPR620060410201016198_1_2" localSheetId="7" hidden="1">#REF!</definedName>
    <definedName name="BLPR620060410201016198_1_2" hidden="1">#REF!</definedName>
    <definedName name="BLPR620060410201016198_2_2" localSheetId="6" hidden="1">#REF!</definedName>
    <definedName name="BLPR620060410201016198_2_2" localSheetId="7" hidden="1">#REF!</definedName>
    <definedName name="BLPR620060410201016198_2_2" hidden="1">#REF!</definedName>
    <definedName name="BLPR720060410201016198" localSheetId="6" hidden="1">#REF!</definedName>
    <definedName name="BLPR720060410201016198" localSheetId="7" hidden="1">#REF!</definedName>
    <definedName name="BLPR720060410201016198" hidden="1">#REF!</definedName>
    <definedName name="BLPR720060410201016198_1_2" localSheetId="6" hidden="1">#REF!</definedName>
    <definedName name="BLPR720060410201016198_1_2" localSheetId="7" hidden="1">#REF!</definedName>
    <definedName name="BLPR720060410201016198_1_2" hidden="1">#REF!</definedName>
    <definedName name="BLPR720060410201016198_2_2" localSheetId="6" hidden="1">#REF!</definedName>
    <definedName name="BLPR720060410201016198_2_2" localSheetId="7" hidden="1">#REF!</definedName>
    <definedName name="BLPR720060410201016198_2_2" hidden="1">#REF!</definedName>
    <definedName name="BLPR820060410201016198" localSheetId="6" hidden="1">#REF!</definedName>
    <definedName name="BLPR820060410201016198" localSheetId="7" hidden="1">#REF!</definedName>
    <definedName name="BLPR820060410201016198" hidden="1">#REF!</definedName>
    <definedName name="BLPR820060410201016198_1_2" localSheetId="6" hidden="1">#REF!</definedName>
    <definedName name="BLPR820060410201016198_1_2" localSheetId="7" hidden="1">#REF!</definedName>
    <definedName name="BLPR820060410201016198_1_2" hidden="1">#REF!</definedName>
    <definedName name="BLPR820060410201016198_2_2" localSheetId="6" hidden="1">#REF!</definedName>
    <definedName name="BLPR820060410201016198_2_2" localSheetId="7" hidden="1">#REF!</definedName>
    <definedName name="BLPR820060410201016198_2_2" hidden="1">#REF!</definedName>
    <definedName name="BLPR920060410201016198" localSheetId="6" hidden="1">#REF!</definedName>
    <definedName name="BLPR920060410201016198" localSheetId="7" hidden="1">#REF!</definedName>
    <definedName name="BLPR920060410201016198" hidden="1">#REF!</definedName>
    <definedName name="BLPR920060410201016198_1_2" localSheetId="6" hidden="1">#REF!</definedName>
    <definedName name="BLPR920060410201016198_1_2" localSheetId="7" hidden="1">#REF!</definedName>
    <definedName name="BLPR920060410201016198_1_2" hidden="1">#REF!</definedName>
    <definedName name="BLPR920060410201016198_2_2" localSheetId="6" hidden="1">#REF!</definedName>
    <definedName name="BLPR920060410201016198_2_2" localSheetId="7" hidden="1">#REF!</definedName>
    <definedName name="BLPR920060410201016198_2_2" hidden="1">#REF!</definedName>
    <definedName name="bondmove" localSheetId="6">#REF!</definedName>
    <definedName name="bondmove" localSheetId="7">#REF!</definedName>
    <definedName name="bondmove">#REF!</definedName>
    <definedName name="brmove" localSheetId="6">#REF!</definedName>
    <definedName name="brmove" localSheetId="7">#REF!</definedName>
    <definedName name="brmove">#REF!</definedName>
    <definedName name="capitalR" localSheetId="6">#REF!</definedName>
    <definedName name="capitalR" localSheetId="7">#REF!</definedName>
    <definedName name="capitalR">#REF!</definedName>
    <definedName name="capitalV" localSheetId="6">#REF!</definedName>
    <definedName name="capitalV" localSheetId="7">#REF!</definedName>
    <definedName name="capitalV">#REF!</definedName>
    <definedName name="cdsmove1" localSheetId="6">#REF!</definedName>
    <definedName name="cdsmove1" localSheetId="7">#REF!</definedName>
    <definedName name="cdsmove1">#REF!</definedName>
    <definedName name="cdsmove2" localSheetId="6">#REF!</definedName>
    <definedName name="cdsmove2" localSheetId="7">#REF!</definedName>
    <definedName name="cdsmove2">#REF!</definedName>
    <definedName name="Complete_Data">OFFSET('[1]Graph Counts'!$D$3,0,0,COUNTA('[1]Graph Counts'!$A$3:$A$50),1)</definedName>
    <definedName name="DISCLOSURES" localSheetId="6">#REF!</definedName>
    <definedName name="DISCLOSURES" localSheetId="7">#REF!</definedName>
    <definedName name="DISCLOSURES">#REF!</definedName>
    <definedName name="DROPDOWN" localSheetId="6">#REF!</definedName>
    <definedName name="DROPDOWN" localSheetId="7">#REF!</definedName>
    <definedName name="DROPDOWN">#REF!</definedName>
    <definedName name="dsf" localSheetId="6">#REF!</definedName>
    <definedName name="dsf" localSheetId="7">#REF!</definedName>
    <definedName name="dsf">#REF!</definedName>
    <definedName name="equitymove" localSheetId="6">#REF!</definedName>
    <definedName name="equitymove" localSheetId="7">#REF!</definedName>
    <definedName name="equitymove">#REF!</definedName>
    <definedName name="External_Data">OFFSET('[1]Graph Counts'!$B$3,0,0,COUNTA('[1]Graph Counts'!$A$3:$A$50),1)</definedName>
    <definedName name="FullName">"H:\FTP\Invest\Portfolio\Holding spreadsheets\Latest and Greatest.xls"</definedName>
    <definedName name="Graph_Data">OFFSET('[1]Graph Counts'!$A$2,0,0,COUNTA('[1]Graph Counts'!$A$3:$A$50)+1,4)</definedName>
    <definedName name="gusr">[2]GUS!$P$204</definedName>
    <definedName name="gusv">[2]GUS!$Q$204</definedName>
    <definedName name="Internal_Data">OFFSET('[1]Graph Counts'!$C$3,0,0,COUNTA('[1]Graph Counts'!$A$3:$A$50),1)</definedName>
    <definedName name="IQ_ACCOUNT_CHANGE" hidden="1">"IQ_ACCOUNT_CHANGE"</definedName>
    <definedName name="IQ_ACCOUNTS_PAY" hidden="1">"IQ_ACCOUNTS_PAY"</definedName>
    <definedName name="IQ_ACCRUED_EXP" hidden="1">"IQ_ACCRUED_EXP"</definedName>
    <definedName name="IQ_ADD_PAID_IN" hidden="1">"IQ_ADD_PAID_IN"</definedName>
    <definedName name="IQ_AMORTIZATION" hidden="1">"IQ_AMORTIZATION"</definedName>
    <definedName name="IQ_ASSET_TURNS" hidden="1">"IQ_ASSET_TURNS"</definedName>
    <definedName name="IQ_BASIC_EPS_EXCL" hidden="1">"IQ_BASIC_EPS_EXCL"</definedName>
    <definedName name="IQ_BASIC_EPS_INCL" hidden="1">"IQ_BASIC_EPS_INCL"</definedName>
    <definedName name="IQ_BASIC_NORMAL_EPS" hidden="1">"IQ_BASIC_NORMAL_EPS"</definedName>
    <definedName name="IQ_BASIC_WEIGHT" hidden="1">"IQ_BASIC_WEIGHT"</definedName>
    <definedName name="IQ_BONDRATING_FITCH" hidden="1">"IQ_BONDRATING_FITCH"</definedName>
    <definedName name="IQ_BONDRATING_SP" hidden="1">"IQ_BONDRATING_SP"</definedName>
    <definedName name="IQ_BOOK_VALUE" hidden="1">"IQ_BOOK_VALUE"</definedName>
    <definedName name="IQ_BV_OVER_SHARES" hidden="1">"IQ_BV_OVER_SHARES"</definedName>
    <definedName name="IQ_CAPEX" hidden="1">"IQ_CAPEX"</definedName>
    <definedName name="IQ_CAPITAL_LEASE" hidden="1">"IQ_CAPITAL_LEASE"</definedName>
    <definedName name="IQ_CASH" hidden="1">"IQ_CASH"</definedName>
    <definedName name="IQ_CASH_DUE_BANKS" hidden="1">"IQ_CASH_DUE_BANKS"</definedName>
    <definedName name="IQ_CASH_EQUIV" hidden="1">"IQ_CASH_EQUIV"</definedName>
    <definedName name="IQ_CASH_INTEREST" hidden="1">"IQ_CASH_INTEREST"</definedName>
    <definedName name="IQ_CASH_ST" hidden="1">"IQ_CASH_ST"</definedName>
    <definedName name="IQ_CASH_TAXES" hidden="1">"IQ_CASH_TAXES"</definedName>
    <definedName name="IQ_CHANGES_WORK_CAP" hidden="1">"IQ_CHANGES_WORK_CAP"</definedName>
    <definedName name="IQ_CITY" hidden="1">"IQ_CITY"</definedName>
    <definedName name="IQ_CLOSEPRICE" hidden="1">"IQ_CLOSEPRICE"</definedName>
    <definedName name="IQ_COMMON_STOCK" hidden="1">"IQ_COMMON_STOCK"</definedName>
    <definedName name="IQ_COMPANY_ADDRESS" hidden="1">"IQ_COMPANY_ADDRESS"</definedName>
    <definedName name="IQ_COMPANY_NAME" hidden="1">"IQ_COMPANY_NAME"</definedName>
    <definedName name="IQ_COMPANY_PHONE" hidden="1">"IQ_COMPANY_PHONE"</definedName>
    <definedName name="IQ_COMPANY_STREET1" hidden="1">"IQ_COMPANY_STREET1"</definedName>
    <definedName name="IQ_COMPANY_STREET2" hidden="1">"IQ_COMPANY_STREET2"</definedName>
    <definedName name="IQ_COMPANY_TICKER" hidden="1">"IQ_COMPANY_TICKER"</definedName>
    <definedName name="IQ_COMPANY_WEBSITE" hidden="1">"IQ_COMPANY_WEBSITE"</definedName>
    <definedName name="IQ_COMPANY_ZIP" hidden="1">"IQ_COMPANY_ZIP"</definedName>
    <definedName name="IQ_COST_REVENUE" hidden="1">"IQ_COST_REVENUE"</definedName>
    <definedName name="IQ_COUNTRY_NAME" hidden="1">"IQ_COUNTRY_NAME"</definedName>
    <definedName name="IQ_CURRENT_PORT" hidden="1">"IQ_CURRENT_PORT"</definedName>
    <definedName name="IQ_CURRENT_RATIO" hidden="1">"IQ_CURRENT_RATIO"</definedName>
    <definedName name="IQ_DAYS_PAY_OUTST" hidden="1">"IQ_DAYS_PAY_OUTST"</definedName>
    <definedName name="IQ_DAYS_SALES_OUTST" hidden="1">"IQ_DAYS_SALES_OUTST"</definedName>
    <definedName name="IQ_DEFERRED_INC_TAX" hidden="1">"IQ_DEFERRED_INC_TAX"</definedName>
    <definedName name="IQ_DEFERRED_TAXES" hidden="1">"IQ_DEFERRED_TAXES"</definedName>
    <definedName name="IQ_DEPRE_AMORT" hidden="1">"IQ_DEPRE_AMORT"</definedName>
    <definedName name="IQ_DEPRE_AMORT_SUPPL" hidden="1">"IQ_DEPRE_AMORT_SUPPL"</definedName>
    <definedName name="IQ_DEPRE_DEPLE" hidden="1">"IQ_DEPRE_DEPLE"</definedName>
    <definedName name="IQ_DEPRE_SUPP" hidden="1">"IQ_DEPRE_SUPP"</definedName>
    <definedName name="IQ_DESCRIPTION_LONG" hidden="1">"IQ_DESCRIPTION_LONG"</definedName>
    <definedName name="IQ_DILUT_ADJUST" hidden="1">"IQ_DILUT_ADJUST"</definedName>
    <definedName name="IQ_DILUT_EPS_EXCL" hidden="1">"IQ_DILUT_EPS_EXCL"</definedName>
    <definedName name="IQ_DILUT_EPS_INCL" hidden="1">"IQ_DILUT_EPS_INCL"</definedName>
    <definedName name="IQ_DILUT_NORMAL_EPS" hidden="1">"IQ_DILUT_NORMAL_EPS"</definedName>
    <definedName name="IQ_DILUT_WEIGHT" hidden="1">"IQ_DILUT_WEIGHT"</definedName>
    <definedName name="IQ_DISCONT_OPER" hidden="1">"IQ_DISCONT_OPER"</definedName>
    <definedName name="IQ_DIVID_SHARE" hidden="1">"IQ_DIVID_SHARE"</definedName>
    <definedName name="IQ_EBIT" hidden="1">"IQ_EBIT"</definedName>
    <definedName name="IQ_EBIT_10K" hidden="1">"IQ_EBIT_10K"</definedName>
    <definedName name="IQ_EBIT_10Q" hidden="1">"IQ_EBIT_10Q"</definedName>
    <definedName name="IQ_EBIT_10Q1" hidden="1">"IQ_EBIT_10Q1"</definedName>
    <definedName name="IQ_EBIT_GROWTH_1" hidden="1">"IQ_EBIT_GROWTH_1"</definedName>
    <definedName name="IQ_EBIT_GROWTH_2" hidden="1">"IQ_EBIT_GROWTH_2"</definedName>
    <definedName name="IQ_EBIT_MARGIN" hidden="1">"IQ_EBIT_MARGIN"</definedName>
    <definedName name="IQ_EBIT_OVER_IE" hidden="1">"IQ_EBIT_OVER_IE"</definedName>
    <definedName name="IQ_EBITDA" hidden="1">"IQ_EBITDA"</definedName>
    <definedName name="IQ_EBITDA_10K" hidden="1">"IQ_EBITDA_10K"</definedName>
    <definedName name="IQ_EBITDA_10Q" hidden="1">"IQ_EBITDA_10Q"</definedName>
    <definedName name="IQ_EBITDA_10Q1" hidden="1">"IQ_EBITDA_10Q1"</definedName>
    <definedName name="IQ_EBITDA_CAPEX_OVER_TOTAL_IE" hidden="1">"IQ_EBITDA_CAPEX_OVER_TOTAL_IE"</definedName>
    <definedName name="IQ_EBITDA_GROWTH_1" hidden="1">"IQ_EBITDA_GROWTH_1"</definedName>
    <definedName name="IQ_EBITDA_GROWTH_2" hidden="1">"IQ_EBITDA_GROWTH_2"</definedName>
    <definedName name="IQ_EBITDA_MARGIN" hidden="1">"IQ_EBITDA_MARGIN"</definedName>
    <definedName name="IQ_EBITDA_OVER_TOTAL_IE" hidden="1">"IQ_EBITDA_OVER_TOTAL_IE"</definedName>
    <definedName name="IQ_EFFECT_SPECIAL_CHARGE" hidden="1">"IQ_EFFECT_SPECIAL_CHARGE"</definedName>
    <definedName name="IQ_EMPLOYEES" hidden="1">"IQ_EMPLOYEES"</definedName>
    <definedName name="IQ_ENTERPRISE_VALUE" hidden="1">"IQ_ENTERPRISE_VALUE"</definedName>
    <definedName name="IQ_EPS" hidden="1">"IQ_EPS"</definedName>
    <definedName name="IQ_EPS_10K" hidden="1">"IQ_EPS_10K"</definedName>
    <definedName name="IQ_EPS_10Q" hidden="1">"IQ_EPS_10Q"</definedName>
    <definedName name="IQ_EPS_10Q1" hidden="1">"IQ_EPS_10Q1"</definedName>
    <definedName name="IQ_EPS_EST" hidden="1">"IQ_EPS_EST"</definedName>
    <definedName name="IQ_EPS_EST_1" hidden="1">"IQ_EPS_EST_1"</definedName>
    <definedName name="IQ_EQUITY_AFFIL" hidden="1">"IQ_EQUITY_AFFIL"</definedName>
    <definedName name="IQ_EQV_OVER_BV" hidden="1">"IQ_EQV_OVER_BV"</definedName>
    <definedName name="IQ_EQV_OVER_LTM_PRETAX_INC" hidden="1">"IQ_EQV_OVER_LTM_PRETAX_INC"</definedName>
    <definedName name="IQ_ESOP_DEBT" hidden="1">"IQ_ESOP_DEBT"</definedName>
    <definedName name="IQ_EV_OVER_EMPLOYEE" hidden="1">"IQ_EV_OVER_EMPLOYEE"</definedName>
    <definedName name="IQ_EV_OVER_LTM_EBIT" hidden="1">"IQ_EV_OVER_LTM_EBIT"</definedName>
    <definedName name="IQ_EV_OVER_LTM_EBITDA" hidden="1">"IQ_EV_OVER_LTM_EBITDA"</definedName>
    <definedName name="IQ_EV_OVER_LTM_REVENUE" hidden="1">"IQ_EV_OVER_LTM_REVENUE"</definedName>
    <definedName name="IQ_EV_OVER_REVENUE_EST" hidden="1">"IQ_EV_OVER_REVENUE_EST"</definedName>
    <definedName name="IQ_EV_OVER_REVENUE_EST_1" hidden="1">"IQ_EV_OVER_REVENUE_EST_1"</definedName>
    <definedName name="IQ_EXCHANGE" hidden="1">"IQ_EXCHANGE"</definedName>
    <definedName name="IQ_EXTRA_ITEMS" hidden="1">"IQ_EXTRA_ITEMS"</definedName>
    <definedName name="IQ_FINANCING_CASH" hidden="1">"IQ_FINANCING_CASH"</definedName>
    <definedName name="IQ_FOREIGN_EXCHANGE" hidden="1">"IQ_FOREIGN_EXCHANGE"</definedName>
    <definedName name="IQ_FWD" hidden="1">"LTM"</definedName>
    <definedName name="IQ_FWD1" hidden="1">"LTM"</definedName>
    <definedName name="IQ_FY_DATE" hidden="1">"IQ_FY_DATE"</definedName>
    <definedName name="IQ_GAIN_SALE_ASSETS" hidden="1">"IQ_GAIN_SALE_ASSETS"</definedName>
    <definedName name="IQ_GOODWILL_NET" hidden="1">"IQ_GOODWILL_NET"</definedName>
    <definedName name="IQ_GROSS_DIVID" hidden="1">"IQ_GROSS_DIVID"</definedName>
    <definedName name="IQ_GROSS_MARGIN" hidden="1">"IQ_GROSS_MARGIN"</definedName>
    <definedName name="IQ_GROSS_PROFIT" hidden="1">"IQ_GROSS_PROFIT"</definedName>
    <definedName name="IQ_HIGHPRICE" hidden="1">"IQ_HIGHPRICE"</definedName>
    <definedName name="IQ_INC_AFTER_TAX" hidden="1">"IQ_INC_AFTER_TAX"</definedName>
    <definedName name="IQ_INC_AVAIL_EXCL" hidden="1">"IQ_INC_AVAIL_EXCL"</definedName>
    <definedName name="IQ_INC_AVAIL_INCL" hidden="1">"IQ_INC_AVAIL_INCL"</definedName>
    <definedName name="IQ_INC_BEFORE_TAX" hidden="1">"IQ_INC_BEFORE_TAX"</definedName>
    <definedName name="IQ_INC_TAX" hidden="1">"IQ_INC_TAX"</definedName>
    <definedName name="IQ_INC_TAX_EXCL" hidden="1">"IQ_INC_TAX_EXCL"</definedName>
    <definedName name="IQ_INTANGIBLES_NET" hidden="1">"IQ_INTANGIBLES_NET"</definedName>
    <definedName name="IQ_INTEREST_EXP_NET" hidden="1">"IQ_INTEREST_EXP_NET"</definedName>
    <definedName name="IQ_INTEREST_EXP_NON" hidden="1">"IQ_INTEREST_EXP_NON"</definedName>
    <definedName name="IQ_INTEREST_EXP_SUPPL" hidden="1">"IQ_INTEREST_EXP_SUPPL"</definedName>
    <definedName name="IQ_INTEREST_INC" hidden="1">"IQ_INTEREST_INC"</definedName>
    <definedName name="IQ_INTEREST_INC_10K" hidden="1">"IQ_INTEREST_INC_10K"</definedName>
    <definedName name="IQ_INTEREST_INC_10Q" hidden="1">"IQ_INTEREST_INC_10Q"</definedName>
    <definedName name="IQ_INTEREST_INC_10Q1" hidden="1">"IQ_INTEREST_INC_10Q1"</definedName>
    <definedName name="IQ_INTEREST_INC_NON" hidden="1">"IQ_INTEREST_INC_NON"</definedName>
    <definedName name="IQ_INVENTORY_TURNS" hidden="1">"IQ_INVENTORY_TURNS"</definedName>
    <definedName name="IQ_ISS_DEBT_NET" hidden="1">"IQ_ISS_DEBT_NET"</definedName>
    <definedName name="IQ_ISS_STOCK_NET" hidden="1">"IQ_ISS_STOCK_NET"</definedName>
    <definedName name="IQ_LAST_EBIT_MARGIN" hidden="1">"IQ_LAST_EBIT_MARGIN"</definedName>
    <definedName name="IQ_LAST_EBITDA_MARGIN" hidden="1">"IQ_LAST_EBITDA_MARGIN"</definedName>
    <definedName name="IQ_LAST_GROSS_MARGIN" hidden="1">"IQ_LAST_GROSS_MARGIN"</definedName>
    <definedName name="IQ_LAST_NET_INC_MARGIN" hidden="1">"IQ_LAST_NET_INC_MARGIN"</definedName>
    <definedName name="IQ_LASTSALEPRICE" hidden="1">"IQ_LASTSALEPRICE"</definedName>
    <definedName name="IQ_LATEST" hidden="1">"1"</definedName>
    <definedName name="IQ_LATESTK" hidden="1">"1000"</definedName>
    <definedName name="IQ_LATESTKFR" hidden="1">"50"</definedName>
    <definedName name="IQ_LATESTQ" hidden="1">"500"</definedName>
    <definedName name="IQ_LATESTQFR" hidden="1">"100"</definedName>
    <definedName name="IQ_LOAN_LOSS" hidden="1">"IQ_LOAN_LOSS"</definedName>
    <definedName name="IQ_LONG_TERM_DEBT" hidden="1">"IQ_LONG_TERM_DEBT"</definedName>
    <definedName name="IQ_LONG_TERM_DEBT_OVER_TOTAL_CAP" hidden="1">"IQ_LONG_TERM_DEBT_OVER_TOTAL_CAP"</definedName>
    <definedName name="IQ_LONG_TERM_GROWTH" hidden="1">"IQ_LONG_TERM_GROWTH"</definedName>
    <definedName name="IQ_LONG_TERM_INV" hidden="1">"IQ_LONG_TERM_INV"</definedName>
    <definedName name="IQ_LOWPRICE" hidden="1">"IQ_LOWPRICE"</definedName>
    <definedName name="IQ_LTM_DATE" hidden="1">"IQ_LTM_DATE"</definedName>
    <definedName name="IQ_LTM_REVENUE_OVER_EMPLOYEES" hidden="1">"IQ_LTM_REVENUE_OVER_EMPLOYEES"</definedName>
    <definedName name="IQ_MARKETCAP" hidden="1">"IQ_MARKETCAP"</definedName>
    <definedName name="IQ_MINORITY_INTEREST" hidden="1">"IQ_MINORITY_INTEREST"</definedName>
    <definedName name="IQ_MINORITY_INTEREST_IS" hidden="1">"IQ_MINORITY_INTEREST_IS"</definedName>
    <definedName name="IQ_MISC_EARN_ADJ" hidden="1">"IQ_MISC_EARN_ADJ"</definedName>
    <definedName name="IQ_NET_CHANGE" hidden="1">"IQ_NET_CHANGE"</definedName>
    <definedName name="IQ_NET_DEBT" hidden="1">"IQ_NET_DEBT"</definedName>
    <definedName name="IQ_NET_INC" hidden="1">"IQ_NET_INC"</definedName>
    <definedName name="IQ_NET_INC_10K" hidden="1">"IQ_NET_INC_10K"</definedName>
    <definedName name="IQ_NET_INC_10Q" hidden="1">"IQ_NET_INC_10Q"</definedName>
    <definedName name="IQ_NET_INC_10Q1" hidden="1">"IQ_NET_INC_10Q1"</definedName>
    <definedName name="IQ_NET_INC_BEFORE" hidden="1">"IQ_NET_INC_BEFORE"</definedName>
    <definedName name="IQ_NET_INC_GROWTH_1" hidden="1">"IQ_NET_INC_GROWTH_1"</definedName>
    <definedName name="IQ_NET_INC_GROWTH_2" hidden="1">"IQ_NET_INC_GROWTH_2"</definedName>
    <definedName name="IQ_NET_INC_MARGIN" hidden="1">"IQ_NET_INC_MARGIN"</definedName>
    <definedName name="IQ_NET_INTEREST_INC" hidden="1">"IQ_NET_INTEREST_INC"</definedName>
    <definedName name="IQ_NET_INTEREST_INC_AFTER_LL" hidden="1">"IQ_NET_INTEREST_INC_AFTER_LL"</definedName>
    <definedName name="IQ_NET_LOANS" hidden="1">"IQ_NET_LOANS"</definedName>
    <definedName name="IQ_NON_CASH" hidden="1">"IQ_NON_CASH"</definedName>
    <definedName name="IQ_NON_INTEREST_EXP" hidden="1">"IQ_NON_INTEREST_EXP"</definedName>
    <definedName name="IQ_NON_INTEREST_INC" hidden="1">"IQ_NON_INTEREST_INC"</definedName>
    <definedName name="IQ_NORMAL_INC_AFTER" hidden="1">"IQ_NORMAL_INC_AFTER"</definedName>
    <definedName name="IQ_NORMAL_INC_AVAIL" hidden="1">"IQ_NORMAL_INC_AVAIL"</definedName>
    <definedName name="IQ_NORMAL_INC_BEFORE" hidden="1">"IQ_NORMAL_INC_BEFORE"</definedName>
    <definedName name="IQ_NOTES_PAY" hidden="1">"IQ_NOTES_PAY"</definedName>
    <definedName name="IQ_OPENPRICE" hidden="1">"IQ_OPENPRICE"</definedName>
    <definedName name="IQ_OPER_INC" hidden="1">"IQ_OPER_INC"</definedName>
    <definedName name="IQ_OTHER_ASSETS" hidden="1">"IQ_OTHER_ASSETS"</definedName>
    <definedName name="IQ_OTHER_CURRENT_ASSETS" hidden="1">"IQ_OTHER_CURRENT_ASSETS"</definedName>
    <definedName name="IQ_OTHER_CURRENT_LIAB" hidden="1">"IQ_OTHER_CURRENT_LIAB"</definedName>
    <definedName name="IQ_OTHER_EARNING" hidden="1">"IQ_OTHER_EARNING"</definedName>
    <definedName name="IQ_OTHER_EQUITY" hidden="1">"IQ_OTHER_EQUITY"</definedName>
    <definedName name="IQ_OTHER_INVESTING" hidden="1">"IQ_OTHER_INVESTING"</definedName>
    <definedName name="IQ_OTHER_LIAB" hidden="1">"IQ_OTHER_LIAB"</definedName>
    <definedName name="IQ_OTHER_LONG_TERM" hidden="1">"IQ_OTHER_LONG_TERM"</definedName>
    <definedName name="IQ_OTHER_NET" hidden="1">"IQ_OTHER_NET"</definedName>
    <definedName name="IQ_OTHER_OPER" hidden="1">"IQ_OTHER_OPER"</definedName>
    <definedName name="IQ_OTHER_RECEIV" hidden="1">"IQ_OTHER_RECEIV"</definedName>
    <definedName name="IQ_OTHER_REVENUE" hidden="1">"IQ_OTHER_REVENUE"</definedName>
    <definedName name="IQ_PAY_ACCRUED" hidden="1">"IQ_PAY_ACCRUED"</definedName>
    <definedName name="IQ_PERIODDATE" hidden="1">"IQ_PERIODDATE"</definedName>
    <definedName name="IQ_PREF_DIVID" hidden="1">"IQ_PREF_DIVID"</definedName>
    <definedName name="IQ_PREF_STOCK" hidden="1">"IQ_PREF_STOCK"</definedName>
    <definedName name="IQ_PREPAID_EXPEN" hidden="1">"IQ_PREPAID_EXPEN"</definedName>
    <definedName name="IQ_PRETAX_INC" hidden="1">"IQ_PRETAX_INC"</definedName>
    <definedName name="IQ_PRETAX_INC_10K" hidden="1">"IQ_PRETAX_INC_10K"</definedName>
    <definedName name="IQ_PRETAX_INC_10Q" hidden="1">"IQ_PRETAX_INC_10Q"</definedName>
    <definedName name="IQ_PRETAX_INC_10Q1" hidden="1">"IQ_PRETAX_INC_10Q1"</definedName>
    <definedName name="IQ_PRICE_OVER_EPS_EST" hidden="1">"IQ_PRICE_OVER_EPS_EST"</definedName>
    <definedName name="IQ_PRICE_OVER_EPS_EST_1" hidden="1">"IQ_PRICE_OVER_EPS_EST_1"</definedName>
    <definedName name="IQ_PRICE_OVER_LTM_EPS" hidden="1">"IQ_PRICE_OVER_LTM_EPS"</definedName>
    <definedName name="IQ_PRICEDATE" hidden="1">"IQ_PRICEDATE"</definedName>
    <definedName name="IQ_PRICEDATETIME" hidden="1">"IQ_PRICEDATETIME"</definedName>
    <definedName name="IQ_PRO_FORMA_BASIC_EPS" hidden="1">"IQ_PRO_FORMA_BASIC_EPS"</definedName>
    <definedName name="IQ_PRO_FORMA_DILUT_EPS" hidden="1">"IQ_PRO_FORMA_DILUT_EPS"</definedName>
    <definedName name="IQ_PRO_FORMA_NET_INC" hidden="1">"IQ_PRO_FORMA_NET_INC"</definedName>
    <definedName name="IQ_PROPERTY_GROSS" hidden="1">"IQ_PROPERTY_GROSS"</definedName>
    <definedName name="IQ_PROPERTY_NET" hidden="1">"IQ_PROPERTY_NET"</definedName>
    <definedName name="IQ_QUICK_RATIO" hidden="1">"IQ_QUICK_RATIO"</definedName>
    <definedName name="IQ_REDEEM_PREF_STOCK" hidden="1">"IQ_REDEEM_PREF_STOCK"</definedName>
    <definedName name="IQ_RESEARCH_DEV" hidden="1">"IQ_RESEARCH_DEV"</definedName>
    <definedName name="IQ_RETAINED_EARN" hidden="1">"IQ_RETAINED_EARN"</definedName>
    <definedName name="IQ_RETURN_ASSETS" hidden="1">"IQ_RETURN_ASSETS"</definedName>
    <definedName name="IQ_RETURN_EQUITY" hidden="1">"IQ_RETURN_EQUITY"</definedName>
    <definedName name="IQ_RETURN_INVESTMENT" hidden="1">"IQ_RETURN_INVESTMENT"</definedName>
    <definedName name="IQ_REVENUE" hidden="1">"IQ_REVENUE"</definedName>
    <definedName name="IQ_REVENUE_10K" hidden="1">"IQ_REVENUE_10K"</definedName>
    <definedName name="IQ_REVENUE_10Q" hidden="1">"IQ_REVENUE_10Q"</definedName>
    <definedName name="IQ_REVENUE_10Q1" hidden="1">"IQ_REVENUE_10Q1"</definedName>
    <definedName name="IQ_REVENUE_EST" hidden="1">"IQ_REVENUE_EST"</definedName>
    <definedName name="IQ_REVENUE_EST_1" hidden="1">"IQ_REVENUE_EST_1"</definedName>
    <definedName name="IQ_REVENUE_GROWTH_1" hidden="1">"IQ_REVENUE_GROWTH_1"</definedName>
    <definedName name="IQ_REVENUE_GROWTH_2" hidden="1">"IQ_REVENUE_GROWTH_2"</definedName>
    <definedName name="IQ_SGA" hidden="1">"IQ_SGA"</definedName>
    <definedName name="IQ_SHARESOUTSTANDING" hidden="1">"IQ_SHARESOUTSTANDING"</definedName>
    <definedName name="IQ_SHORT_TERM_INVEST" hidden="1">"IQ_SHORT_TERM_INVEST"</definedName>
    <definedName name="IQ_STATE" hidden="1">"IQ_STATE"</definedName>
    <definedName name="IQ_STOCK_BASED" hidden="1">"IQ_STOCK_BASED"</definedName>
    <definedName name="IQ_TODAY" hidden="1">"0"</definedName>
    <definedName name="IQ_TOTAL_ASSETS" hidden="1">"IQ_TOTAL_ASSETS"</definedName>
    <definedName name="IQ_TOTAL_CASH_DIVID" hidden="1">"IQ_TOTAL_CASH_DIVID"</definedName>
    <definedName name="IQ_TOTAL_CASH_FINAN" hidden="1">"IQ_TOTAL_CASH_FINAN"</definedName>
    <definedName name="IQ_TOTAL_CASH_INVEST" hidden="1">"IQ_TOTAL_CASH_INVEST"</definedName>
    <definedName name="IQ_TOTAL_CASH_OPER" hidden="1">"IQ_TOTAL_CASH_OPER"</definedName>
    <definedName name="IQ_TOTAL_COMMON" hidden="1">"IQ_TOTAL_COMMON"</definedName>
    <definedName name="IQ_TOTAL_CURRENT_ASSETS" hidden="1">"IQ_TOTAL_CURRENT_ASSETS"</definedName>
    <definedName name="IQ_TOTAL_CURRENT_LIAB" hidden="1">"IQ_TOTAL_CURRENT_LIAB"</definedName>
    <definedName name="IQ_TOTAL_DEBT" hidden="1">"IQ_TOTAL_DEBT"</definedName>
    <definedName name="IQ_TOTAL_DEBT_OVER_EBITDA" hidden="1">"IQ_TOTAL_DEBT_OVER_EBITDA"</definedName>
    <definedName name="IQ_TOTAL_DEBT_OVER_TOTAL_BV" hidden="1">"IQ_TOTAL_DEBT_OVER_TOTAL_BV"</definedName>
    <definedName name="IQ_TOTAL_DEBT_OVER_TOTAL_CAP" hidden="1">"IQ_TOTAL_DEBT_OVER_TOTAL_CAP"</definedName>
    <definedName name="IQ_TOTAL_EQUITY" hidden="1">"IQ_TOTAL_EQUITY"</definedName>
    <definedName name="IQ_TOTAL_INTEREST_EXP" hidden="1">"IQ_TOTAL_INTEREST_EXP"</definedName>
    <definedName name="IQ_TOTAL_INVENTORY" hidden="1">"IQ_TOTAL_INVENTORY"</definedName>
    <definedName name="IQ_TOTAL_LIAB" hidden="1">"IQ_TOTAL_LIAB"</definedName>
    <definedName name="IQ_TOTAL_LIAB_SHAREHOLD" hidden="1">"IQ_TOTAL_LIAB_SHAREHOLD"</definedName>
    <definedName name="IQ_TOTAL_LONG_DEBT" hidden="1">"IQ_TOTAL_LONG_DEBT"</definedName>
    <definedName name="IQ_TOTAL_OPER_EXPEN" hidden="1">"IQ_TOTAL_OPER_EXPEN"</definedName>
    <definedName name="IQ_TOTAL_RECEIV" hidden="1">"IQ_TOTAL_RECEIV"</definedName>
    <definedName name="IQ_TOTAL_REVENUE" hidden="1">"IQ_TOTAL_REVENUE"</definedName>
    <definedName name="IQ_TOTAL_SPECIAL" hidden="1">"IQ_TOTAL_SPECIAL"</definedName>
    <definedName name="IQ_TRADE_AR" hidden="1">"IQ_TRADE_AR"</definedName>
    <definedName name="IQ_TREASURY_STOCK" hidden="1">"IQ_TREASURY_STOCK"</definedName>
    <definedName name="IQ_UNREALIZED_GAIN" hidden="1">"IQ_UNREALIZED_GAIN"</definedName>
    <definedName name="IQ_UNUSUAL_EXP" hidden="1">"IQ_UNUSUAL_EXP"</definedName>
    <definedName name="IQ_US_GAAP" hidden="1">"IQ_US_GAAP"</definedName>
    <definedName name="IQ_VOLUME" hidden="1">"IQ_VOLUME"</definedName>
    <definedName name="IQ_YEARHIGH" hidden="1">"IQ_YEARHIGH"</definedName>
    <definedName name="IQ_YEARLOW" hidden="1">"IQ_YEARLOW"</definedName>
    <definedName name="NC_RA">OFFSET('[1]Naming Conventions'!$F$7,0,0,COUNTA('[1]Naming Conventions'!$C1:$C19983),1)</definedName>
    <definedName name="NC_Rating">OFFSET('[1]Naming Conventions'!$E$7,0,0,COUNTA('[1]Naming Conventions'!$C1:$C19983),1)</definedName>
    <definedName name="NC_Status">OFFSET('[1]Naming Conventions'!$G$7,0,0,COUNTA('[1]Naming Conventions'!$C1:$C19983),1)</definedName>
    <definedName name="PC_Comp">OFFSET('[1]Portfolio Characteristics'!$D$7,0,0,COUNTA('[1]Portfolio Characteristics'!$B1:$B19983),1)</definedName>
    <definedName name="PC_RA">OFFSET('[1]Portfolio Characteristics'!$H$7,0,0,COUNTA('[1]Portfolio Characteristics'!$B1:$B19983),1)</definedName>
    <definedName name="PC_Req">OFFSET('[1]Portfolio Characteristics'!$C$7,0,0,COUNTA('[1]Portfolio Characteristics'!$B1:$B19983),1)</definedName>
    <definedName name="_xlnm.Print_Area" localSheetId="3">'Alpine Peaks'!$A$1:$N$69</definedName>
    <definedName name="_xlnm.Print_Area" localSheetId="4">'Butler Hall'!$A$1:$N$69</definedName>
    <definedName name="_xlnm.Print_Area" localSheetId="0">'Checklist (2)'!$A$1:$G$41</definedName>
    <definedName name="_xlnm.Print_Area" localSheetId="5">EVR!$A$1:$N$69</definedName>
    <definedName name="_xlnm.Print_Area" localSheetId="1">'Fir Tree SPAC'!$A$1:$N$69</definedName>
    <definedName name="_xlnm.Print_Area" localSheetId="6">Gavilan!$A$1:$N$69</definedName>
    <definedName name="_xlnm.Print_Area" localSheetId="7">'Heights Point'!$A$1:$N$69</definedName>
    <definedName name="_xlnm.Print_Area" localSheetId="2">Hiddenite!$A$1:$N$69</definedName>
    <definedName name="_xlnm.Print_Area" localSheetId="8">'Narrow River'!$A$1:$N$69</definedName>
    <definedName name="_xlnm.Print_Area" localSheetId="10">Navemar!$A$1:$N$69</definedName>
    <definedName name="_xlnm.Print_Area" localSheetId="11">'Railroad Ranch'!$A$1:$N$69</definedName>
    <definedName name="_xlnm.Print_Area" localSheetId="12">'Rip Road'!$A$1:$N$69</definedName>
    <definedName name="RAlist" localSheetId="6">OFFSET('[1]Quarterly Monitoring'!#REF!,0,0,COUNTA('[1]Quarterly Monitoring'!#REF!),1)</definedName>
    <definedName name="RAlist" localSheetId="7">OFFSET('[1]Quarterly Monitoring'!#REF!,0,0,COUNTA('[1]Quarterly Monitoring'!#REF!),1)</definedName>
    <definedName name="RAlist">OFFSET('[1]Quarterly Monitoring'!#REF!,0,0,COUNTA('[1]Quarterly Monitoring'!#REF!),1)</definedName>
    <definedName name="sum" localSheetId="6">#REF!</definedName>
    <definedName name="sum" localSheetId="7">#REF!</definedName>
    <definedName name="sum">#REF!</definedName>
    <definedName name="Team_Names">OFFSET('[1]Graph Counts'!$A$3,0,0,COUNTA('[1]Graph Counts'!$A$3:$A$50),1)</definedName>
    <definedName name="V_RAs">OFFSET([1]Vehicles!$H$7,0,0,COUNTA([1]Vehicles!$D1:$D19994),1)</definedName>
    <definedName name="V_Rating">OFFSET([1]Vehicles!$G$7,0,0,COUNTA([1]Vehicles!$D1:$D19994),1)</definedName>
    <definedName name="V_Status">OFFSET([1]Vehicles!$I$7,0,0,COUNTA([1]Vehicles!$D1:$D19994),1)</definedName>
    <definedName name="valueonly">[3]SPACs!$A$7:$G$148</definedName>
    <definedName name="vpmprices">'[4]VPM bond prices'!$A$2:$D$100</definedName>
    <definedName name="vpmprices2">'[5]VPM bond prices'!$F$16:$K$259</definedName>
    <definedName name="Z_003A13B9_F0B7_4BEC_B594_FA084BFB9147_.wvu.PrintArea" localSheetId="1" hidden="1">'Fir Tree SPAC'!$A$1:$N$69</definedName>
    <definedName name="Z_003A13B9_F0B7_4BEC_B594_FA084BFB9147_.wvu.PrintArea" localSheetId="6" hidden="1">Gavilan!$A$1:$N$69</definedName>
    <definedName name="Z_003A13B9_F0B7_4BEC_B594_FA084BFB9147_.wvu.PrintArea" localSheetId="7" hidden="1">'Heights Point'!$A$1:$N$69</definedName>
    <definedName name="Z_003A13B9_F0B7_4BEC_B594_FA084BFB9147_.wvu.PrintArea" localSheetId="10" hidden="1">Navemar!$A$1:$N$69</definedName>
    <definedName name="Z_118A593A_3997_4957_BB09_F3A0FAC77021_.wvu.PrintArea" localSheetId="1" hidden="1">'Fir Tree SPAC'!$A$1:$N$69</definedName>
    <definedName name="Z_118A593A_3997_4957_BB09_F3A0FAC77021_.wvu.PrintArea" localSheetId="6" hidden="1">Gavilan!$A$1:$N$69</definedName>
    <definedName name="Z_118A593A_3997_4957_BB09_F3A0FAC77021_.wvu.PrintArea" localSheetId="7" hidden="1">'Heights Point'!$A$1:$N$69</definedName>
    <definedName name="Z_118A593A_3997_4957_BB09_F3A0FAC77021_.wvu.PrintArea" localSheetId="10" hidden="1">Navemar!$A$1:$N$69</definedName>
    <definedName name="Z_162504CA_979C_48C9_998D_9A0D2EECF939_.wvu.FilterData" localSheetId="0" hidden="1">'Checklist (2)'!$A$3:$I$41</definedName>
    <definedName name="Z_162504CA_979C_48C9_998D_9A0D2EECF939_.wvu.PrintArea" localSheetId="3" hidden="1">'Alpine Peaks'!$A$1:$N$69</definedName>
    <definedName name="Z_162504CA_979C_48C9_998D_9A0D2EECF939_.wvu.PrintArea" localSheetId="4" hidden="1">'Butler Hall'!$A$1:$N$69</definedName>
    <definedName name="Z_162504CA_979C_48C9_998D_9A0D2EECF939_.wvu.PrintArea" localSheetId="0" hidden="1">'Checklist (2)'!$A$1:$G$41</definedName>
    <definedName name="Z_162504CA_979C_48C9_998D_9A0D2EECF939_.wvu.PrintArea" localSheetId="5" hidden="1">EVR!$A$1:$N$69</definedName>
    <definedName name="Z_162504CA_979C_48C9_998D_9A0D2EECF939_.wvu.PrintArea" localSheetId="1" hidden="1">'Fir Tree SPAC'!$A$1:$N$69</definedName>
    <definedName name="Z_162504CA_979C_48C9_998D_9A0D2EECF939_.wvu.PrintArea" localSheetId="6" hidden="1">Gavilan!$A$1:$N$69</definedName>
    <definedName name="Z_162504CA_979C_48C9_998D_9A0D2EECF939_.wvu.PrintArea" localSheetId="7" hidden="1">'Heights Point'!$A$1:$N$69</definedName>
    <definedName name="Z_162504CA_979C_48C9_998D_9A0D2EECF939_.wvu.PrintArea" localSheetId="2" hidden="1">Hiddenite!$A$1:$N$69</definedName>
    <definedName name="Z_162504CA_979C_48C9_998D_9A0D2EECF939_.wvu.PrintArea" localSheetId="8" hidden="1">'Narrow River'!$A$1:$N$69</definedName>
    <definedName name="Z_162504CA_979C_48C9_998D_9A0D2EECF939_.wvu.PrintArea" localSheetId="10" hidden="1">Navemar!$A$1:$N$69</definedName>
    <definedName name="Z_162504CA_979C_48C9_998D_9A0D2EECF939_.wvu.PrintArea" localSheetId="11" hidden="1">'Railroad Ranch'!$A$1:$N$69</definedName>
    <definedName name="Z_162504CA_979C_48C9_998D_9A0D2EECF939_.wvu.PrintArea" localSheetId="12" hidden="1">'Rip Road'!$A$1:$N$69</definedName>
    <definedName name="Z_1A11BD9D_58BB_4B9F_A052_910B61C50D1F_.wvu.PrintArea" localSheetId="1" hidden="1">'Fir Tree SPAC'!$A$1:$N$69</definedName>
    <definedName name="Z_1A11BD9D_58BB_4B9F_A052_910B61C50D1F_.wvu.PrintArea" localSheetId="6" hidden="1">Gavilan!$A$1:$N$69</definedName>
    <definedName name="Z_1A11BD9D_58BB_4B9F_A052_910B61C50D1F_.wvu.PrintArea" localSheetId="7" hidden="1">'Heights Point'!$A$1:$N$69</definedName>
    <definedName name="Z_1A11BD9D_58BB_4B9F_A052_910B61C50D1F_.wvu.PrintArea" localSheetId="10" hidden="1">Navemar!$A$1:$N$69</definedName>
    <definedName name="Z_25FCF038_5C89_48CF_BC55_D04249A9C090_.wvu.FilterData" localSheetId="0" hidden="1">'Checklist (2)'!$A$3:$I$41</definedName>
    <definedName name="Z_25FCF038_5C89_48CF_BC55_D04249A9C090_.wvu.PrintArea" localSheetId="3" hidden="1">'Alpine Peaks'!$A$1:$N$69</definedName>
    <definedName name="Z_25FCF038_5C89_48CF_BC55_D04249A9C090_.wvu.PrintArea" localSheetId="4" hidden="1">'Butler Hall'!$A$1:$N$69</definedName>
    <definedName name="Z_25FCF038_5C89_48CF_BC55_D04249A9C090_.wvu.PrintArea" localSheetId="0" hidden="1">'Checklist (2)'!$A$1:$G$41</definedName>
    <definedName name="Z_25FCF038_5C89_48CF_BC55_D04249A9C090_.wvu.PrintArea" localSheetId="5" hidden="1">EVR!$A$1:$N$69</definedName>
    <definedName name="Z_25FCF038_5C89_48CF_BC55_D04249A9C090_.wvu.PrintArea" localSheetId="1" hidden="1">'Fir Tree SPAC'!$A$1:$N$69</definedName>
    <definedName name="Z_25FCF038_5C89_48CF_BC55_D04249A9C090_.wvu.PrintArea" localSheetId="6" hidden="1">Gavilan!$A$1:$N$69</definedName>
    <definedName name="Z_25FCF038_5C89_48CF_BC55_D04249A9C090_.wvu.PrintArea" localSheetId="7" hidden="1">'Heights Point'!$A$1:$N$69</definedName>
    <definedName name="Z_25FCF038_5C89_48CF_BC55_D04249A9C090_.wvu.PrintArea" localSheetId="2" hidden="1">Hiddenite!$A$1:$N$69</definedName>
    <definedName name="Z_25FCF038_5C89_48CF_BC55_D04249A9C090_.wvu.PrintArea" localSheetId="8" hidden="1">'Narrow River'!$A$1:$N$69</definedName>
    <definedName name="Z_25FCF038_5C89_48CF_BC55_D04249A9C090_.wvu.PrintArea" localSheetId="10" hidden="1">Navemar!$A$1:$N$69</definedName>
    <definedName name="Z_25FCF038_5C89_48CF_BC55_D04249A9C090_.wvu.PrintArea" localSheetId="11" hidden="1">'Railroad Ranch'!$A$1:$N$69</definedName>
    <definedName name="Z_25FCF038_5C89_48CF_BC55_D04249A9C090_.wvu.PrintArea" localSheetId="12" hidden="1">'Rip Road'!$A$1:$N$69</definedName>
    <definedName name="Z_4490AD8C_4459_490F_A3B2_E2358C05E516_.wvu.PrintArea" localSheetId="10" hidden="1">Navemar!$A$1:$N$69</definedName>
    <definedName name="Z_4BC6AA3C_DE66_46F9_8930_7070BFE17377_.wvu.FilterData" localSheetId="0" hidden="1">'Checklist (2)'!$A$3:$I$41</definedName>
    <definedName name="Z_4BC6AA3C_DE66_46F9_8930_7070BFE17377_.wvu.PrintArea" localSheetId="3" hidden="1">'Alpine Peaks'!$A$1:$N$69</definedName>
    <definedName name="Z_4BC6AA3C_DE66_46F9_8930_7070BFE17377_.wvu.PrintArea" localSheetId="4" hidden="1">'Butler Hall'!$A$1:$N$69</definedName>
    <definedName name="Z_4BC6AA3C_DE66_46F9_8930_7070BFE17377_.wvu.PrintArea" localSheetId="0" hidden="1">'Checklist (2)'!$A$1:$G$41</definedName>
    <definedName name="Z_4BC6AA3C_DE66_46F9_8930_7070BFE17377_.wvu.PrintArea" localSheetId="5" hidden="1">EVR!$A$1:$N$69</definedName>
    <definedName name="Z_4BC6AA3C_DE66_46F9_8930_7070BFE17377_.wvu.PrintArea" localSheetId="1" hidden="1">'Fir Tree SPAC'!$A$1:$N$69</definedName>
    <definedName name="Z_4BC6AA3C_DE66_46F9_8930_7070BFE17377_.wvu.PrintArea" localSheetId="6" hidden="1">Gavilan!$A$1:$N$69</definedName>
    <definedName name="Z_4BC6AA3C_DE66_46F9_8930_7070BFE17377_.wvu.PrintArea" localSheetId="7" hidden="1">'Heights Point'!$A$1:$N$69</definedName>
    <definedName name="Z_4BC6AA3C_DE66_46F9_8930_7070BFE17377_.wvu.PrintArea" localSheetId="2" hidden="1">Hiddenite!$A$1:$N$69</definedName>
    <definedName name="Z_4BC6AA3C_DE66_46F9_8930_7070BFE17377_.wvu.PrintArea" localSheetId="8" hidden="1">'Narrow River'!$A$1:$N$69</definedName>
    <definedName name="Z_4BC6AA3C_DE66_46F9_8930_7070BFE17377_.wvu.PrintArea" localSheetId="10" hidden="1">Navemar!$A$1:$N$69</definedName>
    <definedName name="Z_4BC6AA3C_DE66_46F9_8930_7070BFE17377_.wvu.PrintArea" localSheetId="11" hidden="1">'Railroad Ranch'!$A$1:$N$69</definedName>
    <definedName name="Z_4BC6AA3C_DE66_46F9_8930_7070BFE17377_.wvu.PrintArea" localSheetId="12" hidden="1">'Rip Road'!$A$1:$N$69</definedName>
    <definedName name="Z_4FFBA0AC_5AE7_47B2_9B25_4B60F8C6899A_.wvu.PrintArea" localSheetId="3" hidden="1">'Alpine Peaks'!$A$1:$N$69</definedName>
    <definedName name="Z_4FFBA0AC_5AE7_47B2_9B25_4B60F8C6899A_.wvu.PrintArea" localSheetId="4" hidden="1">'Butler Hall'!$A:$N</definedName>
    <definedName name="Z_4FFBA0AC_5AE7_47B2_9B25_4B60F8C6899A_.wvu.PrintArea" localSheetId="1" hidden="1">'Fir Tree SPAC'!$A$1:$N$69</definedName>
    <definedName name="Z_4FFBA0AC_5AE7_47B2_9B25_4B60F8C6899A_.wvu.PrintArea" localSheetId="6" hidden="1">Gavilan!$A$1:$N$69</definedName>
    <definedName name="Z_4FFBA0AC_5AE7_47B2_9B25_4B60F8C6899A_.wvu.PrintArea" localSheetId="7" hidden="1">'Heights Point'!$A$1:$N$69</definedName>
    <definedName name="Z_4FFBA0AC_5AE7_47B2_9B25_4B60F8C6899A_.wvu.PrintArea" localSheetId="8" hidden="1">'Narrow River'!$A$1:$N$69</definedName>
    <definedName name="Z_4FFBA0AC_5AE7_47B2_9B25_4B60F8C6899A_.wvu.PrintArea" localSheetId="10" hidden="1">Navemar!$A$1:$N$70</definedName>
    <definedName name="Z_4FFBA0AC_5AE7_47B2_9B25_4B60F8C6899A_.wvu.PrintArea" localSheetId="11" hidden="1">'Railroad Ranch'!$A$1:$N$69</definedName>
    <definedName name="Z_546044AA_F169_4BFB_AF05_8BC630ED8FCC_.wvu.PrintArea" localSheetId="6" hidden="1">Gavilan!$A$1:$N$69</definedName>
    <definedName name="Z_546044AA_F169_4BFB_AF05_8BC630ED8FCC_.wvu.PrintArea" localSheetId="7" hidden="1">'Heights Point'!$A$1:$N$69</definedName>
    <definedName name="Z_546044AA_F169_4BFB_AF05_8BC630ED8FCC_.wvu.PrintArea" localSheetId="8" hidden="1">'Narrow River'!$A$1:$N$69</definedName>
    <definedName name="Z_546044AA_F169_4BFB_AF05_8BC630ED8FCC_.wvu.PrintArea" localSheetId="10" hidden="1">Navemar!$A$1:$N$69</definedName>
    <definedName name="Z_64648136_160E_4221_A246_0E972EE5D7ED_.wvu.FilterData" localSheetId="0" hidden="1">'Checklist (2)'!$A$3:$I$41</definedName>
    <definedName name="Z_64648136_160E_4221_A246_0E972EE5D7ED_.wvu.PrintArea" localSheetId="3" hidden="1">'Alpine Peaks'!$A$1:$N$69</definedName>
    <definedName name="Z_64648136_160E_4221_A246_0E972EE5D7ED_.wvu.PrintArea" localSheetId="4" hidden="1">'Butler Hall'!$A$1:$N$69</definedName>
    <definedName name="Z_64648136_160E_4221_A246_0E972EE5D7ED_.wvu.PrintArea" localSheetId="0" hidden="1">'Checklist (2)'!$A$1:$G$41</definedName>
    <definedName name="Z_64648136_160E_4221_A246_0E972EE5D7ED_.wvu.PrintArea" localSheetId="5" hidden="1">EVR!$A$1:$N$69</definedName>
    <definedName name="Z_64648136_160E_4221_A246_0E972EE5D7ED_.wvu.PrintArea" localSheetId="1" hidden="1">'Fir Tree SPAC'!$A$1:$N$69</definedName>
    <definedName name="Z_64648136_160E_4221_A246_0E972EE5D7ED_.wvu.PrintArea" localSheetId="6" hidden="1">Gavilan!$A$1:$N$69</definedName>
    <definedName name="Z_64648136_160E_4221_A246_0E972EE5D7ED_.wvu.PrintArea" localSheetId="7" hidden="1">'Heights Point'!$A$1:$N$69</definedName>
    <definedName name="Z_64648136_160E_4221_A246_0E972EE5D7ED_.wvu.PrintArea" localSheetId="2" hidden="1">Hiddenite!$A$1:$N$69</definedName>
    <definedName name="Z_64648136_160E_4221_A246_0E972EE5D7ED_.wvu.PrintArea" localSheetId="8" hidden="1">'Narrow River'!$A$1:$N$69</definedName>
    <definedName name="Z_64648136_160E_4221_A246_0E972EE5D7ED_.wvu.PrintArea" localSheetId="10" hidden="1">Navemar!$A$1:$N$69</definedName>
    <definedName name="Z_64648136_160E_4221_A246_0E972EE5D7ED_.wvu.PrintArea" localSheetId="11" hidden="1">'Railroad Ranch'!$A$1:$N$69</definedName>
    <definedName name="Z_64648136_160E_4221_A246_0E972EE5D7ED_.wvu.PrintArea" localSheetId="12" hidden="1">'Rip Road'!$A$1:$N$69</definedName>
    <definedName name="Z_722DF141_BBB9_4BCB_A4C5_5C683F6E9DF6_.wvu.FilterData" localSheetId="0" hidden="1">'Checklist (2)'!$A$3:$I$41</definedName>
    <definedName name="Z_722DF141_BBB9_4BCB_A4C5_5C683F6E9DF6_.wvu.PrintArea" localSheetId="3" hidden="1">'Alpine Peaks'!$A$1:$N$69</definedName>
    <definedName name="Z_722DF141_BBB9_4BCB_A4C5_5C683F6E9DF6_.wvu.PrintArea" localSheetId="4" hidden="1">'Butler Hall'!$A$1:$N$69</definedName>
    <definedName name="Z_722DF141_BBB9_4BCB_A4C5_5C683F6E9DF6_.wvu.PrintArea" localSheetId="0" hidden="1">'Checklist (2)'!$A$1:$G$41</definedName>
    <definedName name="Z_722DF141_BBB9_4BCB_A4C5_5C683F6E9DF6_.wvu.PrintArea" localSheetId="5" hidden="1">EVR!$A$1:$N$69</definedName>
    <definedName name="Z_722DF141_BBB9_4BCB_A4C5_5C683F6E9DF6_.wvu.PrintArea" localSheetId="1" hidden="1">'Fir Tree SPAC'!$A$1:$N$69</definedName>
    <definedName name="Z_722DF141_BBB9_4BCB_A4C5_5C683F6E9DF6_.wvu.PrintArea" localSheetId="6" hidden="1">Gavilan!$A$1:$N$69</definedName>
    <definedName name="Z_722DF141_BBB9_4BCB_A4C5_5C683F6E9DF6_.wvu.PrintArea" localSheetId="7" hidden="1">'Heights Point'!$A$1:$N$69</definedName>
    <definedName name="Z_722DF141_BBB9_4BCB_A4C5_5C683F6E9DF6_.wvu.PrintArea" localSheetId="2" hidden="1">Hiddenite!$A$1:$N$69</definedName>
    <definedName name="Z_722DF141_BBB9_4BCB_A4C5_5C683F6E9DF6_.wvu.PrintArea" localSheetId="8" hidden="1">'Narrow River'!$A$1:$N$69</definedName>
    <definedName name="Z_722DF141_BBB9_4BCB_A4C5_5C683F6E9DF6_.wvu.PrintArea" localSheetId="10" hidden="1">Navemar!$A$1:$N$69</definedName>
    <definedName name="Z_722DF141_BBB9_4BCB_A4C5_5C683F6E9DF6_.wvu.PrintArea" localSheetId="11" hidden="1">'Railroad Ranch'!$A$1:$N$69</definedName>
    <definedName name="Z_722DF141_BBB9_4BCB_A4C5_5C683F6E9DF6_.wvu.PrintArea" localSheetId="12" hidden="1">'Rip Road'!$A$1:$N$69</definedName>
    <definedName name="Z_77EDD0E7_37D6_449D_AB26_F0CCF5E77A96_.wvu.PrintArea" localSheetId="1" hidden="1">'Fir Tree SPAC'!$A$1:$N$69</definedName>
    <definedName name="Z_77EDD0E7_37D6_449D_AB26_F0CCF5E77A96_.wvu.PrintArea" localSheetId="6" hidden="1">Gavilan!$A$1:$N$70</definedName>
    <definedName name="Z_77EDD0E7_37D6_449D_AB26_F0CCF5E77A96_.wvu.PrintArea" localSheetId="7" hidden="1">'Heights Point'!$A$1:$N$70</definedName>
    <definedName name="Z_77EDD0E7_37D6_449D_AB26_F0CCF5E77A96_.wvu.PrintArea" localSheetId="10" hidden="1">Navemar!$A$1:$N$69</definedName>
    <definedName name="Z_7E5B3DE3_EFC8_4A91_88B0_5A0D5E01DDA8_.wvu.PrintArea" localSheetId="1" hidden="1">'Fir Tree SPAC'!$A$1:$N$69</definedName>
    <definedName name="Z_7E5B3DE3_EFC8_4A91_88B0_5A0D5E01DDA8_.wvu.PrintArea" localSheetId="6" hidden="1">Gavilan!$A$1:$N$69</definedName>
    <definedName name="Z_7E5B3DE3_EFC8_4A91_88B0_5A0D5E01DDA8_.wvu.PrintArea" localSheetId="7" hidden="1">'Heights Point'!$A$1:$N$69</definedName>
    <definedName name="Z_7E5B3DE3_EFC8_4A91_88B0_5A0D5E01DDA8_.wvu.PrintArea" localSheetId="10" hidden="1">Navemar!$A$1:$N$69</definedName>
    <definedName name="Z_8074AE1B_71D6_4D07_9990_353F7ED8E871_.wvu.PrintArea" localSheetId="3" hidden="1">'Alpine Peaks'!$A$1:$P$69</definedName>
    <definedName name="Z_8074AE1B_71D6_4D07_9990_353F7ED8E871_.wvu.PrintArea" localSheetId="4" hidden="1">'Butler Hall'!$A$1:$N$69</definedName>
    <definedName name="Z_8074AE1B_71D6_4D07_9990_353F7ED8E871_.wvu.PrintArea" localSheetId="5" hidden="1">EVR!$A$1:$N$69</definedName>
    <definedName name="Z_8074AE1B_71D6_4D07_9990_353F7ED8E871_.wvu.PrintArea" localSheetId="6" hidden="1">Gavilan!$A$1:$N$69</definedName>
    <definedName name="Z_8074AE1B_71D6_4D07_9990_353F7ED8E871_.wvu.PrintArea" localSheetId="7" hidden="1">'Heights Point'!$A$1:$N$69</definedName>
    <definedName name="Z_8074AE1B_71D6_4D07_9990_353F7ED8E871_.wvu.PrintArea" localSheetId="2" hidden="1">Hiddenite!$A$1:$N$69</definedName>
    <definedName name="Z_8074AE1B_71D6_4D07_9990_353F7ED8E871_.wvu.PrintArea" localSheetId="8" hidden="1">'Narrow River'!$A$1:$N$69</definedName>
    <definedName name="Z_8074AE1B_71D6_4D07_9990_353F7ED8E871_.wvu.PrintArea" localSheetId="10" hidden="1">Navemar!$A$1:$N$69</definedName>
    <definedName name="Z_8074AE1B_71D6_4D07_9990_353F7ED8E871_.wvu.PrintArea" localSheetId="11" hidden="1">'Railroad Ranch'!$A$1:$N$69</definedName>
    <definedName name="Z_8074AE1B_71D6_4D07_9990_353F7ED8E871_.wvu.PrintArea" localSheetId="12" hidden="1">'Rip Road'!$A$1:$N$69</definedName>
    <definedName name="Z_86C7BE99_AC08_44DB_B039_CE06D2927AC4_.wvu.PrintArea" localSheetId="6" hidden="1">Gavilan!$A$1:$N$69</definedName>
    <definedName name="Z_86C7BE99_AC08_44DB_B039_CE06D2927AC4_.wvu.PrintArea" localSheetId="7" hidden="1">'Heights Point'!$A$1:$N$69</definedName>
    <definedName name="Z_86C7BE99_AC08_44DB_B039_CE06D2927AC4_.wvu.PrintArea" localSheetId="8" hidden="1">'Narrow River'!$A$1:$N$69</definedName>
    <definedName name="Z_86C7BE99_AC08_44DB_B039_CE06D2927AC4_.wvu.PrintArea" localSheetId="10" hidden="1">Navemar!$A$1:$N$69</definedName>
    <definedName name="Z_877A0E3F_37C7_4829_8F12_689383AF410D_.wvu.PrintArea" localSheetId="3" hidden="1">'Alpine Peaks'!$A$1:$N$69</definedName>
    <definedName name="Z_877A0E3F_37C7_4829_8F12_689383AF410D_.wvu.PrintArea" localSheetId="4" hidden="1">'Butler Hall'!$A:$N</definedName>
    <definedName name="Z_877A0E3F_37C7_4829_8F12_689383AF410D_.wvu.PrintArea" localSheetId="6" hidden="1">Gavilan!$A$1:$N$69</definedName>
    <definedName name="Z_877A0E3F_37C7_4829_8F12_689383AF410D_.wvu.PrintArea" localSheetId="7" hidden="1">'Heights Point'!$A$1:$N$69</definedName>
    <definedName name="Z_877A0E3F_37C7_4829_8F12_689383AF410D_.wvu.PrintArea" localSheetId="8" hidden="1">'Narrow River'!$A$1:$N$69</definedName>
    <definedName name="Z_877A0E3F_37C7_4829_8F12_689383AF410D_.wvu.PrintArea" localSheetId="10" hidden="1">Navemar!$A$1:$N$69</definedName>
    <definedName name="Z_877A0E3F_37C7_4829_8F12_689383AF410D_.wvu.PrintArea" localSheetId="11" hidden="1">'Railroad Ranch'!$A$1:$N$69</definedName>
    <definedName name="Z_886D35D9_C82F_4076_8615_7DC38AFBA0B4_.wvu.PrintArea" localSheetId="3" hidden="1">'Alpine Peaks'!$A$1:$N$69</definedName>
    <definedName name="Z_886D35D9_C82F_4076_8615_7DC38AFBA0B4_.wvu.PrintArea" localSheetId="4" hidden="1">'Butler Hall'!$A:$N</definedName>
    <definedName name="Z_886D35D9_C82F_4076_8615_7DC38AFBA0B4_.wvu.PrintArea" localSheetId="6" hidden="1">Gavilan!$A$1:$N$69</definedName>
    <definedName name="Z_886D35D9_C82F_4076_8615_7DC38AFBA0B4_.wvu.PrintArea" localSheetId="7" hidden="1">'Heights Point'!$A$1:$N$69</definedName>
    <definedName name="Z_886D35D9_C82F_4076_8615_7DC38AFBA0B4_.wvu.PrintArea" localSheetId="8" hidden="1">'Narrow River'!$A$1:$N$69</definedName>
    <definedName name="Z_886D35D9_C82F_4076_8615_7DC38AFBA0B4_.wvu.PrintArea" localSheetId="10" hidden="1">Navemar!$A$1:$N$69</definedName>
    <definedName name="Z_886D35D9_C82F_4076_8615_7DC38AFBA0B4_.wvu.PrintArea" localSheetId="11" hidden="1">'Railroad Ranch'!$A$1:$N$69</definedName>
    <definedName name="Z_886D35D9_C82F_4076_8615_7DC38AFBA0B4_.wvu.PrintArea" localSheetId="12" hidden="1">'Rip Road'!$A$1:$N$69</definedName>
    <definedName name="Z_8BF3F4F6_D7B5_4DA3_A223_6C99C8DB276B_.wvu.PrintArea" localSheetId="1" hidden="1">'Fir Tree SPAC'!$A$1:$N$69</definedName>
    <definedName name="Z_8BF3F4F6_D7B5_4DA3_A223_6C99C8DB276B_.wvu.PrintArea" localSheetId="6" hidden="1">Gavilan!$A$1:$N$69</definedName>
    <definedName name="Z_8BF3F4F6_D7B5_4DA3_A223_6C99C8DB276B_.wvu.PrintArea" localSheetId="7" hidden="1">'Heights Point'!$A$1:$N$69</definedName>
    <definedName name="Z_8BF3F4F6_D7B5_4DA3_A223_6C99C8DB276B_.wvu.PrintArea" localSheetId="10" hidden="1">Navemar!$A$1:$N$69</definedName>
    <definedName name="Z_ABD491F5_D71E_4F5B_B40E_D8BA79899875_.wvu.PrintArea" localSheetId="1" hidden="1">'Fir Tree SPAC'!$A$1:$N$69</definedName>
    <definedName name="Z_ABD491F5_D71E_4F5B_B40E_D8BA79899875_.wvu.PrintArea" localSheetId="6" hidden="1">Gavilan!$A$1:$N$69</definedName>
    <definedName name="Z_ABD491F5_D71E_4F5B_B40E_D8BA79899875_.wvu.PrintArea" localSheetId="7" hidden="1">'Heights Point'!$A$1:$N$69</definedName>
    <definedName name="Z_ABD491F5_D71E_4F5B_B40E_D8BA79899875_.wvu.PrintArea" localSheetId="10" hidden="1">Navemar!$A$1:$N$69</definedName>
    <definedName name="Z_B0E25A63_0F09_4BD1_B6D2_95A5B37828D6_.wvu.PrintArea" localSheetId="8" hidden="1">'Narrow River'!$A$1:$N$68</definedName>
    <definedName name="Z_B0E25A63_0F09_4BD1_B6D2_95A5B37828D6_.wvu.PrintArea" localSheetId="11" hidden="1">'Railroad Ranch'!$A$1:$N$68</definedName>
    <definedName name="Z_B777ACF8_7056_43BF_BE8E_750A939A0A85_.wvu.FilterData" localSheetId="0" hidden="1">'Checklist (2)'!$A$3:$I$41</definedName>
    <definedName name="Z_B777ACF8_7056_43BF_BE8E_750A939A0A85_.wvu.PrintArea" localSheetId="3" hidden="1">'Alpine Peaks'!$A$1:$N$69</definedName>
    <definedName name="Z_B777ACF8_7056_43BF_BE8E_750A939A0A85_.wvu.PrintArea" localSheetId="4" hidden="1">'Butler Hall'!$A$1:$N$69</definedName>
    <definedName name="Z_B777ACF8_7056_43BF_BE8E_750A939A0A85_.wvu.PrintArea" localSheetId="0" hidden="1">'Checklist (2)'!$A$1:$G$41</definedName>
    <definedName name="Z_B777ACF8_7056_43BF_BE8E_750A939A0A85_.wvu.PrintArea" localSheetId="5" hidden="1">EVR!$A$1:$N$69</definedName>
    <definedName name="Z_B777ACF8_7056_43BF_BE8E_750A939A0A85_.wvu.PrintArea" localSheetId="1" hidden="1">'Fir Tree SPAC'!$A$1:$N$69</definedName>
    <definedName name="Z_B777ACF8_7056_43BF_BE8E_750A939A0A85_.wvu.PrintArea" localSheetId="6" hidden="1">Gavilan!$A$1:$N$69</definedName>
    <definedName name="Z_B777ACF8_7056_43BF_BE8E_750A939A0A85_.wvu.PrintArea" localSheetId="7" hidden="1">'Heights Point'!$A$1:$N$69</definedName>
    <definedName name="Z_B777ACF8_7056_43BF_BE8E_750A939A0A85_.wvu.PrintArea" localSheetId="2" hidden="1">Hiddenite!$A$1:$N$69</definedName>
    <definedName name="Z_B777ACF8_7056_43BF_BE8E_750A939A0A85_.wvu.PrintArea" localSheetId="8" hidden="1">'Narrow River'!$A$1:$N$69</definedName>
    <definedName name="Z_B777ACF8_7056_43BF_BE8E_750A939A0A85_.wvu.PrintArea" localSheetId="10" hidden="1">Navemar!$A$1:$N$69</definedName>
    <definedName name="Z_B777ACF8_7056_43BF_BE8E_750A939A0A85_.wvu.PrintArea" localSheetId="11" hidden="1">'Railroad Ranch'!$A$1:$N$69</definedName>
    <definedName name="Z_B777ACF8_7056_43BF_BE8E_750A939A0A85_.wvu.PrintArea" localSheetId="12" hidden="1">'Rip Road'!$A$1:$N$69</definedName>
    <definedName name="Z_C8815BCF_4302_4976_B0C8_7C88CE45A126_.wvu.FilterData" localSheetId="0" hidden="1">'Checklist (2)'!$A$3:$I$41</definedName>
    <definedName name="Z_C8815BCF_4302_4976_B0C8_7C88CE45A126_.wvu.PrintArea" localSheetId="3" hidden="1">'Alpine Peaks'!$A$1:$N$69</definedName>
    <definedName name="Z_C8815BCF_4302_4976_B0C8_7C88CE45A126_.wvu.PrintArea" localSheetId="4" hidden="1">'Butler Hall'!$A$1:$N$69</definedName>
    <definedName name="Z_C8815BCF_4302_4976_B0C8_7C88CE45A126_.wvu.PrintArea" localSheetId="0" hidden="1">'Checklist (2)'!$A$1:$G$41</definedName>
    <definedName name="Z_C8815BCF_4302_4976_B0C8_7C88CE45A126_.wvu.PrintArea" localSheetId="5" hidden="1">EVR!$A$1:$N$69</definedName>
    <definedName name="Z_C8815BCF_4302_4976_B0C8_7C88CE45A126_.wvu.PrintArea" localSheetId="1" hidden="1">'Fir Tree SPAC'!$A$1:$N$69</definedName>
    <definedName name="Z_C8815BCF_4302_4976_B0C8_7C88CE45A126_.wvu.PrintArea" localSheetId="6" hidden="1">Gavilan!$A$1:$N$69</definedName>
    <definedName name="Z_C8815BCF_4302_4976_B0C8_7C88CE45A126_.wvu.PrintArea" localSheetId="7" hidden="1">'Heights Point'!$A$1:$N$69</definedName>
    <definedName name="Z_C8815BCF_4302_4976_B0C8_7C88CE45A126_.wvu.PrintArea" localSheetId="2" hidden="1">Hiddenite!$A$1:$N$69</definedName>
    <definedName name="Z_C8815BCF_4302_4976_B0C8_7C88CE45A126_.wvu.PrintArea" localSheetId="8" hidden="1">'Narrow River'!$A$1:$N$69</definedName>
    <definedName name="Z_C8815BCF_4302_4976_B0C8_7C88CE45A126_.wvu.PrintArea" localSheetId="10" hidden="1">Navemar!$A$1:$N$69</definedName>
    <definedName name="Z_C8815BCF_4302_4976_B0C8_7C88CE45A126_.wvu.PrintArea" localSheetId="11" hidden="1">'Railroad Ranch'!$A$1:$N$69</definedName>
    <definedName name="Z_C8815BCF_4302_4976_B0C8_7C88CE45A126_.wvu.PrintArea" localSheetId="12" hidden="1">'Rip Road'!$A$1:$N$69</definedName>
    <definedName name="Z_CA497D1C_9A09_4CF3_B671_3FD8BB2B2517_.wvu.FilterData" localSheetId="0" hidden="1">'Checklist (2)'!$A$3:$I$41</definedName>
    <definedName name="Z_CA497D1C_9A09_4CF3_B671_3FD8BB2B2517_.wvu.PrintArea" localSheetId="3" hidden="1">'Alpine Peaks'!$A$1:$N$69</definedName>
    <definedName name="Z_CA497D1C_9A09_4CF3_B671_3FD8BB2B2517_.wvu.PrintArea" localSheetId="4" hidden="1">'Butler Hall'!$A$1:$N$69</definedName>
    <definedName name="Z_CA497D1C_9A09_4CF3_B671_3FD8BB2B2517_.wvu.PrintArea" localSheetId="0" hidden="1">'Checklist (2)'!$A$1:$G$41</definedName>
    <definedName name="Z_CA497D1C_9A09_4CF3_B671_3FD8BB2B2517_.wvu.PrintArea" localSheetId="5" hidden="1">EVR!$A$1:$N$69</definedName>
    <definedName name="Z_CA497D1C_9A09_4CF3_B671_3FD8BB2B2517_.wvu.PrintArea" localSheetId="1" hidden="1">'Fir Tree SPAC'!$A$1:$N$69</definedName>
    <definedName name="Z_CA497D1C_9A09_4CF3_B671_3FD8BB2B2517_.wvu.PrintArea" localSheetId="6" hidden="1">Gavilan!$A$1:$N$69</definedName>
    <definedName name="Z_CA497D1C_9A09_4CF3_B671_3FD8BB2B2517_.wvu.PrintArea" localSheetId="7" hidden="1">'Heights Point'!$A$1:$N$69</definedName>
    <definedName name="Z_CA497D1C_9A09_4CF3_B671_3FD8BB2B2517_.wvu.PrintArea" localSheetId="2" hidden="1">Hiddenite!$A$1:$N$69</definedName>
    <definedName name="Z_CA497D1C_9A09_4CF3_B671_3FD8BB2B2517_.wvu.PrintArea" localSheetId="8" hidden="1">'Narrow River'!$A$1:$N$69</definedName>
    <definedName name="Z_CA497D1C_9A09_4CF3_B671_3FD8BB2B2517_.wvu.PrintArea" localSheetId="10" hidden="1">Navemar!$A$1:$N$69</definedName>
    <definedName name="Z_CA497D1C_9A09_4CF3_B671_3FD8BB2B2517_.wvu.PrintArea" localSheetId="11" hidden="1">'Railroad Ranch'!$A$1:$N$69</definedName>
    <definedName name="Z_CA497D1C_9A09_4CF3_B671_3FD8BB2B2517_.wvu.PrintArea" localSheetId="12" hidden="1">'Rip Road'!$A$1:$N$69</definedName>
    <definedName name="Z_CC76F6F4_6360_4941_90B3_CD1DBE270484_.wvu.FilterData" localSheetId="0" hidden="1">'Checklist (2)'!$A$3:$I$41</definedName>
    <definedName name="Z_CC76F6F4_6360_4941_90B3_CD1DBE270484_.wvu.PrintArea" localSheetId="3" hidden="1">'Alpine Peaks'!$A$1:$N$69</definedName>
    <definedName name="Z_CC76F6F4_6360_4941_90B3_CD1DBE270484_.wvu.PrintArea" localSheetId="4" hidden="1">'Butler Hall'!$A$1:$N$69</definedName>
    <definedName name="Z_CC76F6F4_6360_4941_90B3_CD1DBE270484_.wvu.PrintArea" localSheetId="0" hidden="1">'Checklist (2)'!$A$1:$G$41</definedName>
    <definedName name="Z_CC76F6F4_6360_4941_90B3_CD1DBE270484_.wvu.PrintArea" localSheetId="5" hidden="1">EVR!$A$1:$N$69</definedName>
    <definedName name="Z_CC76F6F4_6360_4941_90B3_CD1DBE270484_.wvu.PrintArea" localSheetId="1" hidden="1">'Fir Tree SPAC'!$A$1:$N$69</definedName>
    <definedName name="Z_CC76F6F4_6360_4941_90B3_CD1DBE270484_.wvu.PrintArea" localSheetId="6" hidden="1">Gavilan!$A$1:$N$69</definedName>
    <definedName name="Z_CC76F6F4_6360_4941_90B3_CD1DBE270484_.wvu.PrintArea" localSheetId="7" hidden="1">'Heights Point'!$A$1:$N$69</definedName>
    <definedName name="Z_CC76F6F4_6360_4941_90B3_CD1DBE270484_.wvu.PrintArea" localSheetId="2" hidden="1">Hiddenite!$A$1:$N$69</definedName>
    <definedName name="Z_CC76F6F4_6360_4941_90B3_CD1DBE270484_.wvu.PrintArea" localSheetId="8" hidden="1">'Narrow River'!$A$1:$N$69</definedName>
    <definedName name="Z_CC76F6F4_6360_4941_90B3_CD1DBE270484_.wvu.PrintArea" localSheetId="10" hidden="1">Navemar!$A$1:$N$69</definedName>
    <definedName name="Z_CC76F6F4_6360_4941_90B3_CD1DBE270484_.wvu.PrintArea" localSheetId="11" hidden="1">'Railroad Ranch'!$A$1:$N$69</definedName>
    <definedName name="Z_CC76F6F4_6360_4941_90B3_CD1DBE270484_.wvu.PrintArea" localSheetId="12" hidden="1">'Rip Road'!$A$1:$N$69</definedName>
    <definedName name="Z_CCEFF658_EAA2_4050_B1FE_7DAA5695FB88_.wvu.FilterData" localSheetId="0" hidden="1">'Checklist (2)'!$A$3:$I$41</definedName>
    <definedName name="Z_CCEFF658_EAA2_4050_B1FE_7DAA5695FB88_.wvu.PrintArea" localSheetId="3" hidden="1">'Alpine Peaks'!$A$1:$N$69</definedName>
    <definedName name="Z_CCEFF658_EAA2_4050_B1FE_7DAA5695FB88_.wvu.PrintArea" localSheetId="4" hidden="1">'Butler Hall'!$A$1:$N$69</definedName>
    <definedName name="Z_CCEFF658_EAA2_4050_B1FE_7DAA5695FB88_.wvu.PrintArea" localSheetId="0" hidden="1">'Checklist (2)'!$A$1:$G$41</definedName>
    <definedName name="Z_CCEFF658_EAA2_4050_B1FE_7DAA5695FB88_.wvu.PrintArea" localSheetId="5" hidden="1">EVR!$A$1:$N$69</definedName>
    <definedName name="Z_CCEFF658_EAA2_4050_B1FE_7DAA5695FB88_.wvu.PrintArea" localSheetId="1" hidden="1">'Fir Tree SPAC'!$A$1:$N$69</definedName>
    <definedName name="Z_CCEFF658_EAA2_4050_B1FE_7DAA5695FB88_.wvu.PrintArea" localSheetId="6" hidden="1">Gavilan!$A$1:$N$69</definedName>
    <definedName name="Z_CCEFF658_EAA2_4050_B1FE_7DAA5695FB88_.wvu.PrintArea" localSheetId="7" hidden="1">'Heights Point'!$A$1:$N$69</definedName>
    <definedName name="Z_CCEFF658_EAA2_4050_B1FE_7DAA5695FB88_.wvu.PrintArea" localSheetId="2" hidden="1">Hiddenite!$A$1:$N$69</definedName>
    <definedName name="Z_CCEFF658_EAA2_4050_B1FE_7DAA5695FB88_.wvu.PrintArea" localSheetId="8" hidden="1">'Narrow River'!$A$1:$N$69</definedName>
    <definedName name="Z_CCEFF658_EAA2_4050_B1FE_7DAA5695FB88_.wvu.PrintArea" localSheetId="10" hidden="1">Navemar!$A$1:$N$69</definedName>
    <definedName name="Z_CCEFF658_EAA2_4050_B1FE_7DAA5695FB88_.wvu.PrintArea" localSheetId="11" hidden="1">'Railroad Ranch'!$A$1:$N$69</definedName>
    <definedName name="Z_CCEFF658_EAA2_4050_B1FE_7DAA5695FB88_.wvu.PrintArea" localSheetId="12" hidden="1">'Rip Road'!$A$1:$N$69</definedName>
    <definedName name="Z_D246C09C_DFF9_4A1E_9063_3052D07DF403_.wvu.PrintArea" localSheetId="3" hidden="1">'Alpine Peaks'!$A$1:$N$69</definedName>
    <definedName name="Z_D246C09C_DFF9_4A1E_9063_3052D07DF403_.wvu.PrintArea" localSheetId="1" hidden="1">'Fir Tree SPAC'!$A$1:$N$69</definedName>
    <definedName name="Z_D246C09C_DFF9_4A1E_9063_3052D07DF403_.wvu.PrintArea" localSheetId="6" hidden="1">Gavilan!$A$1:$N$69</definedName>
    <definedName name="Z_D246C09C_DFF9_4A1E_9063_3052D07DF403_.wvu.PrintArea" localSheetId="7" hidden="1">'Heights Point'!$A$1:$N$69</definedName>
    <definedName name="Z_D246C09C_DFF9_4A1E_9063_3052D07DF403_.wvu.PrintArea" localSheetId="8" hidden="1">'Narrow River'!$A$1:$N$69</definedName>
    <definedName name="Z_D246C09C_DFF9_4A1E_9063_3052D07DF403_.wvu.PrintArea" localSheetId="10" hidden="1">Navemar!$A$1:$N$69</definedName>
    <definedName name="Z_D246C09C_DFF9_4A1E_9063_3052D07DF403_.wvu.PrintArea" localSheetId="11" hidden="1">'Railroad Ranch'!$A$1:$N$69</definedName>
    <definedName name="Z_D3966812_59A4_4ABD_8C1D_5BF981C5686B_.wvu.FilterData" localSheetId="0" hidden="1">'Checklist (2)'!$A$3:$I$41</definedName>
    <definedName name="Z_D3966812_59A4_4ABD_8C1D_5BF981C5686B_.wvu.PrintArea" localSheetId="3" hidden="1">'Alpine Peaks'!$A$1:$N$69</definedName>
    <definedName name="Z_D3966812_59A4_4ABD_8C1D_5BF981C5686B_.wvu.PrintArea" localSheetId="4" hidden="1">'Butler Hall'!$A$1:$N$69</definedName>
    <definedName name="Z_D3966812_59A4_4ABD_8C1D_5BF981C5686B_.wvu.PrintArea" localSheetId="0" hidden="1">'Checklist (2)'!$A$1:$G$41</definedName>
    <definedName name="Z_D3966812_59A4_4ABD_8C1D_5BF981C5686B_.wvu.PrintArea" localSheetId="5" hidden="1">EVR!$A$1:$N$69</definedName>
    <definedName name="Z_D3966812_59A4_4ABD_8C1D_5BF981C5686B_.wvu.PrintArea" localSheetId="1" hidden="1">'Fir Tree SPAC'!$A$1:$N$69</definedName>
    <definedName name="Z_D3966812_59A4_4ABD_8C1D_5BF981C5686B_.wvu.PrintArea" localSheetId="6" hidden="1">Gavilan!$A$1:$N$69</definedName>
    <definedName name="Z_D3966812_59A4_4ABD_8C1D_5BF981C5686B_.wvu.PrintArea" localSheetId="7" hidden="1">'Heights Point'!$A$1:$N$69</definedName>
    <definedName name="Z_D3966812_59A4_4ABD_8C1D_5BF981C5686B_.wvu.PrintArea" localSheetId="2" hidden="1">Hiddenite!$A$1:$N$69</definedName>
    <definedName name="Z_D3966812_59A4_4ABD_8C1D_5BF981C5686B_.wvu.PrintArea" localSheetId="8" hidden="1">'Narrow River'!$A$1:$N$69</definedName>
    <definedName name="Z_D3966812_59A4_4ABD_8C1D_5BF981C5686B_.wvu.PrintArea" localSheetId="10" hidden="1">Navemar!$A$1:$N$69</definedName>
    <definedName name="Z_D3966812_59A4_4ABD_8C1D_5BF981C5686B_.wvu.PrintArea" localSheetId="11" hidden="1">'Railroad Ranch'!$A$1:$N$69</definedName>
    <definedName name="Z_D3966812_59A4_4ABD_8C1D_5BF981C5686B_.wvu.PrintArea" localSheetId="12" hidden="1">'Rip Road'!$A$1:$N$69</definedName>
    <definedName name="Z_E6444965_FE8A_4012_A2B6_301C25BC9C69_.wvu.PrintArea" localSheetId="1" hidden="1">'Fir Tree SPAC'!$A$1:$N$69</definedName>
    <definedName name="Z_E6444965_FE8A_4012_A2B6_301C25BC9C69_.wvu.PrintArea" localSheetId="6" hidden="1">Gavilan!$A$1:$N$69</definedName>
    <definedName name="Z_E6444965_FE8A_4012_A2B6_301C25BC9C69_.wvu.PrintArea" localSheetId="7" hidden="1">'Heights Point'!$A$1:$N$69</definedName>
    <definedName name="Z_E6444965_FE8A_4012_A2B6_301C25BC9C69_.wvu.PrintArea" localSheetId="10" hidden="1">Navemar!$A$1:$N$69</definedName>
    <definedName name="Z_E6444965_FE8A_4012_A2B6_301C25BC9C69_.wvu.PrintArea" localSheetId="11" hidden="1">'Railroad Ranch'!$A$1:$N$69</definedName>
    <definedName name="Z_EEDF6EAA_A1E4_47AF_BB45_D2BB00B48378_.wvu.FilterData" localSheetId="0" hidden="1">'Checklist (2)'!$A$3:$I$41</definedName>
    <definedName name="Z_EEDF6EAA_A1E4_47AF_BB45_D2BB00B48378_.wvu.PrintArea" localSheetId="3" hidden="1">'Alpine Peaks'!$A$1:$N$69</definedName>
    <definedName name="Z_EEDF6EAA_A1E4_47AF_BB45_D2BB00B48378_.wvu.PrintArea" localSheetId="4" hidden="1">'Butler Hall'!$A$1:$N$69</definedName>
    <definedName name="Z_EEDF6EAA_A1E4_47AF_BB45_D2BB00B48378_.wvu.PrintArea" localSheetId="0" hidden="1">'Checklist (2)'!$A$1:$G$41</definedName>
    <definedName name="Z_EEDF6EAA_A1E4_47AF_BB45_D2BB00B48378_.wvu.PrintArea" localSheetId="5" hidden="1">EVR!$A$1:$N$69</definedName>
    <definedName name="Z_EEDF6EAA_A1E4_47AF_BB45_D2BB00B48378_.wvu.PrintArea" localSheetId="1" hidden="1">'Fir Tree SPAC'!$A$1:$N$69</definedName>
    <definedName name="Z_EEDF6EAA_A1E4_47AF_BB45_D2BB00B48378_.wvu.PrintArea" localSheetId="6" hidden="1">Gavilan!$A$1:$N$69</definedName>
    <definedName name="Z_EEDF6EAA_A1E4_47AF_BB45_D2BB00B48378_.wvu.PrintArea" localSheetId="7" hidden="1">'Heights Point'!$A$1:$N$69</definedName>
    <definedName name="Z_EEDF6EAA_A1E4_47AF_BB45_D2BB00B48378_.wvu.PrintArea" localSheetId="2" hidden="1">Hiddenite!$A$1:$N$69</definedName>
    <definedName name="Z_EEDF6EAA_A1E4_47AF_BB45_D2BB00B48378_.wvu.PrintArea" localSheetId="8" hidden="1">'Narrow River'!$A$1:$N$69</definedName>
    <definedName name="Z_EEDF6EAA_A1E4_47AF_BB45_D2BB00B48378_.wvu.PrintArea" localSheetId="10" hidden="1">Navemar!$A$1:$N$69</definedName>
    <definedName name="Z_EEDF6EAA_A1E4_47AF_BB45_D2BB00B48378_.wvu.PrintArea" localSheetId="11" hidden="1">'Railroad Ranch'!$A$1:$N$69</definedName>
    <definedName name="Z_EEDF6EAA_A1E4_47AF_BB45_D2BB00B48378_.wvu.PrintArea" localSheetId="12" hidden="1">'Rip Road'!$A$1:$N$69</definedName>
    <definedName name="Z_F9F6DDA5_A25E_4F8D_A3A2_CB5ED095FD7E_.wvu.PrintArea" localSheetId="3" hidden="1">'Alpine Peaks'!$A$1:$N$69</definedName>
    <definedName name="Z_F9F6DDA5_A25E_4F8D_A3A2_CB5ED095FD7E_.wvu.PrintArea" localSheetId="4" hidden="1">'Butler Hall'!$A:$N</definedName>
    <definedName name="Z_F9F6DDA5_A25E_4F8D_A3A2_CB5ED095FD7E_.wvu.PrintArea" localSheetId="6" hidden="1">Gavilan!$A$1:$N$69</definedName>
    <definedName name="Z_F9F6DDA5_A25E_4F8D_A3A2_CB5ED095FD7E_.wvu.PrintArea" localSheetId="7" hidden="1">'Heights Point'!$A$1:$N$69</definedName>
    <definedName name="Z_F9F6DDA5_A25E_4F8D_A3A2_CB5ED095FD7E_.wvu.PrintArea" localSheetId="8" hidden="1">'Narrow River'!$A$1:$N$69</definedName>
    <definedName name="Z_F9F6DDA5_A25E_4F8D_A3A2_CB5ED095FD7E_.wvu.PrintArea" localSheetId="10" hidden="1">Navemar!$A$1:$N$69</definedName>
    <definedName name="Z_F9F6DDA5_A25E_4F8D_A3A2_CB5ED095FD7E_.wvu.PrintArea" localSheetId="11" hidden="1">'Railroad Ranch'!$A$1:$N$69</definedName>
  </definedNames>
  <calcPr calcId="191029"/>
  <customWorkbookViews>
    <customWorkbookView name="Elina Ploskin - Personal View" guid="{CA497D1C-9A09-4CF3-B671-3FD8BB2B2517}" mergeInterval="0" personalView="1" maximized="1" xWindow="-1928" yWindow="154" windowWidth="1936" windowHeight="1056" tabRatio="724" activeSheetId="2"/>
    <customWorkbookView name="Sarah Holmes - Personal View" guid="{162504CA-979C-48C9-998D-9A0D2EECF939}" mergeInterval="0" personalView="1" xWindow="896" windowWidth="896" windowHeight="1080" tabRatio="724" activeSheetId="2"/>
    <customWorkbookView name="Lauren Tietze - Personal View" guid="{CC76F6F4-6360-4941-90B3-CD1DBE270484}" mergeInterval="0" personalView="1" maximized="1" windowWidth="1341" windowHeight="722" tabRatio="724" activeSheetId="2"/>
    <customWorkbookView name="Adam Cline - Personal View" guid="{877A0E3F-37C7-4829-8F12-689383AF410D}" mergeInterval="0" personalView="1" maximized="1" xWindow="-8" yWindow="-8" windowWidth="1936" windowHeight="1056" tabRatio="724" activeSheetId="38"/>
    <customWorkbookView name="Matt Hagerty - Personal View" guid="{86C7BE99-AC08-44DB-B039-CE06D2927AC4}" mergeInterval="0" personalView="1" maximized="1" windowWidth="1920" windowHeight="855" tabRatio="889" activeSheetId="15" showObjects="none"/>
    <customWorkbookView name="Soren Anderson - Personal View" guid="{E6444965-FE8A-4012-A2B6-301C25BC9C69}" mergeInterval="0" personalView="1" maximized="1" windowWidth="1884" windowHeight="806" tabRatio="889" activeSheetId="6" showObjects="none"/>
    <customWorkbookView name="Sam Gevirtz - Personal View" guid="{77EDD0E7-37D6-449D-AB26-F0CCF5E77A96}" mergeInterval="0" personalView="1" maximized="1" windowWidth="1920" windowHeight="795" tabRatio="889" activeSheetId="11" showObjects="none"/>
    <customWorkbookView name="sg - Personal View" guid="{118A593A-3997-4957-BB09-F3A0FAC77021}" mergeInterval="0" personalView="1" maximized="1" windowWidth="1920" windowHeight="821" tabRatio="889" activeSheetId="3" showObjects="none"/>
    <customWorkbookView name="cole - Personal View" guid="{ABD491F5-D71E-4F5B-B40E-D8BA79899875}" mergeInterval="0" personalView="1" maximized="1" xWindow="1" yWindow="1" windowWidth="1920" windowHeight="808" tabRatio="888" activeSheetId="16"/>
    <customWorkbookView name="ilene - Personal View" guid="{4490AD8C-4459-490F-A3B2-E2358C05E516}" mergeInterval="0" personalView="1" maximized="1" xWindow="1" yWindow="1" windowWidth="1424" windowHeight="548" tabRatio="889" activeSheetId="27"/>
    <customWorkbookView name="rcolby - Personal View" guid="{3F6103CF-CC13-454A-9D29-F79003495573}" mergeInterval="0" personalView="1" maximized="1" xWindow="1" yWindow="1" windowWidth="1920" windowHeight="808" tabRatio="889" activeSheetId="73"/>
    <customWorkbookView name="Ilene Spitzer - Personal View" guid="{B8B6E44A-8C47-4E45-BFE2-00825D9DFBAA}" mergeInterval="0" personalView="1" xWindow="68" yWindow="27" windowWidth="1188" windowHeight="603" tabRatio="889" activeSheetId="40"/>
    <customWorkbookView name="Frederich V. Fortmiller - Personal View" guid="{83DD4C3F-2DB3-4BB5-94B1-6D0D0FBD2C42}" mergeInterval="0" personalView="1" maximized="1" xWindow="1" yWindow="1" windowWidth="1410" windowHeight="767" tabRatio="889" activeSheetId="94" showObjects="none"/>
    <customWorkbookView name="Research Assistant - Personal View" guid="{18E5FDB1-8C8F-4DFA-8E0E-1AA0AF78708E}" mergeInterval="0" personalView="1" xWindow="10" yWindow="19" windowWidth="1000" windowHeight="520" tabRatio="889" activeSheetId="6" showComments="commIndAndComment" showObjects="none"/>
    <customWorkbookView name="Fritz Fortmiller - Personal View" guid="{A50B01AA-9147-4BB4-AE75-A7E21987B65B}" mergeInterval="0" personalView="1" maximized="1" windowWidth="1123" windowHeight="454" tabRatio="889" activeSheetId="8" showObjects="none"/>
    <customWorkbookView name="Kathryn Rorer - Personal View" guid="{B0E25A63-0F09-4BD1-B6D2-95A5B37828D6}" mergeInterval="0" personalView="1" xWindow="104" yWindow="19" windowWidth="1020" windowHeight="650" tabRatio="889" activeSheetId="19" showObjects="none"/>
    <customWorkbookView name="krorer - Personal View" guid="{4993302B-61CF-4D8B-8D5B-260BB2F7FCE9}" mergeInterval="0" personalView="1" maximized="1" xWindow="1" yWindow="1" windowWidth="1011" windowHeight="505" tabRatio="889" activeSheetId="28" showObjects="none"/>
    <customWorkbookView name="Thomas Cote - Personal View" guid="{C23F9200-DA2E-471A-8C92-600A96CFDC58}" mergeInterval="0" personalView="1" xWindow="60" yWindow="38" windowWidth="1277" windowHeight="603" tabRatio="889" activeSheetId="19"/>
    <customWorkbookView name="blam - Personal View" guid="{440ACBB4-766E-4558-A380-0051CC101C22}" mergeInterval="0" personalView="1" xWindow="31" yWindow="31" windowWidth="1207" windowHeight="631" tabRatio="889" activeSheetId="22"/>
    <customWorkbookView name="Bonnie - Personal View" guid="{8BF3F4F6-D7B5-4DA3-A223-6C99C8DB276B}" mergeInterval="0" personalView="1" maximized="1" xWindow="1" yWindow="1" windowWidth="1440" windowHeight="670" tabRatio="889" activeSheetId="19"/>
    <customWorkbookView name="daniil - Personal View" guid="{1A11BD9D-58BB-4B9F-A052-910B61C50D1F}" mergeInterval="0" personalView="1" maximized="1" xWindow="1" yWindow="1" windowWidth="1920" windowHeight="850" tabRatio="888" activeSheetId="50"/>
    <customWorkbookView name="asing - Personal View" guid="{7E5B3DE3-EFC8-4A91-88B0-5A0D5E01DDA8}" mergeInterval="0" personalView="1" maximized="1" windowWidth="1920" windowHeight="821" tabRatio="889" activeSheetId="32"/>
    <customWorkbookView name="mmelamed - Personal View" guid="{003A13B9-F0B7-4BEC-B594-FA084BFB9147}" mergeInterval="0" personalView="1" maximized="1" windowWidth="1920" windowHeight="858" tabRatio="889" activeSheetId="5" showObjects="none"/>
    <customWorkbookView name="Matthew Melamed - Personal View" guid="{546044AA-F169-4BFB-AF05-8BC630ED8FCC}" mergeInterval="0" personalView="1" maximized="1" windowWidth="1920" windowHeight="858" tabRatio="889" activeSheetId="39" showObjects="none"/>
    <customWorkbookView name="bloomberg - Personal View" guid="{D246C09C-DFF9-4A1E-9063-3052D07DF403}" mergeInterval="0" personalView="1" maximized="1" windowWidth="1920" windowHeight="815" tabRatio="889" activeSheetId="40"/>
    <customWorkbookView name="Matt Hoffman - Personal View" guid="{F9F6DDA5-A25E-4F8D-A3A2-CB5ED095FD7E}" mergeInterval="0" personalView="1" maximized="1" xWindow="-8" yWindow="-8" windowWidth="1936" windowHeight="1056" tabRatio="889" activeSheetId="41" showObjects="none"/>
    <customWorkbookView name="Matthew Hoffman - Personal View" guid="{886D35D9-C82F-4076-8615-7DC38AFBA0B4}" mergeInterval="0" personalView="1" maximized="1" xWindow="1912" yWindow="-8" windowWidth="1936" windowHeight="1056" tabRatio="724" activeSheetId="45"/>
    <customWorkbookView name="tcote - Personal View" guid="{4FFBA0AC-5AE7-47B2-9B25-4B60F8C6899A}" mergeInterval="0" personalView="1" xWindow="23" yWindow="15" windowWidth="1875" windowHeight="1009" tabRatio="889" activeSheetId="18"/>
    <customWorkbookView name="Austin Stern - Personal View" guid="{8074AE1B-71D6-4D07-9990-353F7ED8E871}" mergeInterval="0" personalView="1" maximized="1" xWindow="-1928" yWindow="-8" windowWidth="1936" windowHeight="1056" tabRatio="889" activeSheetId="46" showObjects="none"/>
    <customWorkbookView name="msaldarelli - Personal View" guid="{D3966812-59A4-4ABD-8C1D-5BF981C5686B}" mergeInterval="0" personalView="1" maximized="1" windowWidth="1920" windowHeight="894" tabRatio="724" activeSheetId="24"/>
    <customWorkbookView name="Sheri Johnson - Personal View" guid="{EEDF6EAA-A1E4-47AF-BB45-D2BB00B48378}" mergeInterval="0" personalView="1" xWindow="2068" yWindow="77" windowWidth="1742" windowHeight="931" tabRatio="724" activeSheetId="17"/>
    <customWorkbookView name="Keith Morriss - Personal View" guid="{C8815BCF-4302-4976-B0C8-7C88CE45A126}" mergeInterval="0" personalView="1" maximized="1" windowWidth="1703" windowHeight="793" tabRatio="724" activeSheetId="4"/>
    <customWorkbookView name="David Mogilensky - Personal View" guid="{722DF141-BBB9-4BCB-A4C5-5C683F6E9DF6}" mergeInterval="0" personalView="1" xWindow="266" yWindow="137" windowWidth="1557" windowHeight="899" tabRatio="724" activeSheetId="20"/>
    <customWorkbookView name="Lucas Jordao - Personal View" guid="{B777ACF8-7056-43BF-BE8E-750A939A0A85}" mergeInterval="0" personalView="1" xWindow="22" yWindow="39" windowWidth="1342" windowHeight="1209" tabRatio="724" activeSheetId="30"/>
    <customWorkbookView name="Elizabeth Brissette - Personal View" guid="{4BC6AA3C-DE66-46F9-8930-7070BFE17377}" mergeInterval="0" personalView="1" xWindow="3" windowWidth="1437" windowHeight="860" tabRatio="724" activeSheetId="2"/>
    <customWorkbookView name="Rhea Shah - Personal View" guid="{64648136-160E-4221-A246-0E972EE5D7ED}" mergeInterval="0" personalView="1" xWindow="20" yWindow="9" windowWidth="1317" windowHeight="846" tabRatio="724" activeSheetId="12"/>
    <customWorkbookView name="Polina Kiseleva - Personal View" guid="{CCEFF658-EAA2-4050-B1FE-7DAA5695FB88}" mergeInterval="0" personalView="1" xWindow="706" yWindow="14" windowWidth="974" windowHeight="987" tabRatio="724" activeSheetId="5"/>
    <customWorkbookView name="Michael Daly - Personal View" guid="{25FCF038-5C89-48CF-BC55-D04249A9C090}" mergeInterval="0" personalView="1" xWindow="284" yWindow="20" windowWidth="1296" windowHeight="766" tabRatio="724" activeSheetId="4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9" i="34" l="1"/>
  <c r="K40" i="34"/>
  <c r="K41" i="34"/>
  <c r="J39" i="34"/>
  <c r="J40" i="34"/>
  <c r="J41" i="34"/>
  <c r="K23" i="34"/>
  <c r="J23" i="34"/>
  <c r="K39" i="35"/>
  <c r="J39" i="35"/>
  <c r="K39" i="25"/>
  <c r="K40" i="25"/>
  <c r="K41" i="25"/>
  <c r="J39" i="25"/>
  <c r="J40" i="25"/>
  <c r="J41" i="25"/>
  <c r="D10" i="31" l="1"/>
  <c r="E10" i="31"/>
  <c r="F10" i="31"/>
  <c r="D11" i="31"/>
  <c r="E11" i="31"/>
  <c r="F11" i="31"/>
  <c r="K39" i="30" l="1"/>
  <c r="J39" i="30"/>
  <c r="K40" i="30"/>
  <c r="J40" i="30"/>
  <c r="K39" i="22" l="1"/>
  <c r="J39" i="22"/>
  <c r="K40" i="22"/>
  <c r="K10" i="19" l="1"/>
  <c r="J10" i="19"/>
  <c r="B10" i="34" l="1"/>
  <c r="N26" i="30" l="1"/>
  <c r="L26" i="30"/>
  <c r="M26" i="30"/>
  <c r="M25" i="30"/>
  <c r="M24" i="30"/>
  <c r="M23" i="30"/>
  <c r="M10" i="48"/>
  <c r="M28" i="31" l="1"/>
  <c r="C69" i="48" l="1"/>
  <c r="B69" i="48"/>
  <c r="C68" i="48"/>
  <c r="B68" i="48"/>
  <c r="F68" i="48" s="1"/>
  <c r="C65" i="48"/>
  <c r="E65" i="48" s="1"/>
  <c r="B65" i="48"/>
  <c r="A65" i="48"/>
  <c r="A64" i="48"/>
  <c r="C63" i="48"/>
  <c r="E63" i="48" s="1"/>
  <c r="B63" i="48"/>
  <c r="A63" i="48"/>
  <c r="C62" i="48"/>
  <c r="E62" i="48" s="1"/>
  <c r="B62" i="48"/>
  <c r="A62" i="48"/>
  <c r="A61" i="48"/>
  <c r="A60" i="48"/>
  <c r="F56" i="48"/>
  <c r="F65" i="48" s="1"/>
  <c r="E56" i="48"/>
  <c r="D56" i="48"/>
  <c r="D65" i="48" s="1"/>
  <c r="K52" i="48"/>
  <c r="J52" i="48"/>
  <c r="N52" i="48" s="1"/>
  <c r="C52" i="48"/>
  <c r="B52" i="48"/>
  <c r="N50" i="48"/>
  <c r="M50" i="48"/>
  <c r="L50" i="48"/>
  <c r="F50" i="48"/>
  <c r="E50" i="48"/>
  <c r="D50" i="48"/>
  <c r="N49" i="48"/>
  <c r="M49" i="48"/>
  <c r="L49" i="48"/>
  <c r="F49" i="48"/>
  <c r="E49" i="48"/>
  <c r="D49" i="48"/>
  <c r="N48" i="48"/>
  <c r="M48" i="48"/>
  <c r="L48" i="48"/>
  <c r="N47" i="48"/>
  <c r="M47" i="48"/>
  <c r="L47" i="48"/>
  <c r="F45" i="48"/>
  <c r="F63" i="48" s="1"/>
  <c r="E45" i="48"/>
  <c r="D45" i="48"/>
  <c r="D63" i="48" s="1"/>
  <c r="N41" i="48"/>
  <c r="F41" i="48"/>
  <c r="F62" i="48" s="1"/>
  <c r="E41" i="48"/>
  <c r="D41" i="48"/>
  <c r="D62" i="48" s="1"/>
  <c r="N40" i="48"/>
  <c r="C37" i="48"/>
  <c r="B37" i="48"/>
  <c r="F35" i="48"/>
  <c r="E35" i="48"/>
  <c r="D35" i="48"/>
  <c r="K34" i="48"/>
  <c r="J34" i="48"/>
  <c r="F34" i="48"/>
  <c r="E34" i="48"/>
  <c r="D34" i="48"/>
  <c r="F33" i="48"/>
  <c r="E33" i="48"/>
  <c r="D33" i="48"/>
  <c r="N32" i="48"/>
  <c r="M32" i="48"/>
  <c r="L32" i="48"/>
  <c r="F32" i="48"/>
  <c r="F69" i="48" s="1"/>
  <c r="E32" i="48"/>
  <c r="E69" i="48" s="1"/>
  <c r="D32" i="48"/>
  <c r="D69" i="48" s="1"/>
  <c r="N31" i="48"/>
  <c r="M31" i="48"/>
  <c r="L31" i="48"/>
  <c r="F31" i="48"/>
  <c r="E31" i="48"/>
  <c r="D31" i="48"/>
  <c r="N30" i="48"/>
  <c r="M30" i="48"/>
  <c r="L30" i="48"/>
  <c r="F30" i="48"/>
  <c r="E30" i="48"/>
  <c r="D30" i="48"/>
  <c r="N29" i="48"/>
  <c r="M29" i="48"/>
  <c r="L29" i="48"/>
  <c r="F29" i="48"/>
  <c r="E29" i="48"/>
  <c r="D29" i="48"/>
  <c r="N28" i="48"/>
  <c r="M28" i="48"/>
  <c r="L28" i="48"/>
  <c r="F28" i="48"/>
  <c r="E28" i="48"/>
  <c r="D28" i="48"/>
  <c r="N27" i="48"/>
  <c r="M27" i="48"/>
  <c r="L27" i="48"/>
  <c r="F27" i="48"/>
  <c r="E27" i="48"/>
  <c r="D27" i="48"/>
  <c r="N26" i="48"/>
  <c r="M26" i="48"/>
  <c r="L26" i="48"/>
  <c r="F26" i="48"/>
  <c r="E26" i="48"/>
  <c r="D26" i="48"/>
  <c r="N25" i="48"/>
  <c r="M25" i="48"/>
  <c r="L25" i="48"/>
  <c r="F25" i="48"/>
  <c r="E25" i="48"/>
  <c r="D25" i="48"/>
  <c r="N24" i="48"/>
  <c r="M24" i="48"/>
  <c r="L24" i="48"/>
  <c r="F24" i="48"/>
  <c r="E24" i="48"/>
  <c r="D24" i="48"/>
  <c r="N23" i="48"/>
  <c r="M23" i="48"/>
  <c r="L23" i="48"/>
  <c r="F23" i="48"/>
  <c r="E23" i="48"/>
  <c r="D23" i="48"/>
  <c r="N22" i="48"/>
  <c r="M22" i="48"/>
  <c r="L22" i="48"/>
  <c r="F22" i="48"/>
  <c r="E22" i="48"/>
  <c r="D22" i="48"/>
  <c r="N21" i="48"/>
  <c r="M21" i="48"/>
  <c r="L21" i="48"/>
  <c r="F21" i="48"/>
  <c r="E21" i="48"/>
  <c r="D21" i="48"/>
  <c r="N20" i="48"/>
  <c r="M20" i="48"/>
  <c r="L20" i="48"/>
  <c r="C17" i="48"/>
  <c r="B17" i="48"/>
  <c r="K15" i="48"/>
  <c r="J15" i="48"/>
  <c r="F15" i="48"/>
  <c r="E15" i="48"/>
  <c r="D15" i="48"/>
  <c r="F14" i="48"/>
  <c r="E14" i="48"/>
  <c r="D14" i="48"/>
  <c r="N13" i="48"/>
  <c r="M13" i="48"/>
  <c r="L13" i="48"/>
  <c r="F13" i="48"/>
  <c r="E13" i="48"/>
  <c r="D13" i="48"/>
  <c r="N12" i="48"/>
  <c r="M12" i="48"/>
  <c r="L12" i="48"/>
  <c r="F12" i="48"/>
  <c r="E12" i="48"/>
  <c r="D12" i="48"/>
  <c r="N11" i="48"/>
  <c r="M11" i="48"/>
  <c r="L11" i="48"/>
  <c r="F11" i="48"/>
  <c r="E11" i="48"/>
  <c r="D11" i="48"/>
  <c r="N10" i="48"/>
  <c r="L10" i="48"/>
  <c r="F10" i="48"/>
  <c r="E10" i="48"/>
  <c r="D10" i="48"/>
  <c r="N15" i="48" l="1"/>
  <c r="L15" i="48"/>
  <c r="M15" i="48"/>
  <c r="B60" i="48"/>
  <c r="F17" i="48"/>
  <c r="F60" i="48" s="1"/>
  <c r="C60" i="48"/>
  <c r="E17" i="48"/>
  <c r="D17" i="48"/>
  <c r="D60" i="48" s="1"/>
  <c r="N34" i="48"/>
  <c r="L34" i="48"/>
  <c r="M34" i="48"/>
  <c r="B61" i="48"/>
  <c r="F37" i="48"/>
  <c r="F61" i="48" s="1"/>
  <c r="C61" i="48"/>
  <c r="E61" i="48" s="1"/>
  <c r="E37" i="48"/>
  <c r="D37" i="48"/>
  <c r="D61" i="48" s="1"/>
  <c r="J43" i="48"/>
  <c r="N39" i="48"/>
  <c r="K43" i="48"/>
  <c r="M43" i="48" s="1"/>
  <c r="M39" i="48"/>
  <c r="L39" i="48"/>
  <c r="M40" i="48"/>
  <c r="L40" i="48"/>
  <c r="M41" i="48"/>
  <c r="L41" i="48"/>
  <c r="B64" i="48"/>
  <c r="F52" i="48"/>
  <c r="F64" i="48" s="1"/>
  <c r="D52" i="48"/>
  <c r="D64" i="48" s="1"/>
  <c r="C64" i="48"/>
  <c r="E64" i="48" s="1"/>
  <c r="E52" i="48"/>
  <c r="M52" i="48"/>
  <c r="L52" i="48"/>
  <c r="E68" i="48"/>
  <c r="D68" i="48"/>
  <c r="N43" i="48" l="1"/>
  <c r="L43" i="48"/>
  <c r="C67" i="48"/>
  <c r="E60" i="48"/>
  <c r="B67" i="48"/>
  <c r="F67" i="48" s="1"/>
  <c r="E67" i="48" l="1"/>
  <c r="D67" i="48"/>
  <c r="B68" i="25" l="1"/>
  <c r="C65" i="9" l="1"/>
  <c r="B65" i="9"/>
  <c r="C64" i="9"/>
  <c r="B64" i="9"/>
  <c r="C63" i="9"/>
  <c r="B63" i="9"/>
  <c r="C62" i="9"/>
  <c r="B62" i="9"/>
  <c r="C61" i="9"/>
  <c r="B61" i="9"/>
  <c r="O41" i="22" l="1"/>
  <c r="K15" i="34" l="1"/>
  <c r="C68" i="25"/>
  <c r="F65" i="25" l="1"/>
  <c r="D65" i="25"/>
  <c r="C65" i="25"/>
  <c r="E65" i="25" s="1"/>
  <c r="B65" i="25"/>
  <c r="F64" i="25"/>
  <c r="E64" i="25"/>
  <c r="D64" i="25"/>
  <c r="C64" i="25"/>
  <c r="B64" i="25"/>
  <c r="F63" i="25"/>
  <c r="D63" i="25"/>
  <c r="C63" i="25"/>
  <c r="E63" i="25" s="1"/>
  <c r="B63" i="25"/>
  <c r="F62" i="25"/>
  <c r="D62" i="25"/>
  <c r="C62" i="25"/>
  <c r="E62" i="25" s="1"/>
  <c r="B62" i="25"/>
  <c r="J34" i="19" l="1"/>
  <c r="J43" i="19"/>
  <c r="J34" i="30" l="1"/>
  <c r="K43" i="25"/>
  <c r="B37" i="9" l="1"/>
  <c r="K34" i="9"/>
  <c r="J34" i="9"/>
  <c r="N22" i="14"/>
  <c r="L22" i="14"/>
  <c r="F10" i="14"/>
  <c r="D10" i="14"/>
  <c r="L22" i="15"/>
  <c r="L20" i="14"/>
  <c r="K34" i="14"/>
  <c r="J34" i="14"/>
  <c r="N34" i="14" l="1"/>
  <c r="L34" i="14"/>
  <c r="N28" i="21"/>
  <c r="U28" i="21" s="1"/>
  <c r="X51" i="21" s="1"/>
  <c r="C69" i="21"/>
  <c r="B69" i="21"/>
  <c r="C68" i="21"/>
  <c r="B68" i="21"/>
  <c r="F68" i="21" s="1"/>
  <c r="R68" i="21" s="1"/>
  <c r="X65" i="21" s="1"/>
  <c r="Q65" i="21"/>
  <c r="C65" i="21"/>
  <c r="E65" i="21" s="1"/>
  <c r="B65" i="21"/>
  <c r="A65" i="21"/>
  <c r="Q64" i="21"/>
  <c r="A64" i="21"/>
  <c r="Q63" i="21"/>
  <c r="C63" i="21"/>
  <c r="E63" i="21" s="1"/>
  <c r="B63" i="21"/>
  <c r="A63" i="21"/>
  <c r="Q62" i="21"/>
  <c r="C62" i="21"/>
  <c r="E62" i="21" s="1"/>
  <c r="B62" i="21"/>
  <c r="A62" i="21"/>
  <c r="Q61" i="21"/>
  <c r="A61" i="21"/>
  <c r="Q60" i="21"/>
  <c r="A60" i="21"/>
  <c r="R59" i="21"/>
  <c r="R58" i="21"/>
  <c r="R57" i="21"/>
  <c r="F56" i="21"/>
  <c r="R56" i="21" s="1"/>
  <c r="X38" i="21" s="1"/>
  <c r="W38" i="21" s="1"/>
  <c r="E56" i="21"/>
  <c r="D56" i="21"/>
  <c r="D65" i="21" s="1"/>
  <c r="R55" i="21"/>
  <c r="J55" i="21"/>
  <c r="R54" i="21"/>
  <c r="R53" i="21"/>
  <c r="K52" i="21"/>
  <c r="J52" i="21"/>
  <c r="N52" i="21" s="1"/>
  <c r="U52" i="21" s="1"/>
  <c r="X63" i="21" s="1"/>
  <c r="W63" i="21" s="1"/>
  <c r="C52" i="21"/>
  <c r="C64" i="21" s="1"/>
  <c r="E64" i="21" s="1"/>
  <c r="B52" i="21"/>
  <c r="U51" i="21"/>
  <c r="R51" i="21"/>
  <c r="N50" i="21"/>
  <c r="U50" i="21" s="1"/>
  <c r="X62" i="21" s="1"/>
  <c r="W62" i="21" s="1"/>
  <c r="M50" i="21"/>
  <c r="L50" i="21"/>
  <c r="F50" i="21"/>
  <c r="R50" i="21" s="1"/>
  <c r="X36" i="21" s="1"/>
  <c r="W36" i="21" s="1"/>
  <c r="E50" i="21"/>
  <c r="D50" i="21"/>
  <c r="N49" i="21"/>
  <c r="U49" i="21" s="1"/>
  <c r="X61" i="21" s="1"/>
  <c r="W61" i="21" s="1"/>
  <c r="M49" i="21"/>
  <c r="L49" i="21"/>
  <c r="F49" i="21"/>
  <c r="R49" i="21" s="1"/>
  <c r="X35" i="21" s="1"/>
  <c r="W35" i="21" s="1"/>
  <c r="E49" i="21"/>
  <c r="D49" i="21"/>
  <c r="R48" i="21"/>
  <c r="N48" i="21"/>
  <c r="U48" i="21" s="1"/>
  <c r="X60" i="21" s="1"/>
  <c r="W60" i="21" s="1"/>
  <c r="M48" i="21"/>
  <c r="L48" i="21"/>
  <c r="R47" i="21"/>
  <c r="N47" i="21"/>
  <c r="U47" i="21" s="1"/>
  <c r="X59" i="21" s="1"/>
  <c r="W59" i="21" s="1"/>
  <c r="M47" i="21"/>
  <c r="L47" i="21"/>
  <c r="U46" i="21"/>
  <c r="R46" i="21"/>
  <c r="U45" i="21"/>
  <c r="F45" i="21"/>
  <c r="R45" i="21" s="1"/>
  <c r="X34" i="21" s="1"/>
  <c r="W34" i="21" s="1"/>
  <c r="E45" i="21"/>
  <c r="D45" i="21"/>
  <c r="D63" i="21" s="1"/>
  <c r="U44" i="21"/>
  <c r="R44" i="21"/>
  <c r="R43" i="21"/>
  <c r="K43" i="21"/>
  <c r="M43" i="21" s="1"/>
  <c r="J43" i="21"/>
  <c r="U42" i="21"/>
  <c r="R42" i="21"/>
  <c r="N41" i="21"/>
  <c r="U41" i="21" s="1"/>
  <c r="X58" i="21" s="1"/>
  <c r="W58" i="21" s="1"/>
  <c r="M41" i="21"/>
  <c r="L41" i="21"/>
  <c r="F41" i="21"/>
  <c r="R41" i="21" s="1"/>
  <c r="X33" i="21" s="1"/>
  <c r="W33" i="21" s="1"/>
  <c r="E41" i="21"/>
  <c r="D41" i="21"/>
  <c r="D62" i="21" s="1"/>
  <c r="R40" i="21"/>
  <c r="N40" i="21"/>
  <c r="U40" i="21" s="1"/>
  <c r="X57" i="21" s="1"/>
  <c r="M40" i="21"/>
  <c r="L40" i="21"/>
  <c r="R39" i="21"/>
  <c r="N39" i="21"/>
  <c r="U39" i="21" s="1"/>
  <c r="X56" i="21" s="1"/>
  <c r="M39" i="21"/>
  <c r="L39" i="21"/>
  <c r="U38" i="21"/>
  <c r="R38" i="21"/>
  <c r="U37" i="21"/>
  <c r="C37" i="21"/>
  <c r="E37" i="21" s="1"/>
  <c r="B37" i="21"/>
  <c r="B61" i="21" s="1"/>
  <c r="U36" i="21"/>
  <c r="R36" i="21"/>
  <c r="U35" i="21"/>
  <c r="F35" i="21"/>
  <c r="R35" i="21" s="1"/>
  <c r="X31" i="21" s="1"/>
  <c r="W31" i="21" s="1"/>
  <c r="E35" i="21"/>
  <c r="D35" i="21"/>
  <c r="K34" i="21"/>
  <c r="F34" i="21"/>
  <c r="R34" i="21" s="1"/>
  <c r="X30" i="21" s="1"/>
  <c r="W30" i="21" s="1"/>
  <c r="E34" i="21"/>
  <c r="D34" i="21"/>
  <c r="U33" i="21"/>
  <c r="F33" i="21"/>
  <c r="R33" i="21" s="1"/>
  <c r="X29" i="21" s="1"/>
  <c r="W29" i="21" s="1"/>
  <c r="E33" i="21"/>
  <c r="D33" i="21"/>
  <c r="N32" i="21"/>
  <c r="U32" i="21" s="1"/>
  <c r="X55" i="21" s="1"/>
  <c r="W55" i="21" s="1"/>
  <c r="M32" i="21"/>
  <c r="L32" i="21"/>
  <c r="F32" i="21"/>
  <c r="F69" i="21" s="1"/>
  <c r="R69" i="21" s="1"/>
  <c r="E32" i="21"/>
  <c r="E69" i="21" s="1"/>
  <c r="D32" i="21"/>
  <c r="D69" i="21" s="1"/>
  <c r="N31" i="21"/>
  <c r="U31" i="21" s="1"/>
  <c r="X54" i="21" s="1"/>
  <c r="W54" i="21" s="1"/>
  <c r="M31" i="21"/>
  <c r="L31" i="21"/>
  <c r="F31" i="21"/>
  <c r="R31" i="21" s="1"/>
  <c r="X27" i="21" s="1"/>
  <c r="W27" i="21" s="1"/>
  <c r="E31" i="21"/>
  <c r="D31" i="21"/>
  <c r="N30" i="21"/>
  <c r="U30" i="21" s="1"/>
  <c r="X53" i="21" s="1"/>
  <c r="W53" i="21" s="1"/>
  <c r="M30" i="21"/>
  <c r="L30" i="21"/>
  <c r="F30" i="21"/>
  <c r="R30" i="21" s="1"/>
  <c r="X26" i="21" s="1"/>
  <c r="W26" i="21" s="1"/>
  <c r="E30" i="21"/>
  <c r="D30" i="21"/>
  <c r="N29" i="21"/>
  <c r="U29" i="21" s="1"/>
  <c r="X52" i="21" s="1"/>
  <c r="M29" i="21"/>
  <c r="L29" i="21"/>
  <c r="F29" i="21"/>
  <c r="R29" i="21" s="1"/>
  <c r="X25" i="21" s="1"/>
  <c r="W25" i="21" s="1"/>
  <c r="E29" i="21"/>
  <c r="D29" i="21"/>
  <c r="M28" i="21"/>
  <c r="F28" i="21"/>
  <c r="R28" i="21" s="1"/>
  <c r="X24" i="21" s="1"/>
  <c r="W24" i="21" s="1"/>
  <c r="E28" i="21"/>
  <c r="D28" i="21"/>
  <c r="N27" i="21"/>
  <c r="U27" i="21" s="1"/>
  <c r="X50" i="21" s="1"/>
  <c r="W50" i="21" s="1"/>
  <c r="M27" i="21"/>
  <c r="L27" i="21"/>
  <c r="F27" i="21"/>
  <c r="R27" i="21" s="1"/>
  <c r="X23" i="21" s="1"/>
  <c r="W23" i="21" s="1"/>
  <c r="E27" i="21"/>
  <c r="D27" i="21"/>
  <c r="N26" i="21"/>
  <c r="U26" i="21" s="1"/>
  <c r="X49" i="21" s="1"/>
  <c r="W49" i="21" s="1"/>
  <c r="M26" i="21"/>
  <c r="L26" i="21"/>
  <c r="F26" i="21"/>
  <c r="R26" i="21" s="1"/>
  <c r="X22" i="21" s="1"/>
  <c r="W22" i="21" s="1"/>
  <c r="E26" i="21"/>
  <c r="D26" i="21"/>
  <c r="N25" i="21"/>
  <c r="U25" i="21" s="1"/>
  <c r="X48" i="21" s="1"/>
  <c r="W48" i="21" s="1"/>
  <c r="M25" i="21"/>
  <c r="L25" i="21"/>
  <c r="F25" i="21"/>
  <c r="R25" i="21" s="1"/>
  <c r="X21" i="21" s="1"/>
  <c r="W21" i="21" s="1"/>
  <c r="E25" i="21"/>
  <c r="D25" i="21"/>
  <c r="N24" i="21"/>
  <c r="U24" i="21" s="1"/>
  <c r="X47" i="21" s="1"/>
  <c r="W47" i="21" s="1"/>
  <c r="M24" i="21"/>
  <c r="L24" i="21"/>
  <c r="F24" i="21"/>
  <c r="R24" i="21" s="1"/>
  <c r="X20" i="21" s="1"/>
  <c r="W20" i="21" s="1"/>
  <c r="E24" i="21"/>
  <c r="D24" i="21"/>
  <c r="N23" i="21"/>
  <c r="U23" i="21" s="1"/>
  <c r="X46" i="21" s="1"/>
  <c r="M23" i="21"/>
  <c r="L23" i="21"/>
  <c r="F23" i="21"/>
  <c r="R23" i="21" s="1"/>
  <c r="X19" i="21" s="1"/>
  <c r="W19" i="21" s="1"/>
  <c r="E23" i="21"/>
  <c r="D23" i="21"/>
  <c r="N22" i="21"/>
  <c r="U22" i="21" s="1"/>
  <c r="X45" i="21" s="1"/>
  <c r="W45" i="21" s="1"/>
  <c r="M22" i="21"/>
  <c r="L22" i="21"/>
  <c r="F22" i="21"/>
  <c r="R22" i="21" s="1"/>
  <c r="X18" i="21" s="1"/>
  <c r="W18" i="21" s="1"/>
  <c r="E22" i="21"/>
  <c r="D22" i="21"/>
  <c r="N21" i="21"/>
  <c r="U21" i="21" s="1"/>
  <c r="X44" i="21" s="1"/>
  <c r="W44" i="21" s="1"/>
  <c r="M21" i="21"/>
  <c r="L21" i="21"/>
  <c r="F21" i="21"/>
  <c r="R21" i="21" s="1"/>
  <c r="X17" i="21" s="1"/>
  <c r="W17" i="21" s="1"/>
  <c r="E21" i="21"/>
  <c r="D21" i="21"/>
  <c r="R20" i="21"/>
  <c r="N20" i="21"/>
  <c r="U20" i="21" s="1"/>
  <c r="X43" i="21" s="1"/>
  <c r="W43" i="21" s="1"/>
  <c r="M20" i="21"/>
  <c r="L20" i="21"/>
  <c r="U19" i="21"/>
  <c r="R19" i="21"/>
  <c r="U18" i="21"/>
  <c r="R18" i="21"/>
  <c r="U17" i="21"/>
  <c r="C17" i="21"/>
  <c r="B17" i="21"/>
  <c r="U16" i="21"/>
  <c r="R16" i="21"/>
  <c r="K15" i="21"/>
  <c r="J15" i="21"/>
  <c r="F15" i="21"/>
  <c r="R15" i="21" s="1"/>
  <c r="X15" i="21" s="1"/>
  <c r="W15" i="21" s="1"/>
  <c r="E15" i="21"/>
  <c r="D15" i="21"/>
  <c r="U14" i="21"/>
  <c r="F14" i="21"/>
  <c r="R14" i="21" s="1"/>
  <c r="X14" i="21" s="1"/>
  <c r="W14" i="21" s="1"/>
  <c r="E14" i="21"/>
  <c r="D14" i="21"/>
  <c r="N13" i="21"/>
  <c r="U13" i="21" s="1"/>
  <c r="X42" i="21" s="1"/>
  <c r="M13" i="21"/>
  <c r="L13" i="21"/>
  <c r="F13" i="21"/>
  <c r="R13" i="21" s="1"/>
  <c r="X13" i="21" s="1"/>
  <c r="W13" i="21" s="1"/>
  <c r="E13" i="21"/>
  <c r="D13" i="21"/>
  <c r="N12" i="21"/>
  <c r="U12" i="21" s="1"/>
  <c r="X41" i="21" s="1"/>
  <c r="M12" i="21"/>
  <c r="L12" i="21"/>
  <c r="F12" i="21"/>
  <c r="R12" i="21" s="1"/>
  <c r="X12" i="21" s="1"/>
  <c r="W12" i="21" s="1"/>
  <c r="E12" i="21"/>
  <c r="D12" i="21"/>
  <c r="N11" i="21"/>
  <c r="U11" i="21" s="1"/>
  <c r="X40" i="21" s="1"/>
  <c r="M11" i="21"/>
  <c r="L11" i="21"/>
  <c r="F11" i="21"/>
  <c r="R11" i="21" s="1"/>
  <c r="X11" i="21" s="1"/>
  <c r="W11" i="21" s="1"/>
  <c r="E11" i="21"/>
  <c r="D11" i="21"/>
  <c r="N10" i="21"/>
  <c r="U10" i="21" s="1"/>
  <c r="X39" i="21" s="1"/>
  <c r="M10" i="21"/>
  <c r="L10" i="21"/>
  <c r="F10" i="21"/>
  <c r="R10" i="21" s="1"/>
  <c r="X10" i="21" s="1"/>
  <c r="E10" i="21"/>
  <c r="D10" i="21"/>
  <c r="N15" i="21" l="1"/>
  <c r="U15" i="21" s="1"/>
  <c r="F17" i="21"/>
  <c r="F60" i="21" s="1"/>
  <c r="R60" i="21" s="1"/>
  <c r="D37" i="21"/>
  <c r="D61" i="21" s="1"/>
  <c r="N43" i="21"/>
  <c r="U43" i="21" s="1"/>
  <c r="F63" i="21"/>
  <c r="R63" i="21" s="1"/>
  <c r="F37" i="21"/>
  <c r="F61" i="21" s="1"/>
  <c r="R61" i="21" s="1"/>
  <c r="F52" i="21"/>
  <c r="E52" i="21"/>
  <c r="L28" i="21"/>
  <c r="J34" i="21"/>
  <c r="M34" i="21" s="1"/>
  <c r="L52" i="21"/>
  <c r="F65" i="21"/>
  <c r="R65" i="21" s="1"/>
  <c r="E68" i="21"/>
  <c r="E17" i="21"/>
  <c r="L43" i="21"/>
  <c r="M15" i="21"/>
  <c r="F64" i="21"/>
  <c r="R64" i="21" s="1"/>
  <c r="R52" i="21"/>
  <c r="X37" i="21" s="1"/>
  <c r="W37" i="21" s="1"/>
  <c r="M52" i="21"/>
  <c r="B60" i="21"/>
  <c r="F62" i="21"/>
  <c r="R62" i="21" s="1"/>
  <c r="B64" i="21"/>
  <c r="D17" i="21"/>
  <c r="D60" i="21" s="1"/>
  <c r="C60" i="21"/>
  <c r="L15" i="21"/>
  <c r="R32" i="21"/>
  <c r="X28" i="21" s="1"/>
  <c r="W28" i="21" s="1"/>
  <c r="D52" i="21"/>
  <c r="D64" i="21" s="1"/>
  <c r="C61" i="21"/>
  <c r="E61" i="21" s="1"/>
  <c r="D68" i="21"/>
  <c r="C68" i="22"/>
  <c r="B68" i="22"/>
  <c r="Q65" i="22"/>
  <c r="C65" i="22"/>
  <c r="E65" i="22" s="1"/>
  <c r="B65" i="22"/>
  <c r="A65" i="22"/>
  <c r="Q64" i="22"/>
  <c r="A64" i="22"/>
  <c r="Q63" i="22"/>
  <c r="C63" i="22"/>
  <c r="E63" i="22" s="1"/>
  <c r="B63" i="22"/>
  <c r="A63" i="22"/>
  <c r="Q62" i="22"/>
  <c r="C62" i="22"/>
  <c r="E62" i="22" s="1"/>
  <c r="B62" i="22"/>
  <c r="A62" i="22"/>
  <c r="Q61" i="22"/>
  <c r="A61" i="22"/>
  <c r="Q60" i="22"/>
  <c r="A60" i="22"/>
  <c r="R59" i="22"/>
  <c r="R58" i="22"/>
  <c r="R57" i="22"/>
  <c r="F56" i="22"/>
  <c r="F65" i="22" s="1"/>
  <c r="R65" i="22" s="1"/>
  <c r="E56" i="22"/>
  <c r="D56" i="22"/>
  <c r="D65" i="22" s="1"/>
  <c r="R55" i="22"/>
  <c r="R54" i="22"/>
  <c r="R53" i="22"/>
  <c r="K52" i="22"/>
  <c r="J52" i="22"/>
  <c r="C52" i="22"/>
  <c r="B52" i="22"/>
  <c r="B64" i="22" s="1"/>
  <c r="U51" i="22"/>
  <c r="R51" i="22"/>
  <c r="N50" i="22"/>
  <c r="U50" i="22" s="1"/>
  <c r="X62" i="22" s="1"/>
  <c r="W62" i="22" s="1"/>
  <c r="M50" i="22"/>
  <c r="L50" i="22"/>
  <c r="F50" i="22"/>
  <c r="R50" i="22" s="1"/>
  <c r="X36" i="22" s="1"/>
  <c r="W36" i="22" s="1"/>
  <c r="E50" i="22"/>
  <c r="D50" i="22"/>
  <c r="N49" i="22"/>
  <c r="U49" i="22" s="1"/>
  <c r="X61" i="22" s="1"/>
  <c r="W61" i="22" s="1"/>
  <c r="M49" i="22"/>
  <c r="L49" i="22"/>
  <c r="F49" i="22"/>
  <c r="R49" i="22" s="1"/>
  <c r="X35" i="22" s="1"/>
  <c r="W35" i="22" s="1"/>
  <c r="E49" i="22"/>
  <c r="D49" i="22"/>
  <c r="R48" i="22"/>
  <c r="N48" i="22"/>
  <c r="U48" i="22" s="1"/>
  <c r="X60" i="22" s="1"/>
  <c r="W60" i="22" s="1"/>
  <c r="M48" i="22"/>
  <c r="L48" i="22"/>
  <c r="R47" i="22"/>
  <c r="N47" i="22"/>
  <c r="U47" i="22" s="1"/>
  <c r="X59" i="22" s="1"/>
  <c r="W59" i="22" s="1"/>
  <c r="M47" i="22"/>
  <c r="L47" i="22"/>
  <c r="U46" i="22"/>
  <c r="R46" i="22"/>
  <c r="U45" i="22"/>
  <c r="F45" i="22"/>
  <c r="F63" i="22" s="1"/>
  <c r="R63" i="22" s="1"/>
  <c r="E45" i="22"/>
  <c r="D45" i="22"/>
  <c r="D63" i="22" s="1"/>
  <c r="U44" i="22"/>
  <c r="R44" i="22"/>
  <c r="R43" i="22"/>
  <c r="U42" i="22"/>
  <c r="R42" i="22"/>
  <c r="N41" i="22"/>
  <c r="U41" i="22" s="1"/>
  <c r="X58" i="22" s="1"/>
  <c r="M41" i="22"/>
  <c r="L41" i="22"/>
  <c r="F41" i="22"/>
  <c r="R41" i="22" s="1"/>
  <c r="X33" i="22" s="1"/>
  <c r="W33" i="22" s="1"/>
  <c r="E41" i="22"/>
  <c r="D41" i="22"/>
  <c r="D62" i="22" s="1"/>
  <c r="R40" i="22"/>
  <c r="N40" i="22"/>
  <c r="U40" i="22" s="1"/>
  <c r="X57" i="22" s="1"/>
  <c r="M40" i="22"/>
  <c r="L40" i="22"/>
  <c r="R39" i="22"/>
  <c r="K43" i="22"/>
  <c r="J43" i="22"/>
  <c r="U38" i="22"/>
  <c r="R38" i="22"/>
  <c r="U37" i="22"/>
  <c r="C37" i="22"/>
  <c r="C61" i="22" s="1"/>
  <c r="E61" i="22" s="1"/>
  <c r="B37" i="22"/>
  <c r="F37" i="22" s="1"/>
  <c r="U36" i="22"/>
  <c r="R36" i="22"/>
  <c r="U35" i="22"/>
  <c r="F35" i="22"/>
  <c r="R35" i="22" s="1"/>
  <c r="X31" i="22" s="1"/>
  <c r="W31" i="22" s="1"/>
  <c r="E35" i="22"/>
  <c r="D35" i="22"/>
  <c r="F34" i="22"/>
  <c r="R34" i="22" s="1"/>
  <c r="X30" i="22" s="1"/>
  <c r="W30" i="22" s="1"/>
  <c r="E34" i="22"/>
  <c r="D34" i="22"/>
  <c r="U33" i="22"/>
  <c r="F33" i="22"/>
  <c r="R33" i="22" s="1"/>
  <c r="X29" i="22" s="1"/>
  <c r="W29" i="22" s="1"/>
  <c r="E33" i="22"/>
  <c r="D33" i="22"/>
  <c r="N32" i="22"/>
  <c r="U32" i="22" s="1"/>
  <c r="X55" i="22" s="1"/>
  <c r="W55" i="22" s="1"/>
  <c r="M32" i="22"/>
  <c r="L32" i="22"/>
  <c r="N31" i="22"/>
  <c r="U31" i="22" s="1"/>
  <c r="X54" i="22" s="1"/>
  <c r="W54" i="22" s="1"/>
  <c r="M31" i="22"/>
  <c r="L31" i="22"/>
  <c r="F31" i="22"/>
  <c r="R31" i="22" s="1"/>
  <c r="X27" i="22" s="1"/>
  <c r="W27" i="22" s="1"/>
  <c r="E31" i="22"/>
  <c r="D31" i="22"/>
  <c r="N30" i="22"/>
  <c r="U30" i="22" s="1"/>
  <c r="X53" i="22" s="1"/>
  <c r="W53" i="22" s="1"/>
  <c r="M30" i="22"/>
  <c r="L30" i="22"/>
  <c r="F30" i="22"/>
  <c r="R30" i="22" s="1"/>
  <c r="X26" i="22" s="1"/>
  <c r="W26" i="22" s="1"/>
  <c r="E30" i="22"/>
  <c r="D30" i="22"/>
  <c r="N29" i="22"/>
  <c r="U29" i="22" s="1"/>
  <c r="X52" i="22" s="1"/>
  <c r="M29" i="22"/>
  <c r="L29" i="22"/>
  <c r="F29" i="22"/>
  <c r="R29" i="22" s="1"/>
  <c r="X25" i="22" s="1"/>
  <c r="W25" i="22" s="1"/>
  <c r="E29" i="22"/>
  <c r="D29" i="22"/>
  <c r="N28" i="22"/>
  <c r="U28" i="22" s="1"/>
  <c r="X51" i="22" s="1"/>
  <c r="M28" i="22"/>
  <c r="L28" i="22"/>
  <c r="F28" i="22"/>
  <c r="R28" i="22" s="1"/>
  <c r="X24" i="22" s="1"/>
  <c r="W24" i="22" s="1"/>
  <c r="E28" i="22"/>
  <c r="D28" i="22"/>
  <c r="N27" i="22"/>
  <c r="U27" i="22" s="1"/>
  <c r="X50" i="22" s="1"/>
  <c r="W50" i="22" s="1"/>
  <c r="M27" i="22"/>
  <c r="L27" i="22"/>
  <c r="F27" i="22"/>
  <c r="R27" i="22" s="1"/>
  <c r="X23" i="22" s="1"/>
  <c r="W23" i="22" s="1"/>
  <c r="E27" i="22"/>
  <c r="D27" i="22"/>
  <c r="N26" i="22"/>
  <c r="U26" i="22" s="1"/>
  <c r="X49" i="22" s="1"/>
  <c r="W49" i="22" s="1"/>
  <c r="M26" i="22"/>
  <c r="L26" i="22"/>
  <c r="F26" i="22"/>
  <c r="R26" i="22" s="1"/>
  <c r="X22" i="22" s="1"/>
  <c r="W22" i="22" s="1"/>
  <c r="E26" i="22"/>
  <c r="D26" i="22"/>
  <c r="N25" i="22"/>
  <c r="U25" i="22" s="1"/>
  <c r="X48" i="22" s="1"/>
  <c r="W48" i="22" s="1"/>
  <c r="M25" i="22"/>
  <c r="L25" i="22"/>
  <c r="F25" i="22"/>
  <c r="R25" i="22" s="1"/>
  <c r="X21" i="22" s="1"/>
  <c r="W21" i="22" s="1"/>
  <c r="E25" i="22"/>
  <c r="D25" i="22"/>
  <c r="N24" i="22"/>
  <c r="U24" i="22" s="1"/>
  <c r="X47" i="22" s="1"/>
  <c r="W47" i="22" s="1"/>
  <c r="M24" i="22"/>
  <c r="L24" i="22"/>
  <c r="F24" i="22"/>
  <c r="R24" i="22" s="1"/>
  <c r="X20" i="22" s="1"/>
  <c r="W20" i="22" s="1"/>
  <c r="E24" i="22"/>
  <c r="D24" i="22"/>
  <c r="M23" i="22"/>
  <c r="N23" i="22"/>
  <c r="U23" i="22" s="1"/>
  <c r="X46" i="22" s="1"/>
  <c r="F23" i="22"/>
  <c r="R23" i="22" s="1"/>
  <c r="X19" i="22" s="1"/>
  <c r="W19" i="22" s="1"/>
  <c r="E23" i="22"/>
  <c r="D23" i="22"/>
  <c r="N22" i="22"/>
  <c r="U22" i="22" s="1"/>
  <c r="X45" i="22" s="1"/>
  <c r="M22" i="22"/>
  <c r="L22" i="22"/>
  <c r="F22" i="22"/>
  <c r="R22" i="22" s="1"/>
  <c r="X18" i="22" s="1"/>
  <c r="W18" i="22" s="1"/>
  <c r="E22" i="22"/>
  <c r="D22" i="22"/>
  <c r="N21" i="22"/>
  <c r="U21" i="22" s="1"/>
  <c r="X44" i="22" s="1"/>
  <c r="W44" i="22" s="1"/>
  <c r="M21" i="22"/>
  <c r="L21" i="22"/>
  <c r="F21" i="22"/>
  <c r="R21" i="22" s="1"/>
  <c r="X17" i="22" s="1"/>
  <c r="W17" i="22" s="1"/>
  <c r="E21" i="22"/>
  <c r="D21" i="22"/>
  <c r="R20" i="22"/>
  <c r="N20" i="22"/>
  <c r="U20" i="22" s="1"/>
  <c r="X43" i="22" s="1"/>
  <c r="W43" i="22" s="1"/>
  <c r="M20" i="22"/>
  <c r="L20" i="22"/>
  <c r="U19" i="22"/>
  <c r="R19" i="22"/>
  <c r="U18" i="22"/>
  <c r="R18" i="22"/>
  <c r="U17" i="22"/>
  <c r="C17" i="22"/>
  <c r="C60" i="22" s="1"/>
  <c r="B17" i="22"/>
  <c r="U16" i="22"/>
  <c r="R16" i="22"/>
  <c r="K15" i="22"/>
  <c r="J15" i="22"/>
  <c r="F15" i="22"/>
  <c r="R15" i="22" s="1"/>
  <c r="X15" i="22" s="1"/>
  <c r="W15" i="22" s="1"/>
  <c r="E15" i="22"/>
  <c r="D15" i="22"/>
  <c r="U14" i="22"/>
  <c r="F14" i="22"/>
  <c r="R14" i="22" s="1"/>
  <c r="X14" i="22" s="1"/>
  <c r="W14" i="22" s="1"/>
  <c r="E14" i="22"/>
  <c r="D14" i="22"/>
  <c r="N13" i="22"/>
  <c r="U13" i="22" s="1"/>
  <c r="X42" i="22" s="1"/>
  <c r="W42" i="22" s="1"/>
  <c r="M13" i="22"/>
  <c r="L13" i="22"/>
  <c r="F13" i="22"/>
  <c r="R13" i="22" s="1"/>
  <c r="X13" i="22" s="1"/>
  <c r="W13" i="22" s="1"/>
  <c r="E13" i="22"/>
  <c r="D13" i="22"/>
  <c r="N12" i="22"/>
  <c r="U12" i="22" s="1"/>
  <c r="X41" i="22" s="1"/>
  <c r="W41" i="22" s="1"/>
  <c r="M12" i="22"/>
  <c r="L12" i="22"/>
  <c r="F12" i="22"/>
  <c r="R12" i="22" s="1"/>
  <c r="X12" i="22" s="1"/>
  <c r="W12" i="22" s="1"/>
  <c r="E12" i="22"/>
  <c r="D12" i="22"/>
  <c r="N11" i="22"/>
  <c r="U11" i="22" s="1"/>
  <c r="X40" i="22" s="1"/>
  <c r="M11" i="22"/>
  <c r="L11" i="22"/>
  <c r="F11" i="22"/>
  <c r="R11" i="22" s="1"/>
  <c r="X11" i="22" s="1"/>
  <c r="W11" i="22" s="1"/>
  <c r="E11" i="22"/>
  <c r="D11" i="22"/>
  <c r="N10" i="22"/>
  <c r="U10" i="22" s="1"/>
  <c r="X39" i="22" s="1"/>
  <c r="M10" i="22"/>
  <c r="L10" i="22"/>
  <c r="F10" i="22"/>
  <c r="R10" i="22" s="1"/>
  <c r="X10" i="22" s="1"/>
  <c r="E10" i="22"/>
  <c r="D10" i="22"/>
  <c r="R17" i="21" l="1"/>
  <c r="X16" i="21" s="1"/>
  <c r="N52" i="22"/>
  <c r="U52" i="22" s="1"/>
  <c r="X63" i="22" s="1"/>
  <c r="W63" i="22" s="1"/>
  <c r="E68" i="22"/>
  <c r="R37" i="21"/>
  <c r="X32" i="21" s="1"/>
  <c r="W32" i="21" s="1"/>
  <c r="M15" i="22"/>
  <c r="B67" i="21"/>
  <c r="L15" i="22"/>
  <c r="F68" i="22"/>
  <c r="R68" i="22" s="1"/>
  <c r="X65" i="22" s="1"/>
  <c r="F52" i="22"/>
  <c r="R52" i="22" s="1"/>
  <c r="X37" i="22" s="1"/>
  <c r="W37" i="22" s="1"/>
  <c r="R56" i="22"/>
  <c r="X38" i="22" s="1"/>
  <c r="W38" i="22" s="1"/>
  <c r="N15" i="22"/>
  <c r="U15" i="22" s="1"/>
  <c r="L34" i="21"/>
  <c r="N34" i="21"/>
  <c r="U34" i="21" s="1"/>
  <c r="C67" i="21"/>
  <c r="F67" i="21" s="1"/>
  <c r="E60" i="21"/>
  <c r="Q7" i="21"/>
  <c r="X6" i="21" s="1"/>
  <c r="W6" i="21" s="1"/>
  <c r="F17" i="22"/>
  <c r="F60" i="22" s="1"/>
  <c r="R60" i="22" s="1"/>
  <c r="E17" i="22"/>
  <c r="R37" i="22"/>
  <c r="X32" i="22" s="1"/>
  <c r="W32" i="22" s="1"/>
  <c r="F61" i="22"/>
  <c r="R61" i="22" s="1"/>
  <c r="F64" i="22"/>
  <c r="R64" i="22" s="1"/>
  <c r="L43" i="22"/>
  <c r="N43" i="22"/>
  <c r="U43" i="22" s="1"/>
  <c r="M43" i="22"/>
  <c r="E32" i="22"/>
  <c r="E69" i="22" s="1"/>
  <c r="C69" i="22"/>
  <c r="M39" i="22"/>
  <c r="L52" i="22"/>
  <c r="L23" i="22"/>
  <c r="J34" i="22"/>
  <c r="N39" i="22"/>
  <c r="U39" i="22" s="1"/>
  <c r="X56" i="22" s="1"/>
  <c r="M52" i="22"/>
  <c r="B60" i="22"/>
  <c r="F62" i="22"/>
  <c r="R62" i="22" s="1"/>
  <c r="R17" i="22"/>
  <c r="X16" i="22" s="1"/>
  <c r="L39" i="22"/>
  <c r="K34" i="22"/>
  <c r="D37" i="22"/>
  <c r="D61" i="22" s="1"/>
  <c r="C64" i="22"/>
  <c r="E64" i="22" s="1"/>
  <c r="E37" i="22"/>
  <c r="R45" i="22"/>
  <c r="X34" i="22" s="1"/>
  <c r="W34" i="22" s="1"/>
  <c r="D52" i="22"/>
  <c r="D64" i="22" s="1"/>
  <c r="B61" i="22"/>
  <c r="D17" i="22"/>
  <c r="D60" i="22" s="1"/>
  <c r="E52" i="22"/>
  <c r="D68" i="22"/>
  <c r="C67" i="22" l="1"/>
  <c r="R7" i="22" s="1"/>
  <c r="X7" i="22" s="1"/>
  <c r="B67" i="22"/>
  <c r="Q7" i="22" s="1"/>
  <c r="X6" i="22" s="1"/>
  <c r="W6" i="22" s="1"/>
  <c r="U7" i="21"/>
  <c r="X9" i="21" s="1"/>
  <c r="R67" i="21"/>
  <c r="X64" i="21" s="1"/>
  <c r="D67" i="21"/>
  <c r="S7" i="21" s="1"/>
  <c r="X8" i="21" s="1"/>
  <c r="E67" i="21"/>
  <c r="R7" i="21"/>
  <c r="X7" i="21" s="1"/>
  <c r="W7" i="21" s="1"/>
  <c r="E67" i="22"/>
  <c r="N34" i="22"/>
  <c r="U34" i="22" s="1"/>
  <c r="L34" i="22"/>
  <c r="F32" i="22"/>
  <c r="D32" i="22"/>
  <c r="D69" i="22" s="1"/>
  <c r="B69" i="22"/>
  <c r="E60" i="22"/>
  <c r="M34" i="22"/>
  <c r="W7" i="22" l="1"/>
  <c r="D67" i="22"/>
  <c r="S7" i="22" s="1"/>
  <c r="X8" i="22" s="1"/>
  <c r="F67" i="22"/>
  <c r="U7" i="22" s="1"/>
  <c r="X9" i="22" s="1"/>
  <c r="W8" i="21"/>
  <c r="F69" i="22"/>
  <c r="R69" i="22" s="1"/>
  <c r="R32" i="22"/>
  <c r="X28" i="22" s="1"/>
  <c r="W28" i="22" s="1"/>
  <c r="W8" i="22" l="1"/>
  <c r="R67" i="22"/>
  <c r="X64" i="22" s="1"/>
  <c r="W9" i="22"/>
  <c r="W9" i="21"/>
  <c r="W10" i="22"/>
  <c r="W10" i="21" l="1"/>
  <c r="W16" i="22"/>
  <c r="W39" i="22" s="1"/>
  <c r="W16" i="21" l="1"/>
  <c r="W40" i="22"/>
  <c r="W45" i="22" s="1"/>
  <c r="W39" i="21" l="1"/>
  <c r="W46" i="22"/>
  <c r="AB6" i="21" l="1"/>
  <c r="W51" i="22"/>
  <c r="W52" i="22" s="1"/>
  <c r="W40" i="21"/>
  <c r="W41" i="21" s="1"/>
  <c r="F56" i="25"/>
  <c r="E56" i="25"/>
  <c r="D56" i="25"/>
  <c r="K52" i="25"/>
  <c r="C32" i="25" s="1"/>
  <c r="J52" i="25"/>
  <c r="N52" i="25" s="1"/>
  <c r="C52" i="25"/>
  <c r="E52" i="25" s="1"/>
  <c r="B52" i="25"/>
  <c r="N50" i="25"/>
  <c r="M50" i="25"/>
  <c r="L50" i="25"/>
  <c r="F50" i="25"/>
  <c r="E50" i="25"/>
  <c r="D50" i="25"/>
  <c r="N49" i="25"/>
  <c r="M49" i="25"/>
  <c r="L49" i="25"/>
  <c r="F49" i="25"/>
  <c r="E49" i="25"/>
  <c r="D49" i="25"/>
  <c r="N48" i="25"/>
  <c r="M48" i="25"/>
  <c r="L48" i="25"/>
  <c r="N47" i="25"/>
  <c r="M47" i="25"/>
  <c r="L47" i="25"/>
  <c r="F45" i="25"/>
  <c r="E45" i="25"/>
  <c r="D45" i="25"/>
  <c r="L41" i="25"/>
  <c r="F41" i="25"/>
  <c r="E41" i="25"/>
  <c r="D41" i="25"/>
  <c r="N40" i="25"/>
  <c r="J43" i="25"/>
  <c r="N43" i="25" s="1"/>
  <c r="C37" i="25"/>
  <c r="C61" i="25" s="1"/>
  <c r="B37" i="25"/>
  <c r="B61" i="25" s="1"/>
  <c r="F35" i="25"/>
  <c r="E35" i="25"/>
  <c r="D35" i="25"/>
  <c r="K34" i="25"/>
  <c r="J34" i="25"/>
  <c r="F34" i="25"/>
  <c r="E34" i="25"/>
  <c r="D34" i="25"/>
  <c r="F33" i="25"/>
  <c r="E33" i="25"/>
  <c r="D33" i="25"/>
  <c r="N32" i="25"/>
  <c r="M32" i="25"/>
  <c r="L32" i="25"/>
  <c r="N31" i="25"/>
  <c r="M31" i="25"/>
  <c r="L31" i="25"/>
  <c r="F31" i="25"/>
  <c r="E31" i="25"/>
  <c r="D31" i="25"/>
  <c r="N30" i="25"/>
  <c r="M30" i="25"/>
  <c r="L30" i="25"/>
  <c r="F30" i="25"/>
  <c r="E30" i="25"/>
  <c r="D30" i="25"/>
  <c r="N29" i="25"/>
  <c r="M29" i="25"/>
  <c r="L29" i="25"/>
  <c r="F29" i="25"/>
  <c r="E29" i="25"/>
  <c r="D29" i="25"/>
  <c r="N28" i="25"/>
  <c r="M28" i="25"/>
  <c r="L28" i="25"/>
  <c r="F28" i="25"/>
  <c r="E28" i="25"/>
  <c r="D28" i="25"/>
  <c r="N27" i="25"/>
  <c r="M27" i="25"/>
  <c r="L27" i="25"/>
  <c r="F27" i="25"/>
  <c r="E27" i="25"/>
  <c r="D27" i="25"/>
  <c r="N26" i="25"/>
  <c r="M26" i="25"/>
  <c r="L26" i="25"/>
  <c r="F26" i="25"/>
  <c r="E26" i="25"/>
  <c r="D26" i="25"/>
  <c r="N25" i="25"/>
  <c r="M25" i="25"/>
  <c r="L25" i="25"/>
  <c r="F25" i="25"/>
  <c r="E25" i="25"/>
  <c r="D25" i="25"/>
  <c r="N24" i="25"/>
  <c r="M24" i="25"/>
  <c r="L24" i="25"/>
  <c r="F24" i="25"/>
  <c r="E24" i="25"/>
  <c r="D24" i="25"/>
  <c r="N23" i="25"/>
  <c r="M23" i="25"/>
  <c r="L23" i="25"/>
  <c r="F23" i="25"/>
  <c r="E23" i="25"/>
  <c r="D23" i="25"/>
  <c r="N22" i="25"/>
  <c r="M22" i="25"/>
  <c r="L22" i="25"/>
  <c r="F22" i="25"/>
  <c r="E22" i="25"/>
  <c r="D22" i="25"/>
  <c r="N21" i="25"/>
  <c r="M21" i="25"/>
  <c r="L21" i="25"/>
  <c r="F21" i="25"/>
  <c r="E21" i="25"/>
  <c r="D21" i="25"/>
  <c r="N20" i="25"/>
  <c r="M20" i="25"/>
  <c r="L20" i="25"/>
  <c r="C17" i="25"/>
  <c r="C60" i="25" s="1"/>
  <c r="B17" i="25"/>
  <c r="B60" i="25" s="1"/>
  <c r="K15" i="25"/>
  <c r="J15" i="25"/>
  <c r="F15" i="25"/>
  <c r="E15" i="25"/>
  <c r="D15" i="25"/>
  <c r="F14" i="25"/>
  <c r="E14" i="25"/>
  <c r="D14" i="25"/>
  <c r="N13" i="25"/>
  <c r="M13" i="25"/>
  <c r="L13" i="25"/>
  <c r="F13" i="25"/>
  <c r="E13" i="25"/>
  <c r="D13" i="25"/>
  <c r="N12" i="25"/>
  <c r="M12" i="25"/>
  <c r="L12" i="25"/>
  <c r="F12" i="25"/>
  <c r="E12" i="25"/>
  <c r="D12" i="25"/>
  <c r="N11" i="25"/>
  <c r="M11" i="25"/>
  <c r="L11" i="25"/>
  <c r="F11" i="25"/>
  <c r="E11" i="25"/>
  <c r="D11" i="25"/>
  <c r="N10" i="25"/>
  <c r="M10" i="25"/>
  <c r="L10" i="25"/>
  <c r="F10" i="25"/>
  <c r="E10" i="25"/>
  <c r="D10" i="25"/>
  <c r="AB7" i="21" l="1"/>
  <c r="E61" i="25"/>
  <c r="E60" i="25"/>
  <c r="B67" i="25"/>
  <c r="M15" i="25"/>
  <c r="W56" i="22"/>
  <c r="N15" i="25"/>
  <c r="M41" i="25"/>
  <c r="L15" i="25"/>
  <c r="N34" i="25"/>
  <c r="M40" i="25"/>
  <c r="M43" i="25"/>
  <c r="F37" i="25"/>
  <c r="F61" i="25" s="1"/>
  <c r="N41" i="25"/>
  <c r="F52" i="25"/>
  <c r="N39" i="25"/>
  <c r="M34" i="25"/>
  <c r="L39" i="25"/>
  <c r="M39" i="25"/>
  <c r="L40" i="25"/>
  <c r="W42" i="21"/>
  <c r="E17" i="25"/>
  <c r="F68" i="25"/>
  <c r="E68" i="25"/>
  <c r="E32" i="25"/>
  <c r="E69" i="25" s="1"/>
  <c r="C69" i="25"/>
  <c r="L52" i="25"/>
  <c r="L43" i="25"/>
  <c r="M52" i="25"/>
  <c r="D17" i="25"/>
  <c r="D60" i="25" s="1"/>
  <c r="B32" i="25"/>
  <c r="L34" i="25"/>
  <c r="D37" i="25"/>
  <c r="D61" i="25" s="1"/>
  <c r="E37" i="25"/>
  <c r="D52" i="25"/>
  <c r="D68" i="25"/>
  <c r="F17" i="25"/>
  <c r="F60" i="25" s="1"/>
  <c r="W57" i="22" l="1"/>
  <c r="W58" i="22" s="1"/>
  <c r="W64" i="22" s="1"/>
  <c r="W46" i="21"/>
  <c r="AB9" i="21"/>
  <c r="AB8" i="21"/>
  <c r="C67" i="25"/>
  <c r="F67" i="25" s="1"/>
  <c r="W51" i="21"/>
  <c r="B69" i="25"/>
  <c r="F32" i="25"/>
  <c r="F69" i="25" s="1"/>
  <c r="D32" i="25"/>
  <c r="D69" i="25" s="1"/>
  <c r="C65" i="35"/>
  <c r="E65" i="35" s="1"/>
  <c r="B65" i="35"/>
  <c r="C63" i="35"/>
  <c r="E63" i="35" s="1"/>
  <c r="B63" i="35"/>
  <c r="C62" i="35"/>
  <c r="E62" i="35" s="1"/>
  <c r="B62" i="35"/>
  <c r="F56" i="35"/>
  <c r="E56" i="35"/>
  <c r="D56" i="35"/>
  <c r="D65" i="35" s="1"/>
  <c r="K52" i="35"/>
  <c r="J52" i="35"/>
  <c r="C52" i="35"/>
  <c r="C68" i="35" s="1"/>
  <c r="B52" i="35"/>
  <c r="B64" i="35" s="1"/>
  <c r="N50" i="35"/>
  <c r="M50" i="35"/>
  <c r="L50" i="35"/>
  <c r="F50" i="35"/>
  <c r="E50" i="35"/>
  <c r="D50" i="35"/>
  <c r="N49" i="35"/>
  <c r="M49" i="35"/>
  <c r="L49" i="35"/>
  <c r="F49" i="35"/>
  <c r="E49" i="35"/>
  <c r="D49" i="35"/>
  <c r="N48" i="35"/>
  <c r="M48" i="35"/>
  <c r="L48" i="35"/>
  <c r="N47" i="35"/>
  <c r="M47" i="35"/>
  <c r="L47" i="35"/>
  <c r="F45" i="35"/>
  <c r="E45" i="35"/>
  <c r="D45" i="35"/>
  <c r="D63" i="35" s="1"/>
  <c r="N41" i="35"/>
  <c r="M41" i="35"/>
  <c r="L41" i="35"/>
  <c r="F41" i="35"/>
  <c r="E41" i="35"/>
  <c r="D41" i="35"/>
  <c r="D62" i="35" s="1"/>
  <c r="N40" i="35"/>
  <c r="M40" i="35"/>
  <c r="L40" i="35"/>
  <c r="K43" i="35"/>
  <c r="J43" i="35"/>
  <c r="C37" i="35"/>
  <c r="E37" i="35" s="1"/>
  <c r="B37" i="35"/>
  <c r="F35" i="35"/>
  <c r="E35" i="35"/>
  <c r="D35" i="35"/>
  <c r="K34" i="35"/>
  <c r="J34" i="35"/>
  <c r="F34" i="35"/>
  <c r="E34" i="35"/>
  <c r="D34" i="35"/>
  <c r="F33" i="35"/>
  <c r="E33" i="35"/>
  <c r="D33" i="35"/>
  <c r="N32" i="35"/>
  <c r="M32" i="35"/>
  <c r="L32" i="35"/>
  <c r="B32" i="35"/>
  <c r="N31" i="35"/>
  <c r="M31" i="35"/>
  <c r="L31" i="35"/>
  <c r="F31" i="35"/>
  <c r="E31" i="35"/>
  <c r="D31" i="35"/>
  <c r="N30" i="35"/>
  <c r="M30" i="35"/>
  <c r="L30" i="35"/>
  <c r="F30" i="35"/>
  <c r="E30" i="35"/>
  <c r="D30" i="35"/>
  <c r="N29" i="35"/>
  <c r="M29" i="35"/>
  <c r="L29" i="35"/>
  <c r="F29" i="35"/>
  <c r="E29" i="35"/>
  <c r="D29" i="35"/>
  <c r="N28" i="35"/>
  <c r="M28" i="35"/>
  <c r="L28" i="35"/>
  <c r="F28" i="35"/>
  <c r="E28" i="35"/>
  <c r="D28" i="35"/>
  <c r="N27" i="35"/>
  <c r="M27" i="35"/>
  <c r="L27" i="35"/>
  <c r="F27" i="35"/>
  <c r="E27" i="35"/>
  <c r="D27" i="35"/>
  <c r="N26" i="35"/>
  <c r="M26" i="35"/>
  <c r="L26" i="35"/>
  <c r="F26" i="35"/>
  <c r="E26" i="35"/>
  <c r="D26" i="35"/>
  <c r="N25" i="35"/>
  <c r="M25" i="35"/>
  <c r="L25" i="35"/>
  <c r="F25" i="35"/>
  <c r="E25" i="35"/>
  <c r="D25" i="35"/>
  <c r="N24" i="35"/>
  <c r="M24" i="35"/>
  <c r="L24" i="35"/>
  <c r="F24" i="35"/>
  <c r="E24" i="35"/>
  <c r="D24" i="35"/>
  <c r="N23" i="35"/>
  <c r="M23" i="35"/>
  <c r="L23" i="35"/>
  <c r="F23" i="35"/>
  <c r="E23" i="35"/>
  <c r="D23" i="35"/>
  <c r="N22" i="35"/>
  <c r="M22" i="35"/>
  <c r="L22" i="35"/>
  <c r="F22" i="35"/>
  <c r="E22" i="35"/>
  <c r="D22" i="35"/>
  <c r="N21" i="35"/>
  <c r="M21" i="35"/>
  <c r="L21" i="35"/>
  <c r="F21" i="35"/>
  <c r="E21" i="35"/>
  <c r="D21" i="35"/>
  <c r="N20" i="35"/>
  <c r="M20" i="35"/>
  <c r="L20" i="35"/>
  <c r="C17" i="35"/>
  <c r="C60" i="35" s="1"/>
  <c r="B17" i="35"/>
  <c r="F15" i="35"/>
  <c r="E15" i="35"/>
  <c r="D15" i="35"/>
  <c r="F14" i="35"/>
  <c r="E14" i="35"/>
  <c r="D14" i="35"/>
  <c r="N13" i="35"/>
  <c r="F13" i="35"/>
  <c r="E13" i="35"/>
  <c r="D13" i="35"/>
  <c r="K15" i="35"/>
  <c r="F12" i="35"/>
  <c r="E12" i="35"/>
  <c r="D12" i="35"/>
  <c r="N11" i="35"/>
  <c r="M11" i="35"/>
  <c r="L11" i="35"/>
  <c r="F11" i="35"/>
  <c r="E11" i="35"/>
  <c r="D11" i="35"/>
  <c r="N10" i="35"/>
  <c r="M10" i="35"/>
  <c r="L10" i="35"/>
  <c r="F10" i="35"/>
  <c r="E10" i="35"/>
  <c r="D10" i="35"/>
  <c r="C69" i="31"/>
  <c r="B69" i="31"/>
  <c r="C68" i="31"/>
  <c r="B68" i="31"/>
  <c r="C65" i="31"/>
  <c r="E65" i="31" s="1"/>
  <c r="B65" i="31"/>
  <c r="C63" i="31"/>
  <c r="E63" i="31" s="1"/>
  <c r="B63" i="31"/>
  <c r="C62" i="31"/>
  <c r="E62" i="31" s="1"/>
  <c r="B62" i="31"/>
  <c r="F56" i="31"/>
  <c r="F65" i="31" s="1"/>
  <c r="E56" i="31"/>
  <c r="D56" i="31"/>
  <c r="D65" i="31" s="1"/>
  <c r="K52" i="31"/>
  <c r="J52" i="31"/>
  <c r="C52" i="31"/>
  <c r="C64" i="31" s="1"/>
  <c r="E64" i="31" s="1"/>
  <c r="B52" i="31"/>
  <c r="B64" i="31" s="1"/>
  <c r="N50" i="31"/>
  <c r="M50" i="31"/>
  <c r="L50" i="31"/>
  <c r="F50" i="31"/>
  <c r="E50" i="31"/>
  <c r="D50" i="31"/>
  <c r="N49" i="31"/>
  <c r="M49" i="31"/>
  <c r="L49" i="31"/>
  <c r="F49" i="31"/>
  <c r="E49" i="31"/>
  <c r="D49" i="31"/>
  <c r="N48" i="31"/>
  <c r="M48" i="31"/>
  <c r="L48" i="31"/>
  <c r="N47" i="31"/>
  <c r="M47" i="31"/>
  <c r="L47" i="31"/>
  <c r="F45" i="31"/>
  <c r="F63" i="31" s="1"/>
  <c r="E45" i="31"/>
  <c r="D45" i="31"/>
  <c r="D63" i="31" s="1"/>
  <c r="K43" i="31"/>
  <c r="J43" i="31"/>
  <c r="N41" i="31"/>
  <c r="M41" i="31"/>
  <c r="L41" i="31"/>
  <c r="F41" i="31"/>
  <c r="F62" i="31" s="1"/>
  <c r="E41" i="31"/>
  <c r="D41" i="31"/>
  <c r="D62" i="31" s="1"/>
  <c r="N40" i="31"/>
  <c r="M40" i="31"/>
  <c r="L40" i="31"/>
  <c r="N39" i="31"/>
  <c r="M39" i="31"/>
  <c r="L39" i="31"/>
  <c r="C37" i="31"/>
  <c r="C61" i="31" s="1"/>
  <c r="E61" i="31" s="1"/>
  <c r="B37" i="31"/>
  <c r="F35" i="31"/>
  <c r="E35" i="31"/>
  <c r="D35" i="31"/>
  <c r="F34" i="31"/>
  <c r="E34" i="31"/>
  <c r="D34" i="31"/>
  <c r="F33" i="31"/>
  <c r="E33" i="31"/>
  <c r="D33" i="31"/>
  <c r="N32" i="31"/>
  <c r="M32" i="31"/>
  <c r="L32" i="31"/>
  <c r="F32" i="31"/>
  <c r="F69" i="31" s="1"/>
  <c r="E32" i="31"/>
  <c r="E69" i="31" s="1"/>
  <c r="D32" i="31"/>
  <c r="D69" i="31" s="1"/>
  <c r="N31" i="31"/>
  <c r="M31" i="31"/>
  <c r="L31" i="31"/>
  <c r="F31" i="31"/>
  <c r="E31" i="31"/>
  <c r="D31" i="31"/>
  <c r="N30" i="31"/>
  <c r="M30" i="31"/>
  <c r="L30" i="31"/>
  <c r="F30" i="31"/>
  <c r="E30" i="31"/>
  <c r="D30" i="31"/>
  <c r="K34" i="31"/>
  <c r="J34" i="31"/>
  <c r="F29" i="31"/>
  <c r="E29" i="31"/>
  <c r="D29" i="31"/>
  <c r="N28" i="31"/>
  <c r="L28" i="31"/>
  <c r="F28" i="31"/>
  <c r="E28" i="31"/>
  <c r="D28" i="31"/>
  <c r="N27" i="31"/>
  <c r="M27" i="31"/>
  <c r="L27" i="31"/>
  <c r="F27" i="31"/>
  <c r="E27" i="31"/>
  <c r="D27" i="31"/>
  <c r="N26" i="31"/>
  <c r="M26" i="31"/>
  <c r="L26" i="31"/>
  <c r="F26" i="31"/>
  <c r="E26" i="31"/>
  <c r="D26" i="31"/>
  <c r="N25" i="31"/>
  <c r="M25" i="31"/>
  <c r="L25" i="31"/>
  <c r="F25" i="31"/>
  <c r="E25" i="31"/>
  <c r="D25" i="31"/>
  <c r="N24" i="31"/>
  <c r="M24" i="31"/>
  <c r="L24" i="31"/>
  <c r="F24" i="31"/>
  <c r="E24" i="31"/>
  <c r="D24" i="31"/>
  <c r="N23" i="31"/>
  <c r="M23" i="31"/>
  <c r="L23" i="31"/>
  <c r="F23" i="31"/>
  <c r="E23" i="31"/>
  <c r="D23" i="31"/>
  <c r="N22" i="31"/>
  <c r="M22" i="31"/>
  <c r="L22" i="31"/>
  <c r="F22" i="31"/>
  <c r="E22" i="31"/>
  <c r="D22" i="31"/>
  <c r="N21" i="31"/>
  <c r="M21" i="31"/>
  <c r="L21" i="31"/>
  <c r="F21" i="31"/>
  <c r="E21" i="31"/>
  <c r="D21" i="31"/>
  <c r="N20" i="31"/>
  <c r="M20" i="31"/>
  <c r="L20" i="31"/>
  <c r="C17" i="31"/>
  <c r="B17" i="31"/>
  <c r="K15" i="31"/>
  <c r="J15" i="31"/>
  <c r="F15" i="31"/>
  <c r="E15" i="31"/>
  <c r="D15" i="31"/>
  <c r="F14" i="31"/>
  <c r="E14" i="31"/>
  <c r="D14" i="31"/>
  <c r="N13" i="31"/>
  <c r="M13" i="31"/>
  <c r="L13" i="31"/>
  <c r="F13" i="31"/>
  <c r="E13" i="31"/>
  <c r="D13" i="31"/>
  <c r="N12" i="31"/>
  <c r="M12" i="31"/>
  <c r="L12" i="31"/>
  <c r="F12" i="31"/>
  <c r="E12" i="31"/>
  <c r="D12" i="31"/>
  <c r="N11" i="31"/>
  <c r="M11" i="31"/>
  <c r="L11" i="31"/>
  <c r="N10" i="31"/>
  <c r="M10" i="31"/>
  <c r="L10" i="31"/>
  <c r="C68" i="19"/>
  <c r="B68" i="19"/>
  <c r="C65" i="19"/>
  <c r="E65" i="19" s="1"/>
  <c r="B65" i="19"/>
  <c r="C63" i="19"/>
  <c r="E63" i="19" s="1"/>
  <c r="B63" i="19"/>
  <c r="C62" i="19"/>
  <c r="E62" i="19" s="1"/>
  <c r="B62" i="19"/>
  <c r="F56" i="19"/>
  <c r="F65" i="19" s="1"/>
  <c r="E56" i="19"/>
  <c r="D56" i="19"/>
  <c r="D65" i="19" s="1"/>
  <c r="K52" i="19"/>
  <c r="J52" i="19"/>
  <c r="N52" i="19" s="1"/>
  <c r="C52" i="19"/>
  <c r="C64" i="19" s="1"/>
  <c r="E64" i="19" s="1"/>
  <c r="B52" i="19"/>
  <c r="B64" i="19" s="1"/>
  <c r="N50" i="19"/>
  <c r="M50" i="19"/>
  <c r="L50" i="19"/>
  <c r="F50" i="19"/>
  <c r="E50" i="19"/>
  <c r="D50" i="19"/>
  <c r="N49" i="19"/>
  <c r="M49" i="19"/>
  <c r="L49" i="19"/>
  <c r="F49" i="19"/>
  <c r="E49" i="19"/>
  <c r="D49" i="19"/>
  <c r="N48" i="19"/>
  <c r="M48" i="19"/>
  <c r="L48" i="19"/>
  <c r="N47" i="19"/>
  <c r="M47" i="19"/>
  <c r="L47" i="19"/>
  <c r="F45" i="19"/>
  <c r="F63" i="19" s="1"/>
  <c r="E45" i="19"/>
  <c r="D45" i="19"/>
  <c r="D63" i="19" s="1"/>
  <c r="K43" i="19"/>
  <c r="N41" i="19"/>
  <c r="M41" i="19"/>
  <c r="F41" i="19"/>
  <c r="F62" i="19" s="1"/>
  <c r="E41" i="19"/>
  <c r="D41" i="19"/>
  <c r="D62" i="19" s="1"/>
  <c r="N40" i="19"/>
  <c r="M40" i="19"/>
  <c r="N39" i="19"/>
  <c r="M39" i="19"/>
  <c r="L39" i="19"/>
  <c r="C37" i="19"/>
  <c r="E37" i="19" s="1"/>
  <c r="B37" i="19"/>
  <c r="B61" i="19" s="1"/>
  <c r="F35" i="19"/>
  <c r="E35" i="19"/>
  <c r="D35" i="19"/>
  <c r="K34" i="19"/>
  <c r="F34" i="19"/>
  <c r="E34" i="19"/>
  <c r="D34" i="19"/>
  <c r="F33" i="19"/>
  <c r="E33" i="19"/>
  <c r="D33" i="19"/>
  <c r="N32" i="19"/>
  <c r="M32" i="19"/>
  <c r="L32" i="19"/>
  <c r="N31" i="19"/>
  <c r="M31" i="19"/>
  <c r="L31" i="19"/>
  <c r="F31" i="19"/>
  <c r="E31" i="19"/>
  <c r="D31" i="19"/>
  <c r="N30" i="19"/>
  <c r="M30" i="19"/>
  <c r="L30" i="19"/>
  <c r="F30" i="19"/>
  <c r="E30" i="19"/>
  <c r="D30" i="19"/>
  <c r="N29" i="19"/>
  <c r="M29" i="19"/>
  <c r="L29" i="19"/>
  <c r="F29" i="19"/>
  <c r="E29" i="19"/>
  <c r="D29" i="19"/>
  <c r="N28" i="19"/>
  <c r="M28" i="19"/>
  <c r="L28" i="19"/>
  <c r="F28" i="19"/>
  <c r="E28" i="19"/>
  <c r="D28" i="19"/>
  <c r="N27" i="19"/>
  <c r="M27" i="19"/>
  <c r="L27" i="19"/>
  <c r="F27" i="19"/>
  <c r="E27" i="19"/>
  <c r="D27" i="19"/>
  <c r="N26" i="19"/>
  <c r="M26" i="19"/>
  <c r="L26" i="19"/>
  <c r="F26" i="19"/>
  <c r="E26" i="19"/>
  <c r="D26" i="19"/>
  <c r="N25" i="19"/>
  <c r="M25" i="19"/>
  <c r="L25" i="19"/>
  <c r="F25" i="19"/>
  <c r="E25" i="19"/>
  <c r="D25" i="19"/>
  <c r="N24" i="19"/>
  <c r="M24" i="19"/>
  <c r="L24" i="19"/>
  <c r="F24" i="19"/>
  <c r="E24" i="19"/>
  <c r="D24" i="19"/>
  <c r="N23" i="19"/>
  <c r="M23" i="19"/>
  <c r="L23" i="19"/>
  <c r="F23" i="19"/>
  <c r="E23" i="19"/>
  <c r="D23" i="19"/>
  <c r="N22" i="19"/>
  <c r="M22" i="19"/>
  <c r="L22" i="19"/>
  <c r="F22" i="19"/>
  <c r="E22" i="19"/>
  <c r="D22" i="19"/>
  <c r="N21" i="19"/>
  <c r="M21" i="19"/>
  <c r="L21" i="19"/>
  <c r="F21" i="19"/>
  <c r="E21" i="19"/>
  <c r="D21" i="19"/>
  <c r="N20" i="19"/>
  <c r="M20" i="19"/>
  <c r="L20" i="19"/>
  <c r="C17" i="19"/>
  <c r="B17" i="19"/>
  <c r="B60" i="19" s="1"/>
  <c r="K15" i="19"/>
  <c r="J15" i="19"/>
  <c r="F15" i="19"/>
  <c r="E15" i="19"/>
  <c r="D15" i="19"/>
  <c r="F14" i="19"/>
  <c r="E14" i="19"/>
  <c r="D14" i="19"/>
  <c r="N13" i="19"/>
  <c r="M13" i="19"/>
  <c r="L13" i="19"/>
  <c r="F13" i="19"/>
  <c r="E13" i="19"/>
  <c r="D13" i="19"/>
  <c r="N12" i="19"/>
  <c r="M12" i="19"/>
  <c r="L12" i="19"/>
  <c r="F12" i="19"/>
  <c r="E12" i="19"/>
  <c r="D12" i="19"/>
  <c r="N11" i="19"/>
  <c r="M11" i="19"/>
  <c r="L11" i="19"/>
  <c r="F11" i="19"/>
  <c r="E11" i="19"/>
  <c r="D11" i="19"/>
  <c r="N10" i="19"/>
  <c r="M10" i="19"/>
  <c r="L10" i="19"/>
  <c r="F10" i="19"/>
  <c r="E10" i="19"/>
  <c r="D10" i="19"/>
  <c r="C69" i="14"/>
  <c r="B69" i="14"/>
  <c r="C68" i="14"/>
  <c r="B68" i="14"/>
  <c r="C65" i="14"/>
  <c r="E65" i="14" s="1"/>
  <c r="B65" i="14"/>
  <c r="C63" i="14"/>
  <c r="E63" i="14" s="1"/>
  <c r="B63" i="14"/>
  <c r="C62" i="14"/>
  <c r="E62" i="14" s="1"/>
  <c r="B62" i="14"/>
  <c r="F56" i="14"/>
  <c r="F65" i="14" s="1"/>
  <c r="E56" i="14"/>
  <c r="D56" i="14"/>
  <c r="D65" i="14" s="1"/>
  <c r="K52" i="14"/>
  <c r="J52" i="14"/>
  <c r="C52" i="14"/>
  <c r="C64" i="14" s="1"/>
  <c r="E64" i="14" s="1"/>
  <c r="B52" i="14"/>
  <c r="B64" i="14" s="1"/>
  <c r="N50" i="14"/>
  <c r="M50" i="14"/>
  <c r="L50" i="14"/>
  <c r="F50" i="14"/>
  <c r="E50" i="14"/>
  <c r="D50" i="14"/>
  <c r="N49" i="14"/>
  <c r="M49" i="14"/>
  <c r="L49" i="14"/>
  <c r="F49" i="14"/>
  <c r="E49" i="14"/>
  <c r="D49" i="14"/>
  <c r="N48" i="14"/>
  <c r="M48" i="14"/>
  <c r="L48" i="14"/>
  <c r="N47" i="14"/>
  <c r="M47" i="14"/>
  <c r="L47" i="14"/>
  <c r="F45" i="14"/>
  <c r="F63" i="14" s="1"/>
  <c r="E45" i="14"/>
  <c r="D45" i="14"/>
  <c r="D63" i="14" s="1"/>
  <c r="K43" i="14"/>
  <c r="J43" i="14"/>
  <c r="N41" i="14"/>
  <c r="M41" i="14"/>
  <c r="L41" i="14"/>
  <c r="F41" i="14"/>
  <c r="F62" i="14" s="1"/>
  <c r="E41" i="14"/>
  <c r="D41" i="14"/>
  <c r="D62" i="14" s="1"/>
  <c r="N40" i="14"/>
  <c r="M40" i="14"/>
  <c r="L40" i="14"/>
  <c r="N39" i="14"/>
  <c r="M39" i="14"/>
  <c r="L39" i="14"/>
  <c r="C37" i="14"/>
  <c r="B37" i="14"/>
  <c r="B61" i="14" s="1"/>
  <c r="F35" i="14"/>
  <c r="E35" i="14"/>
  <c r="D35" i="14"/>
  <c r="F34" i="14"/>
  <c r="E34" i="14"/>
  <c r="D34" i="14"/>
  <c r="F33" i="14"/>
  <c r="E33" i="14"/>
  <c r="D33" i="14"/>
  <c r="N32" i="14"/>
  <c r="M32" i="14"/>
  <c r="L32" i="14"/>
  <c r="F32" i="14"/>
  <c r="F69" i="14" s="1"/>
  <c r="E32" i="14"/>
  <c r="E69" i="14" s="1"/>
  <c r="D32" i="14"/>
  <c r="D69" i="14" s="1"/>
  <c r="N31" i="14"/>
  <c r="M31" i="14"/>
  <c r="L31" i="14"/>
  <c r="F31" i="14"/>
  <c r="E31" i="14"/>
  <c r="D31" i="14"/>
  <c r="N30" i="14"/>
  <c r="M30" i="14"/>
  <c r="L30" i="14"/>
  <c r="F30" i="14"/>
  <c r="E30" i="14"/>
  <c r="D30" i="14"/>
  <c r="N29" i="14"/>
  <c r="M29" i="14"/>
  <c r="L29" i="14"/>
  <c r="F29" i="14"/>
  <c r="E29" i="14"/>
  <c r="D29" i="14"/>
  <c r="N28" i="14"/>
  <c r="M28" i="14"/>
  <c r="L28" i="14"/>
  <c r="F28" i="14"/>
  <c r="E28" i="14"/>
  <c r="D28" i="14"/>
  <c r="N27" i="14"/>
  <c r="M27" i="14"/>
  <c r="L27" i="14"/>
  <c r="F27" i="14"/>
  <c r="E27" i="14"/>
  <c r="D27" i="14"/>
  <c r="N26" i="14"/>
  <c r="M26" i="14"/>
  <c r="L26" i="14"/>
  <c r="F26" i="14"/>
  <c r="E26" i="14"/>
  <c r="D26" i="14"/>
  <c r="N25" i="14"/>
  <c r="M25" i="14"/>
  <c r="L25" i="14"/>
  <c r="F25" i="14"/>
  <c r="E25" i="14"/>
  <c r="D25" i="14"/>
  <c r="N24" i="14"/>
  <c r="M24" i="14"/>
  <c r="L24" i="14"/>
  <c r="F24" i="14"/>
  <c r="E24" i="14"/>
  <c r="D24" i="14"/>
  <c r="N23" i="14"/>
  <c r="M23" i="14"/>
  <c r="L23" i="14"/>
  <c r="F23" i="14"/>
  <c r="E23" i="14"/>
  <c r="D23" i="14"/>
  <c r="F22" i="14"/>
  <c r="E22" i="14"/>
  <c r="D22" i="14"/>
  <c r="N21" i="14"/>
  <c r="M21" i="14"/>
  <c r="L21" i="14"/>
  <c r="F21" i="14"/>
  <c r="E21" i="14"/>
  <c r="D21" i="14"/>
  <c r="N20" i="14"/>
  <c r="M20" i="14"/>
  <c r="C17" i="14"/>
  <c r="B17" i="14"/>
  <c r="F15" i="14"/>
  <c r="E15" i="14"/>
  <c r="D15" i="14"/>
  <c r="F14" i="14"/>
  <c r="E14" i="14"/>
  <c r="D14" i="14"/>
  <c r="N13" i="14"/>
  <c r="M13" i="14"/>
  <c r="L13" i="14"/>
  <c r="F13" i="14"/>
  <c r="E13" i="14"/>
  <c r="D13" i="14"/>
  <c r="N12" i="14"/>
  <c r="M12" i="14"/>
  <c r="L12" i="14"/>
  <c r="F12" i="14"/>
  <c r="E12" i="14"/>
  <c r="D12" i="14"/>
  <c r="N11" i="14"/>
  <c r="M11" i="14"/>
  <c r="L11" i="14"/>
  <c r="F11" i="14"/>
  <c r="E11" i="14"/>
  <c r="D11" i="14"/>
  <c r="E10" i="14"/>
  <c r="C69" i="9"/>
  <c r="B69" i="9"/>
  <c r="C68" i="9"/>
  <c r="E68" i="9" s="1"/>
  <c r="B68" i="9"/>
  <c r="E65" i="9"/>
  <c r="E63" i="9"/>
  <c r="E62" i="9"/>
  <c r="F56" i="9"/>
  <c r="F65" i="9" s="1"/>
  <c r="E56" i="9"/>
  <c r="D56" i="9"/>
  <c r="D65" i="9" s="1"/>
  <c r="K52" i="9"/>
  <c r="J52" i="9"/>
  <c r="C52" i="9"/>
  <c r="E52" i="9" s="1"/>
  <c r="B52" i="9"/>
  <c r="N50" i="9"/>
  <c r="M50" i="9"/>
  <c r="L50" i="9"/>
  <c r="F50" i="9"/>
  <c r="E50" i="9"/>
  <c r="D50" i="9"/>
  <c r="N49" i="9"/>
  <c r="M49" i="9"/>
  <c r="L49" i="9"/>
  <c r="F49" i="9"/>
  <c r="E49" i="9"/>
  <c r="D49" i="9"/>
  <c r="N48" i="9"/>
  <c r="L48" i="9"/>
  <c r="N47" i="9"/>
  <c r="M47" i="9"/>
  <c r="L47" i="9"/>
  <c r="F45" i="9"/>
  <c r="F63" i="9" s="1"/>
  <c r="E45" i="9"/>
  <c r="D45" i="9"/>
  <c r="D63" i="9" s="1"/>
  <c r="K43" i="9"/>
  <c r="J43" i="9"/>
  <c r="N41" i="9"/>
  <c r="M41" i="9"/>
  <c r="L41" i="9"/>
  <c r="F41" i="9"/>
  <c r="F62" i="9" s="1"/>
  <c r="E41" i="9"/>
  <c r="D41" i="9"/>
  <c r="D62" i="9" s="1"/>
  <c r="N40" i="9"/>
  <c r="M40" i="9"/>
  <c r="L40" i="9"/>
  <c r="N39" i="9"/>
  <c r="M39" i="9"/>
  <c r="L39" i="9"/>
  <c r="C37" i="9"/>
  <c r="E37" i="9" s="1"/>
  <c r="F35" i="9"/>
  <c r="E35" i="9"/>
  <c r="D35" i="9"/>
  <c r="N34" i="9"/>
  <c r="M34" i="9"/>
  <c r="L34" i="9"/>
  <c r="F34" i="9"/>
  <c r="E34" i="9"/>
  <c r="D34" i="9"/>
  <c r="F33" i="9"/>
  <c r="E33" i="9"/>
  <c r="D33" i="9"/>
  <c r="N32" i="9"/>
  <c r="M32" i="9"/>
  <c r="L32" i="9"/>
  <c r="F32" i="9"/>
  <c r="F69" i="9" s="1"/>
  <c r="E32" i="9"/>
  <c r="E69" i="9" s="1"/>
  <c r="D32" i="9"/>
  <c r="D69" i="9" s="1"/>
  <c r="N31" i="9"/>
  <c r="M31" i="9"/>
  <c r="L31" i="9"/>
  <c r="F31" i="9"/>
  <c r="E31" i="9"/>
  <c r="D31" i="9"/>
  <c r="N30" i="9"/>
  <c r="M30" i="9"/>
  <c r="L30" i="9"/>
  <c r="F30" i="9"/>
  <c r="E30" i="9"/>
  <c r="D30" i="9"/>
  <c r="N29" i="9"/>
  <c r="M29" i="9"/>
  <c r="L29" i="9"/>
  <c r="F29" i="9"/>
  <c r="E29" i="9"/>
  <c r="D29" i="9"/>
  <c r="N28" i="9"/>
  <c r="M28" i="9"/>
  <c r="L28" i="9"/>
  <c r="F28" i="9"/>
  <c r="E28" i="9"/>
  <c r="D28" i="9"/>
  <c r="N27" i="9"/>
  <c r="M27" i="9"/>
  <c r="L27" i="9"/>
  <c r="F27" i="9"/>
  <c r="E27" i="9"/>
  <c r="D27" i="9"/>
  <c r="N26" i="9"/>
  <c r="M26" i="9"/>
  <c r="L26" i="9"/>
  <c r="F26" i="9"/>
  <c r="E26" i="9"/>
  <c r="D26" i="9"/>
  <c r="N25" i="9"/>
  <c r="M25" i="9"/>
  <c r="L25" i="9"/>
  <c r="F25" i="9"/>
  <c r="E25" i="9"/>
  <c r="D25" i="9"/>
  <c r="N24" i="9"/>
  <c r="M24" i="9"/>
  <c r="L24" i="9"/>
  <c r="F24" i="9"/>
  <c r="E24" i="9"/>
  <c r="D24" i="9"/>
  <c r="N23" i="9"/>
  <c r="M23" i="9"/>
  <c r="L23" i="9"/>
  <c r="F23" i="9"/>
  <c r="E23" i="9"/>
  <c r="D23" i="9"/>
  <c r="N22" i="9"/>
  <c r="M22" i="9"/>
  <c r="L22" i="9"/>
  <c r="F22" i="9"/>
  <c r="E22" i="9"/>
  <c r="D22" i="9"/>
  <c r="N21" i="9"/>
  <c r="M21" i="9"/>
  <c r="L21" i="9"/>
  <c r="F21" i="9"/>
  <c r="E21" i="9"/>
  <c r="D21" i="9"/>
  <c r="N20" i="9"/>
  <c r="M20" i="9"/>
  <c r="L20" i="9"/>
  <c r="C17" i="9"/>
  <c r="B17" i="9"/>
  <c r="B60" i="9" s="1"/>
  <c r="K15" i="9"/>
  <c r="J15" i="9"/>
  <c r="F15" i="9"/>
  <c r="E15" i="9"/>
  <c r="D15" i="9"/>
  <c r="F14" i="9"/>
  <c r="E14" i="9"/>
  <c r="D14" i="9"/>
  <c r="N13" i="9"/>
  <c r="M13" i="9"/>
  <c r="F13" i="9"/>
  <c r="E13" i="9"/>
  <c r="D13" i="9"/>
  <c r="N12" i="9"/>
  <c r="M12" i="9"/>
  <c r="F12" i="9"/>
  <c r="E12" i="9"/>
  <c r="D12" i="9"/>
  <c r="N11" i="9"/>
  <c r="M11" i="9"/>
  <c r="F11" i="9"/>
  <c r="E11" i="9"/>
  <c r="D11" i="9"/>
  <c r="N10" i="9"/>
  <c r="M10" i="9"/>
  <c r="F10" i="9"/>
  <c r="E10" i="9"/>
  <c r="D10" i="9"/>
  <c r="AB6" i="22" l="1"/>
  <c r="M52" i="19"/>
  <c r="W52" i="21"/>
  <c r="AB10" i="21"/>
  <c r="AB11" i="21"/>
  <c r="E17" i="9"/>
  <c r="C60" i="9"/>
  <c r="E60" i="9" s="1"/>
  <c r="M43" i="35"/>
  <c r="F37" i="9"/>
  <c r="F61" i="9" s="1"/>
  <c r="L10" i="14"/>
  <c r="E17" i="14"/>
  <c r="D37" i="14"/>
  <c r="D61" i="14" s="1"/>
  <c r="N52" i="14"/>
  <c r="E37" i="31"/>
  <c r="E52" i="31"/>
  <c r="L52" i="31"/>
  <c r="E52" i="35"/>
  <c r="F62" i="35"/>
  <c r="F65" i="35"/>
  <c r="W65" i="22"/>
  <c r="AB7" i="22" s="1"/>
  <c r="N43" i="9"/>
  <c r="N15" i="19"/>
  <c r="F37" i="14"/>
  <c r="F61" i="14" s="1"/>
  <c r="F17" i="9"/>
  <c r="F60" i="9" s="1"/>
  <c r="E37" i="14"/>
  <c r="N43" i="14"/>
  <c r="L43" i="14"/>
  <c r="E52" i="14"/>
  <c r="C61" i="14"/>
  <c r="E61" i="14" s="1"/>
  <c r="B69" i="19"/>
  <c r="M43" i="19"/>
  <c r="N52" i="31"/>
  <c r="N43" i="31"/>
  <c r="M52" i="31"/>
  <c r="F68" i="31"/>
  <c r="L43" i="19"/>
  <c r="F68" i="14"/>
  <c r="D68" i="9"/>
  <c r="N10" i="14"/>
  <c r="N52" i="35"/>
  <c r="M52" i="35"/>
  <c r="L52" i="35"/>
  <c r="C32" i="35"/>
  <c r="D32" i="35" s="1"/>
  <c r="D69" i="35" s="1"/>
  <c r="B60" i="14"/>
  <c r="B67" i="14" s="1"/>
  <c r="F17" i="14"/>
  <c r="F60" i="14" s="1"/>
  <c r="D67" i="25"/>
  <c r="E67" i="25"/>
  <c r="B69" i="35"/>
  <c r="L43" i="9"/>
  <c r="M43" i="9"/>
  <c r="L52" i="14"/>
  <c r="B67" i="19"/>
  <c r="E32" i="19"/>
  <c r="E69" i="19" s="1"/>
  <c r="C69" i="19"/>
  <c r="D52" i="9"/>
  <c r="D64" i="9" s="1"/>
  <c r="E64" i="9"/>
  <c r="D37" i="9"/>
  <c r="D61" i="9" s="1"/>
  <c r="F63" i="35"/>
  <c r="N52" i="9"/>
  <c r="M52" i="9"/>
  <c r="J15" i="14"/>
  <c r="M52" i="14"/>
  <c r="C60" i="31"/>
  <c r="D17" i="31"/>
  <c r="D60" i="31" s="1"/>
  <c r="N15" i="9"/>
  <c r="M15" i="9"/>
  <c r="M10" i="14"/>
  <c r="E17" i="31"/>
  <c r="E68" i="31"/>
  <c r="M34" i="35"/>
  <c r="N34" i="35"/>
  <c r="B61" i="31"/>
  <c r="F37" i="31"/>
  <c r="F61" i="31" s="1"/>
  <c r="B60" i="35"/>
  <c r="F60" i="35" s="1"/>
  <c r="F17" i="35"/>
  <c r="J15" i="35"/>
  <c r="N12" i="35"/>
  <c r="D37" i="31"/>
  <c r="D61" i="31" s="1"/>
  <c r="L43" i="31"/>
  <c r="B60" i="31"/>
  <c r="F17" i="31"/>
  <c r="F60" i="31" s="1"/>
  <c r="M43" i="31"/>
  <c r="B61" i="35"/>
  <c r="F37" i="35"/>
  <c r="F68" i="9"/>
  <c r="C60" i="14"/>
  <c r="D17" i="14"/>
  <c r="D60" i="14" s="1"/>
  <c r="E17" i="19"/>
  <c r="M43" i="14"/>
  <c r="L52" i="19"/>
  <c r="N15" i="31"/>
  <c r="M12" i="35"/>
  <c r="M39" i="35"/>
  <c r="M22" i="14"/>
  <c r="D68" i="14"/>
  <c r="N43" i="19"/>
  <c r="M13" i="35"/>
  <c r="L34" i="35"/>
  <c r="L34" i="19"/>
  <c r="M34" i="19"/>
  <c r="M15" i="19"/>
  <c r="F68" i="19"/>
  <c r="E68" i="19"/>
  <c r="L43" i="35"/>
  <c r="N43" i="35"/>
  <c r="E60" i="35"/>
  <c r="L39" i="35"/>
  <c r="D52" i="35"/>
  <c r="D64" i="35" s="1"/>
  <c r="C64" i="35"/>
  <c r="E64" i="35" s="1"/>
  <c r="C61" i="35"/>
  <c r="E61" i="35" s="1"/>
  <c r="N39" i="35"/>
  <c r="F52" i="35"/>
  <c r="L12" i="35"/>
  <c r="L13" i="35"/>
  <c r="D17" i="35"/>
  <c r="D60" i="35" s="1"/>
  <c r="D37" i="35"/>
  <c r="D61" i="35" s="1"/>
  <c r="E17" i="35"/>
  <c r="C69" i="35"/>
  <c r="B68" i="35"/>
  <c r="F68" i="35" s="1"/>
  <c r="M34" i="31"/>
  <c r="N34" i="31"/>
  <c r="L34" i="31"/>
  <c r="L15" i="31"/>
  <c r="L29" i="31"/>
  <c r="D52" i="31"/>
  <c r="D64" i="31" s="1"/>
  <c r="D68" i="31"/>
  <c r="M15" i="31"/>
  <c r="M29" i="31"/>
  <c r="N29" i="31"/>
  <c r="F52" i="31"/>
  <c r="F64" i="31" s="1"/>
  <c r="F17" i="19"/>
  <c r="F60" i="19" s="1"/>
  <c r="D32" i="19"/>
  <c r="D69" i="19" s="1"/>
  <c r="N34" i="19"/>
  <c r="F37" i="19"/>
  <c r="F61" i="19" s="1"/>
  <c r="E52" i="19"/>
  <c r="D68" i="19"/>
  <c r="L15" i="19"/>
  <c r="F52" i="19"/>
  <c r="F64" i="19" s="1"/>
  <c r="C61" i="19"/>
  <c r="E61" i="19" s="1"/>
  <c r="C60" i="19"/>
  <c r="D17" i="19"/>
  <c r="D60" i="19" s="1"/>
  <c r="D37" i="19"/>
  <c r="D61" i="19" s="1"/>
  <c r="D52" i="19"/>
  <c r="D64" i="19" s="1"/>
  <c r="C67" i="14"/>
  <c r="K15" i="14"/>
  <c r="M15" i="14" s="1"/>
  <c r="D52" i="14"/>
  <c r="D64" i="14" s="1"/>
  <c r="E68" i="14"/>
  <c r="F52" i="14"/>
  <c r="F64" i="14" s="1"/>
  <c r="E61" i="9"/>
  <c r="D17" i="9"/>
  <c r="D60" i="9" s="1"/>
  <c r="F52" i="9"/>
  <c r="F64" i="9" s="1"/>
  <c r="B67" i="9"/>
  <c r="L15" i="9"/>
  <c r="L52" i="9"/>
  <c r="AB10" i="22" l="1"/>
  <c r="AB9" i="22"/>
  <c r="AB8" i="22"/>
  <c r="AB16" i="22"/>
  <c r="AB12" i="22"/>
  <c r="AB13" i="22"/>
  <c r="AB11" i="22"/>
  <c r="AB14" i="22"/>
  <c r="AB15" i="22"/>
  <c r="AB17" i="22"/>
  <c r="W56" i="21"/>
  <c r="AB34" i="22"/>
  <c r="AB18" i="22"/>
  <c r="B67" i="31"/>
  <c r="AB28" i="22"/>
  <c r="AB22" i="22"/>
  <c r="AB32" i="22"/>
  <c r="AB24" i="22"/>
  <c r="AB25" i="22"/>
  <c r="AB33" i="22"/>
  <c r="AB21" i="22"/>
  <c r="AB36" i="22"/>
  <c r="AB35" i="22"/>
  <c r="AB19" i="22"/>
  <c r="AB30" i="22"/>
  <c r="AB27" i="22"/>
  <c r="AB20" i="22"/>
  <c r="AB31" i="22"/>
  <c r="E60" i="14"/>
  <c r="F32" i="19"/>
  <c r="F69" i="19" s="1"/>
  <c r="AB26" i="22"/>
  <c r="AB29" i="22"/>
  <c r="AB23" i="22"/>
  <c r="F61" i="35"/>
  <c r="E60" i="31"/>
  <c r="D68" i="35"/>
  <c r="C67" i="35"/>
  <c r="N15" i="35"/>
  <c r="L15" i="35"/>
  <c r="C67" i="31"/>
  <c r="B67" i="35"/>
  <c r="M15" i="35"/>
  <c r="F64" i="35"/>
  <c r="F32" i="35"/>
  <c r="F69" i="35" s="1"/>
  <c r="E32" i="35"/>
  <c r="E69" i="35" s="1"/>
  <c r="E68" i="35"/>
  <c r="E60" i="19"/>
  <c r="C67" i="19"/>
  <c r="E67" i="14"/>
  <c r="D67" i="14"/>
  <c r="F67" i="14"/>
  <c r="N15" i="14"/>
  <c r="M34" i="14"/>
  <c r="L15" i="14"/>
  <c r="C67" i="9"/>
  <c r="F67" i="31" l="1"/>
  <c r="E67" i="31"/>
  <c r="E67" i="35"/>
  <c r="D67" i="31"/>
  <c r="F67" i="35"/>
  <c r="W57" i="21"/>
  <c r="AB12" i="21"/>
  <c r="AB14" i="21"/>
  <c r="D67" i="35"/>
  <c r="AB15" i="21"/>
  <c r="E67" i="19"/>
  <c r="D67" i="19"/>
  <c r="F67" i="19"/>
  <c r="E67" i="9"/>
  <c r="D67" i="9"/>
  <c r="F67" i="9"/>
  <c r="W64" i="21" l="1"/>
  <c r="AB13" i="21"/>
  <c r="AB16" i="21"/>
  <c r="AB17" i="21" l="1"/>
  <c r="W65" i="21"/>
  <c r="AB19" i="21" l="1"/>
  <c r="AB18" i="21"/>
  <c r="AB25" i="21"/>
  <c r="AB36" i="21"/>
  <c r="AB27" i="21"/>
  <c r="AB26" i="21"/>
  <c r="AB28" i="21"/>
  <c r="AB32" i="21"/>
  <c r="AB21" i="21"/>
  <c r="AB34" i="21"/>
  <c r="AB20" i="21"/>
  <c r="AB22" i="21"/>
  <c r="AB31" i="21"/>
  <c r="AB35" i="21"/>
  <c r="AB24" i="21"/>
  <c r="AB30" i="21"/>
  <c r="AB23" i="21"/>
  <c r="AB29" i="21"/>
  <c r="AB33" i="21"/>
  <c r="K24" i="34" l="1"/>
  <c r="J24" i="34"/>
  <c r="A65" i="9" l="1"/>
  <c r="A64" i="9"/>
  <c r="A63" i="9"/>
  <c r="A62" i="9"/>
  <c r="A61" i="9"/>
  <c r="A60" i="9"/>
  <c r="L10" i="15" l="1"/>
  <c r="J15" i="15" l="1"/>
  <c r="C10" i="34" l="1"/>
  <c r="D14" i="34" l="1"/>
  <c r="D10" i="34"/>
  <c r="A65" i="25" l="1"/>
  <c r="A64" i="25"/>
  <c r="A63" i="25"/>
  <c r="A62" i="25"/>
  <c r="A61" i="25"/>
  <c r="A60" i="25"/>
  <c r="A65" i="35" l="1"/>
  <c r="A64" i="35"/>
  <c r="A63" i="35"/>
  <c r="A62" i="35"/>
  <c r="A61" i="35"/>
  <c r="A60" i="35"/>
  <c r="A60" i="31" l="1"/>
  <c r="A61" i="31"/>
  <c r="A62" i="31"/>
  <c r="A63" i="31"/>
  <c r="A64" i="31"/>
  <c r="A65" i="31"/>
  <c r="N10" i="34" l="1"/>
  <c r="N11" i="34"/>
  <c r="N12" i="34"/>
  <c r="N13" i="34"/>
  <c r="N20" i="34"/>
  <c r="N21" i="34"/>
  <c r="N22" i="34"/>
  <c r="N23" i="34"/>
  <c r="N24" i="34"/>
  <c r="N25" i="34"/>
  <c r="N26" i="34"/>
  <c r="N27" i="34"/>
  <c r="N28" i="34"/>
  <c r="N29" i="34"/>
  <c r="N30" i="34"/>
  <c r="N31" i="34"/>
  <c r="N32" i="34"/>
  <c r="N39" i="34"/>
  <c r="N40" i="34"/>
  <c r="N41" i="34"/>
  <c r="N47" i="34"/>
  <c r="N48" i="34"/>
  <c r="N49" i="34"/>
  <c r="N50" i="34"/>
  <c r="J15" i="34"/>
  <c r="M40" i="30"/>
  <c r="L39" i="30"/>
  <c r="J43" i="15"/>
  <c r="K15" i="15"/>
  <c r="C68" i="15"/>
  <c r="B68" i="15"/>
  <c r="C65" i="15"/>
  <c r="E65" i="15" s="1"/>
  <c r="B65" i="15"/>
  <c r="A65" i="15"/>
  <c r="A64" i="15"/>
  <c r="C63" i="15"/>
  <c r="E63" i="15" s="1"/>
  <c r="B63" i="15"/>
  <c r="A63" i="15"/>
  <c r="C62" i="15"/>
  <c r="E62" i="15" s="1"/>
  <c r="B62" i="15"/>
  <c r="A62" i="15"/>
  <c r="A61" i="15"/>
  <c r="A60" i="15"/>
  <c r="F56" i="15"/>
  <c r="F65" i="15" s="1"/>
  <c r="E56" i="15"/>
  <c r="D56" i="15"/>
  <c r="D65" i="15" s="1"/>
  <c r="C52" i="15"/>
  <c r="B52" i="15"/>
  <c r="N50" i="15"/>
  <c r="M50" i="15"/>
  <c r="L50" i="15"/>
  <c r="F50" i="15"/>
  <c r="E50" i="15"/>
  <c r="D50" i="15"/>
  <c r="M49" i="15"/>
  <c r="L49" i="15"/>
  <c r="N49" i="15"/>
  <c r="F49" i="15"/>
  <c r="E49" i="15"/>
  <c r="D49" i="15"/>
  <c r="M48" i="15"/>
  <c r="N48" i="15"/>
  <c r="N47" i="15"/>
  <c r="M47" i="15"/>
  <c r="L47" i="15"/>
  <c r="F45" i="15"/>
  <c r="F63" i="15" s="1"/>
  <c r="E45" i="15"/>
  <c r="D45" i="15"/>
  <c r="D63" i="15" s="1"/>
  <c r="F41" i="15"/>
  <c r="F62" i="15" s="1"/>
  <c r="E41" i="15"/>
  <c r="D41" i="15"/>
  <c r="D62" i="15" s="1"/>
  <c r="C37" i="15"/>
  <c r="B37" i="15"/>
  <c r="B61" i="15" s="1"/>
  <c r="F35" i="15"/>
  <c r="E35" i="15"/>
  <c r="D35" i="15"/>
  <c r="F34" i="15"/>
  <c r="E34" i="15"/>
  <c r="D34" i="15"/>
  <c r="F33" i="15"/>
  <c r="E33" i="15"/>
  <c r="D33" i="15"/>
  <c r="N31" i="15"/>
  <c r="M31" i="15"/>
  <c r="L31" i="15"/>
  <c r="F31" i="15"/>
  <c r="E31" i="15"/>
  <c r="D31" i="15"/>
  <c r="N30" i="15"/>
  <c r="M30" i="15"/>
  <c r="L30" i="15"/>
  <c r="F30" i="15"/>
  <c r="E30" i="15"/>
  <c r="D30" i="15"/>
  <c r="N29" i="15"/>
  <c r="M29" i="15"/>
  <c r="L29" i="15"/>
  <c r="F29" i="15"/>
  <c r="E29" i="15"/>
  <c r="D29" i="15"/>
  <c r="N28" i="15"/>
  <c r="M28" i="15"/>
  <c r="L28" i="15"/>
  <c r="F28" i="15"/>
  <c r="E28" i="15"/>
  <c r="D28" i="15"/>
  <c r="N27" i="15"/>
  <c r="M27" i="15"/>
  <c r="L27" i="15"/>
  <c r="F27" i="15"/>
  <c r="E27" i="15"/>
  <c r="D27" i="15"/>
  <c r="L26" i="15"/>
  <c r="J34" i="15"/>
  <c r="F26" i="15"/>
  <c r="E26" i="15"/>
  <c r="D26" i="15"/>
  <c r="N25" i="15"/>
  <c r="M25" i="15"/>
  <c r="L25" i="15"/>
  <c r="F25" i="15"/>
  <c r="E25" i="15"/>
  <c r="D25" i="15"/>
  <c r="N24" i="15"/>
  <c r="M24" i="15"/>
  <c r="L24" i="15"/>
  <c r="F24" i="15"/>
  <c r="E24" i="15"/>
  <c r="D24" i="15"/>
  <c r="N23" i="15"/>
  <c r="M23" i="15"/>
  <c r="L23" i="15"/>
  <c r="F23" i="15"/>
  <c r="E23" i="15"/>
  <c r="D23" i="15"/>
  <c r="N22" i="15"/>
  <c r="M22" i="15"/>
  <c r="F22" i="15"/>
  <c r="E22" i="15"/>
  <c r="D22" i="15"/>
  <c r="N21" i="15"/>
  <c r="M21" i="15"/>
  <c r="L21" i="15"/>
  <c r="F21" i="15"/>
  <c r="E21" i="15"/>
  <c r="D21" i="15"/>
  <c r="N20" i="15"/>
  <c r="M20" i="15"/>
  <c r="L20" i="15"/>
  <c r="C17" i="15"/>
  <c r="C60" i="15" s="1"/>
  <c r="F15" i="15"/>
  <c r="E15" i="15"/>
  <c r="D15" i="15"/>
  <c r="E14" i="15"/>
  <c r="D14" i="15"/>
  <c r="B17" i="15"/>
  <c r="F13" i="15"/>
  <c r="E13" i="15"/>
  <c r="D13" i="15"/>
  <c r="M12" i="15"/>
  <c r="F12" i="15"/>
  <c r="E12" i="15"/>
  <c r="D12" i="15"/>
  <c r="N11" i="15"/>
  <c r="M11" i="15"/>
  <c r="L11" i="15"/>
  <c r="F11" i="15"/>
  <c r="E11" i="15"/>
  <c r="D11" i="15"/>
  <c r="M10" i="15"/>
  <c r="F10" i="15"/>
  <c r="E10" i="15"/>
  <c r="D10" i="15"/>
  <c r="L13" i="15"/>
  <c r="L41" i="15"/>
  <c r="N40" i="15"/>
  <c r="N41" i="15"/>
  <c r="L40" i="15"/>
  <c r="M41" i="15"/>
  <c r="M40" i="15"/>
  <c r="N12" i="15"/>
  <c r="M26" i="15"/>
  <c r="J52" i="15"/>
  <c r="B32" i="15" s="1"/>
  <c r="N26" i="15"/>
  <c r="K52" i="15"/>
  <c r="C32" i="15" s="1"/>
  <c r="E32" i="15" s="1"/>
  <c r="E69" i="15" s="1"/>
  <c r="L48" i="15"/>
  <c r="F14" i="15"/>
  <c r="N10" i="15"/>
  <c r="K43" i="15"/>
  <c r="L12" i="15"/>
  <c r="A65" i="14"/>
  <c r="A64" i="14"/>
  <c r="A63" i="14"/>
  <c r="A62" i="14"/>
  <c r="A61" i="14"/>
  <c r="A60" i="14"/>
  <c r="A65" i="19"/>
  <c r="A64" i="19"/>
  <c r="A63" i="19"/>
  <c r="A62" i="19"/>
  <c r="A61" i="19"/>
  <c r="A60" i="19"/>
  <c r="C65" i="34"/>
  <c r="E65" i="34" s="1"/>
  <c r="B65" i="34"/>
  <c r="A65" i="34"/>
  <c r="A64" i="34"/>
  <c r="C63" i="34"/>
  <c r="E63" i="34" s="1"/>
  <c r="B63" i="34"/>
  <c r="A63" i="34"/>
  <c r="C62" i="34"/>
  <c r="E62" i="34" s="1"/>
  <c r="B62" i="34"/>
  <c r="A62" i="34"/>
  <c r="A61" i="34"/>
  <c r="A60" i="34"/>
  <c r="F56" i="34"/>
  <c r="E56" i="34"/>
  <c r="D56" i="34"/>
  <c r="D65" i="34" s="1"/>
  <c r="K52" i="34"/>
  <c r="C32" i="34" s="1"/>
  <c r="E32" i="34" s="1"/>
  <c r="E69" i="34" s="1"/>
  <c r="J52" i="34"/>
  <c r="C52" i="34"/>
  <c r="C68" i="34" s="1"/>
  <c r="B52" i="34"/>
  <c r="B68" i="34" s="1"/>
  <c r="M50" i="34"/>
  <c r="L50" i="34"/>
  <c r="F50" i="34"/>
  <c r="E50" i="34"/>
  <c r="D50" i="34"/>
  <c r="M49" i="34"/>
  <c r="L49" i="34"/>
  <c r="F49" i="34"/>
  <c r="E49" i="34"/>
  <c r="D49" i="34"/>
  <c r="M48" i="34"/>
  <c r="L48" i="34"/>
  <c r="M47" i="34"/>
  <c r="L47" i="34"/>
  <c r="E45" i="34"/>
  <c r="K43" i="34"/>
  <c r="J43" i="34"/>
  <c r="M41" i="34"/>
  <c r="L41" i="34"/>
  <c r="F41" i="34"/>
  <c r="E41" i="34"/>
  <c r="D41" i="34"/>
  <c r="D62" i="34" s="1"/>
  <c r="M40" i="34"/>
  <c r="L40" i="34"/>
  <c r="M39" i="34"/>
  <c r="L39" i="34"/>
  <c r="C37" i="34"/>
  <c r="C61" i="34" s="1"/>
  <c r="E61" i="34" s="1"/>
  <c r="B37" i="34"/>
  <c r="F35" i="34"/>
  <c r="E35" i="34"/>
  <c r="D35" i="34"/>
  <c r="K34" i="34"/>
  <c r="J34" i="34"/>
  <c r="F34" i="34"/>
  <c r="E34" i="34"/>
  <c r="D34" i="34"/>
  <c r="F33" i="34"/>
  <c r="E33" i="34"/>
  <c r="D33" i="34"/>
  <c r="M32" i="34"/>
  <c r="L32" i="34"/>
  <c r="M31" i="34"/>
  <c r="L31" i="34"/>
  <c r="F31" i="34"/>
  <c r="E31" i="34"/>
  <c r="D31" i="34"/>
  <c r="M30" i="34"/>
  <c r="L30" i="34"/>
  <c r="F30" i="34"/>
  <c r="E30" i="34"/>
  <c r="D30" i="34"/>
  <c r="M29" i="34"/>
  <c r="L29" i="34"/>
  <c r="F29" i="34"/>
  <c r="E29" i="34"/>
  <c r="D29" i="34"/>
  <c r="M28" i="34"/>
  <c r="L28" i="34"/>
  <c r="F28" i="34"/>
  <c r="E28" i="34"/>
  <c r="D28" i="34"/>
  <c r="M27" i="34"/>
  <c r="L27" i="34"/>
  <c r="F27" i="34"/>
  <c r="E27" i="34"/>
  <c r="D27" i="34"/>
  <c r="M26" i="34"/>
  <c r="L26" i="34"/>
  <c r="F26" i="34"/>
  <c r="E26" i="34"/>
  <c r="D26" i="34"/>
  <c r="M25" i="34"/>
  <c r="L25" i="34"/>
  <c r="F25" i="34"/>
  <c r="E25" i="34"/>
  <c r="D25" i="34"/>
  <c r="M24" i="34"/>
  <c r="L24" i="34"/>
  <c r="F24" i="34"/>
  <c r="E24" i="34"/>
  <c r="D24" i="34"/>
  <c r="M23" i="34"/>
  <c r="L23" i="34"/>
  <c r="F23" i="34"/>
  <c r="E23" i="34"/>
  <c r="D23" i="34"/>
  <c r="M22" i="34"/>
  <c r="L22" i="34"/>
  <c r="F22" i="34"/>
  <c r="E22" i="34"/>
  <c r="D22" i="34"/>
  <c r="M21" i="34"/>
  <c r="L21" i="34"/>
  <c r="F21" i="34"/>
  <c r="E21" i="34"/>
  <c r="D21" i="34"/>
  <c r="M20" i="34"/>
  <c r="L20" i="34"/>
  <c r="C60" i="34"/>
  <c r="F15" i="34"/>
  <c r="E15" i="34"/>
  <c r="D15" i="34"/>
  <c r="F14" i="34"/>
  <c r="E14" i="34"/>
  <c r="F13" i="34"/>
  <c r="E13" i="34"/>
  <c r="D13" i="34"/>
  <c r="M12" i="34"/>
  <c r="L12" i="34"/>
  <c r="F12" i="34"/>
  <c r="E12" i="34"/>
  <c r="D12" i="34"/>
  <c r="M11" i="34"/>
  <c r="L11" i="34"/>
  <c r="F11" i="34"/>
  <c r="E11" i="34"/>
  <c r="D11" i="34"/>
  <c r="M10" i="34"/>
  <c r="L10" i="34"/>
  <c r="N13" i="30"/>
  <c r="U13" i="30" s="1"/>
  <c r="N12" i="30"/>
  <c r="U12" i="30" s="1"/>
  <c r="L13" i="30"/>
  <c r="L12" i="30"/>
  <c r="K52" i="30"/>
  <c r="M52" i="30" s="1"/>
  <c r="J52" i="30"/>
  <c r="N50" i="30"/>
  <c r="U50" i="30" s="1"/>
  <c r="M50" i="30"/>
  <c r="L50" i="30"/>
  <c r="N49" i="30"/>
  <c r="U49" i="30" s="1"/>
  <c r="M49" i="30"/>
  <c r="L49" i="30"/>
  <c r="N48" i="30"/>
  <c r="U48" i="30" s="1"/>
  <c r="M48" i="30"/>
  <c r="L48" i="30"/>
  <c r="N47" i="30"/>
  <c r="U47" i="30" s="1"/>
  <c r="M47" i="30"/>
  <c r="L47" i="30"/>
  <c r="N41" i="30"/>
  <c r="U41" i="30" s="1"/>
  <c r="Q65" i="30"/>
  <c r="Q64" i="30"/>
  <c r="Q63" i="30"/>
  <c r="Q62" i="30"/>
  <c r="Q61" i="30"/>
  <c r="Q60" i="30"/>
  <c r="R59" i="30"/>
  <c r="R58" i="30"/>
  <c r="R57" i="30"/>
  <c r="R55" i="30"/>
  <c r="R54" i="30"/>
  <c r="R53" i="30"/>
  <c r="U51" i="30"/>
  <c r="R51" i="30"/>
  <c r="R48" i="30"/>
  <c r="R47" i="30"/>
  <c r="U46" i="30"/>
  <c r="R46" i="30"/>
  <c r="U45" i="30"/>
  <c r="U44" i="30"/>
  <c r="R44" i="30"/>
  <c r="R43" i="30"/>
  <c r="U42" i="30"/>
  <c r="R42" i="30"/>
  <c r="R40" i="30"/>
  <c r="R39" i="30"/>
  <c r="U38" i="30"/>
  <c r="R38" i="30"/>
  <c r="U37" i="30"/>
  <c r="U36" i="30"/>
  <c r="R36" i="30"/>
  <c r="U35" i="30"/>
  <c r="U33" i="30"/>
  <c r="R20" i="30"/>
  <c r="U19" i="30"/>
  <c r="R19" i="30"/>
  <c r="U18" i="30"/>
  <c r="R18" i="30"/>
  <c r="U17" i="30"/>
  <c r="U16" i="30"/>
  <c r="R16" i="30"/>
  <c r="U14" i="30"/>
  <c r="C65" i="30"/>
  <c r="E65" i="30" s="1"/>
  <c r="B65" i="30"/>
  <c r="A65" i="30"/>
  <c r="A64" i="30"/>
  <c r="C63" i="30"/>
  <c r="B63" i="30"/>
  <c r="A63" i="30"/>
  <c r="C62" i="30"/>
  <c r="E62" i="30" s="1"/>
  <c r="B62" i="30"/>
  <c r="F62" i="30" s="1"/>
  <c r="R62" i="30" s="1"/>
  <c r="A62" i="30"/>
  <c r="A61" i="30"/>
  <c r="A60" i="30"/>
  <c r="F56" i="30"/>
  <c r="R56" i="30" s="1"/>
  <c r="E56" i="30"/>
  <c r="D56" i="30"/>
  <c r="D65" i="30" s="1"/>
  <c r="C52" i="30"/>
  <c r="C64" i="30" s="1"/>
  <c r="E64" i="30" s="1"/>
  <c r="B52" i="30"/>
  <c r="B64" i="30" s="1"/>
  <c r="F50" i="30"/>
  <c r="R50" i="30" s="1"/>
  <c r="E50" i="30"/>
  <c r="D50" i="30"/>
  <c r="F49" i="30"/>
  <c r="R49" i="30" s="1"/>
  <c r="E49" i="30"/>
  <c r="D49" i="30"/>
  <c r="F45" i="30"/>
  <c r="R45" i="30" s="1"/>
  <c r="E45" i="30"/>
  <c r="D45" i="30"/>
  <c r="D63" i="30" s="1"/>
  <c r="F41" i="30"/>
  <c r="R41" i="30" s="1"/>
  <c r="E41" i="30"/>
  <c r="D41" i="30"/>
  <c r="D62" i="30" s="1"/>
  <c r="B69" i="30"/>
  <c r="C37" i="30"/>
  <c r="C61" i="30" s="1"/>
  <c r="E61" i="30" s="1"/>
  <c r="B37" i="30"/>
  <c r="F35" i="30"/>
  <c r="R35" i="30" s="1"/>
  <c r="E35" i="30"/>
  <c r="D35" i="30"/>
  <c r="K34" i="30"/>
  <c r="F34" i="30"/>
  <c r="R34" i="30" s="1"/>
  <c r="E34" i="30"/>
  <c r="D34" i="30"/>
  <c r="F33" i="30"/>
  <c r="R33" i="30" s="1"/>
  <c r="E33" i="30"/>
  <c r="D33" i="30"/>
  <c r="N32" i="30"/>
  <c r="U32" i="30" s="1"/>
  <c r="M32" i="30"/>
  <c r="L32" i="30"/>
  <c r="C69" i="30"/>
  <c r="N31" i="30"/>
  <c r="U31" i="30" s="1"/>
  <c r="M31" i="30"/>
  <c r="L31" i="30"/>
  <c r="F31" i="30"/>
  <c r="R31" i="30" s="1"/>
  <c r="E31" i="30"/>
  <c r="D31" i="30"/>
  <c r="N30" i="30"/>
  <c r="U30" i="30" s="1"/>
  <c r="M30" i="30"/>
  <c r="L30" i="30"/>
  <c r="F30" i="30"/>
  <c r="R30" i="30" s="1"/>
  <c r="E30" i="30"/>
  <c r="D30" i="30"/>
  <c r="N29" i="30"/>
  <c r="U29" i="30" s="1"/>
  <c r="M29" i="30"/>
  <c r="L29" i="30"/>
  <c r="F29" i="30"/>
  <c r="R29" i="30" s="1"/>
  <c r="E29" i="30"/>
  <c r="D29" i="30"/>
  <c r="N28" i="30"/>
  <c r="U28" i="30" s="1"/>
  <c r="M28" i="30"/>
  <c r="L28" i="30"/>
  <c r="F28" i="30"/>
  <c r="R28" i="30" s="1"/>
  <c r="E28" i="30"/>
  <c r="D28" i="30"/>
  <c r="N27" i="30"/>
  <c r="U27" i="30" s="1"/>
  <c r="M27" i="30"/>
  <c r="L27" i="30"/>
  <c r="F27" i="30"/>
  <c r="R27" i="30" s="1"/>
  <c r="E27" i="30"/>
  <c r="D27" i="30"/>
  <c r="U26" i="30"/>
  <c r="F26" i="30"/>
  <c r="R26" i="30" s="1"/>
  <c r="E26" i="30"/>
  <c r="D26" i="30"/>
  <c r="N25" i="30"/>
  <c r="U25" i="30" s="1"/>
  <c r="L25" i="30"/>
  <c r="F25" i="30"/>
  <c r="R25" i="30" s="1"/>
  <c r="E25" i="30"/>
  <c r="D25" i="30"/>
  <c r="N24" i="30"/>
  <c r="U24" i="30" s="1"/>
  <c r="L24" i="30"/>
  <c r="F24" i="30"/>
  <c r="R24" i="30" s="1"/>
  <c r="E24" i="30"/>
  <c r="D24" i="30"/>
  <c r="N23" i="30"/>
  <c r="U23" i="30" s="1"/>
  <c r="L23" i="30"/>
  <c r="F23" i="30"/>
  <c r="R23" i="30" s="1"/>
  <c r="E23" i="30"/>
  <c r="D23" i="30"/>
  <c r="N22" i="30"/>
  <c r="U22" i="30" s="1"/>
  <c r="M22" i="30"/>
  <c r="L22" i="30"/>
  <c r="F22" i="30"/>
  <c r="R22" i="30" s="1"/>
  <c r="E22" i="30"/>
  <c r="D22" i="30"/>
  <c r="N21" i="30"/>
  <c r="U21" i="30" s="1"/>
  <c r="M21" i="30"/>
  <c r="L21" i="30"/>
  <c r="F21" i="30"/>
  <c r="R21" i="30" s="1"/>
  <c r="E21" i="30"/>
  <c r="D21" i="30"/>
  <c r="N20" i="30"/>
  <c r="U20" i="30" s="1"/>
  <c r="M20" i="30"/>
  <c r="L20" i="30"/>
  <c r="J15" i="30"/>
  <c r="B17" i="30" s="1"/>
  <c r="B60" i="30" s="1"/>
  <c r="F15" i="30"/>
  <c r="R15" i="30" s="1"/>
  <c r="E15" i="30"/>
  <c r="D15" i="30"/>
  <c r="F14" i="30"/>
  <c r="R14" i="30" s="1"/>
  <c r="E14" i="30"/>
  <c r="D14" i="30"/>
  <c r="M13" i="30"/>
  <c r="F13" i="30"/>
  <c r="R13" i="30" s="1"/>
  <c r="E13" i="30"/>
  <c r="D13" i="30"/>
  <c r="M12" i="30"/>
  <c r="F12" i="30"/>
  <c r="R12" i="30" s="1"/>
  <c r="E12" i="30"/>
  <c r="D12" i="30"/>
  <c r="N11" i="30"/>
  <c r="U11" i="30" s="1"/>
  <c r="M11" i="30"/>
  <c r="L11" i="30"/>
  <c r="F11" i="30"/>
  <c r="R11" i="30" s="1"/>
  <c r="E11" i="30"/>
  <c r="D11" i="30"/>
  <c r="N10" i="30"/>
  <c r="U10" i="30" s="1"/>
  <c r="M10" i="30"/>
  <c r="F32" i="30"/>
  <c r="L10" i="30"/>
  <c r="K15" i="30"/>
  <c r="C17" i="30" s="1"/>
  <c r="C60" i="30" s="1"/>
  <c r="D32" i="30"/>
  <c r="D69" i="30" s="1"/>
  <c r="E32" i="30"/>
  <c r="E69" i="30" s="1"/>
  <c r="C69" i="34"/>
  <c r="F52" i="34"/>
  <c r="E52" i="34"/>
  <c r="E63" i="30"/>
  <c r="C64" i="34"/>
  <c r="E64" i="34" s="1"/>
  <c r="B61" i="30"/>
  <c r="F37" i="30"/>
  <c r="R37" i="30" s="1"/>
  <c r="M41" i="30"/>
  <c r="L41" i="30"/>
  <c r="D52" i="34"/>
  <c r="D64" i="34" s="1"/>
  <c r="F69" i="30"/>
  <c r="R69" i="30" s="1"/>
  <c r="R32" i="30"/>
  <c r="M39" i="30"/>
  <c r="N39" i="30"/>
  <c r="U39" i="30" s="1"/>
  <c r="K43" i="30"/>
  <c r="M52" i="15"/>
  <c r="C69" i="15"/>
  <c r="M13" i="34"/>
  <c r="L13" i="34"/>
  <c r="D45" i="34"/>
  <c r="D63" i="34" s="1"/>
  <c r="F45" i="34"/>
  <c r="E52" i="15"/>
  <c r="L40" i="30"/>
  <c r="N40" i="30"/>
  <c r="U40" i="30" s="1"/>
  <c r="J43" i="30"/>
  <c r="N13" i="15"/>
  <c r="M13" i="15"/>
  <c r="M39" i="15"/>
  <c r="L39" i="15"/>
  <c r="N52" i="15"/>
  <c r="N39" i="15"/>
  <c r="E10" i="34"/>
  <c r="F10" i="34"/>
  <c r="N52" i="30" l="1"/>
  <c r="U52" i="30" s="1"/>
  <c r="F52" i="15"/>
  <c r="F64" i="15" s="1"/>
  <c r="D37" i="34"/>
  <c r="D61" i="34" s="1"/>
  <c r="B68" i="30"/>
  <c r="L52" i="30"/>
  <c r="C64" i="15"/>
  <c r="E64" i="15" s="1"/>
  <c r="M52" i="34"/>
  <c r="F62" i="34"/>
  <c r="D10" i="30"/>
  <c r="L52" i="34"/>
  <c r="B32" i="34"/>
  <c r="D32" i="34" s="1"/>
  <c r="D69" i="34" s="1"/>
  <c r="D37" i="30"/>
  <c r="D61" i="30" s="1"/>
  <c r="D32" i="15"/>
  <c r="D69" i="15" s="1"/>
  <c r="D52" i="15"/>
  <c r="D64" i="15" s="1"/>
  <c r="E10" i="30"/>
  <c r="F10" i="30"/>
  <c r="R10" i="30" s="1"/>
  <c r="F37" i="15"/>
  <c r="F61" i="15" s="1"/>
  <c r="L52" i="15"/>
  <c r="E37" i="34"/>
  <c r="F63" i="30"/>
  <c r="R63" i="30" s="1"/>
  <c r="F65" i="30"/>
  <c r="R65" i="30" s="1"/>
  <c r="E37" i="30"/>
  <c r="B60" i="34"/>
  <c r="E60" i="34" s="1"/>
  <c r="D17" i="34"/>
  <c r="D60" i="34" s="1"/>
  <c r="E68" i="34"/>
  <c r="B64" i="15"/>
  <c r="E52" i="30"/>
  <c r="F64" i="30"/>
  <c r="R64" i="30" s="1"/>
  <c r="N15" i="34"/>
  <c r="D37" i="15"/>
  <c r="D61" i="15" s="1"/>
  <c r="E37" i="15"/>
  <c r="C61" i="15"/>
  <c r="E61" i="15" s="1"/>
  <c r="F65" i="34"/>
  <c r="F37" i="34"/>
  <c r="F63" i="34"/>
  <c r="B61" i="34"/>
  <c r="F61" i="34" s="1"/>
  <c r="N52" i="34"/>
  <c r="B69" i="34"/>
  <c r="C68" i="30"/>
  <c r="D52" i="30"/>
  <c r="D64" i="30" s="1"/>
  <c r="F52" i="30"/>
  <c r="R52" i="30" s="1"/>
  <c r="M43" i="34"/>
  <c r="L43" i="34"/>
  <c r="N43" i="30"/>
  <c r="U43" i="30" s="1"/>
  <c r="N43" i="34"/>
  <c r="M43" i="15"/>
  <c r="L15" i="15"/>
  <c r="F61" i="30"/>
  <c r="R61" i="30" s="1"/>
  <c r="F32" i="15"/>
  <c r="F69" i="15" s="1"/>
  <c r="F68" i="15"/>
  <c r="B69" i="15"/>
  <c r="B64" i="34"/>
  <c r="F64" i="34" s="1"/>
  <c r="C67" i="30"/>
  <c r="L15" i="34"/>
  <c r="M15" i="34"/>
  <c r="F17" i="34"/>
  <c r="E17" i="34"/>
  <c r="N34" i="30"/>
  <c r="U34" i="30" s="1"/>
  <c r="L15" i="30"/>
  <c r="E17" i="15"/>
  <c r="L34" i="34"/>
  <c r="N34" i="34"/>
  <c r="M34" i="34"/>
  <c r="F68" i="34"/>
  <c r="D68" i="34"/>
  <c r="C67" i="34"/>
  <c r="L43" i="15"/>
  <c r="N43" i="15"/>
  <c r="N15" i="15"/>
  <c r="M15" i="15"/>
  <c r="B60" i="15"/>
  <c r="M43" i="30"/>
  <c r="L43" i="30"/>
  <c r="L34" i="30"/>
  <c r="M34" i="30"/>
  <c r="N15" i="30"/>
  <c r="U15" i="30" s="1"/>
  <c r="M15" i="30"/>
  <c r="F60" i="30"/>
  <c r="R60" i="30" s="1"/>
  <c r="E60" i="30"/>
  <c r="B67" i="30"/>
  <c r="Q7" i="30" s="1"/>
  <c r="D17" i="30"/>
  <c r="D60" i="30" s="1"/>
  <c r="E17" i="30"/>
  <c r="F17" i="30"/>
  <c r="R17" i="30" s="1"/>
  <c r="D68" i="15"/>
  <c r="E68" i="15"/>
  <c r="D17" i="15"/>
  <c r="D60" i="15" s="1"/>
  <c r="F17" i="15"/>
  <c r="F60" i="15" s="1"/>
  <c r="D68" i="30" l="1"/>
  <c r="F32" i="34"/>
  <c r="F69" i="34" s="1"/>
  <c r="C67" i="15"/>
  <c r="B67" i="15"/>
  <c r="F60" i="34"/>
  <c r="F68" i="30"/>
  <c r="R68" i="30" s="1"/>
  <c r="E68" i="30"/>
  <c r="M32" i="15"/>
  <c r="K34" i="15"/>
  <c r="N32" i="15"/>
  <c r="L32" i="15"/>
  <c r="B67" i="34"/>
  <c r="F67" i="34" s="1"/>
  <c r="R7" i="30"/>
  <c r="F67" i="15"/>
  <c r="E60" i="15"/>
  <c r="E67" i="30"/>
  <c r="D67" i="30"/>
  <c r="F67" i="30"/>
  <c r="E67" i="15" l="1"/>
  <c r="D67" i="15"/>
  <c r="M34" i="15"/>
  <c r="L34" i="15"/>
  <c r="N34" i="15"/>
  <c r="D67" i="34"/>
  <c r="E67" i="34"/>
  <c r="S7" i="30"/>
  <c r="R67" i="30"/>
  <c r="U7"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tc={B7F5A039-F0E8-4EA5-BC53-A35982D5938E}</author>
  </authors>
  <commentList>
    <comment ref="I1"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From "Strategic Manager Summary" report from MD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tc={6517A0BA-974C-415E-99F5-6035E25E43AB}</author>
  </authors>
  <commentList>
    <comment ref="I7" authorId="0" shapeId="0" xr:uid="{6517A0BA-974C-415E-99F5-6035E25E43AB}">
      <text>
        <t>[Threaded comment]
Your version of Excel allows you to read this threaded comment; however, any edits to it will get removed if the file is opened in a newer version of Excel. Learn more: https://go.microsoft.com/fwlink/?linkid=870924
Comment:
    Monthly tear sheet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tc={01302E92-C86A-43FF-B6A2-935B8EC63FB4}</author>
  </authors>
  <commentList>
    <comment ref="I7"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Monthly tear sheet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tc={1BF04044-5AE7-4F29-9D1E-E7770F3BC718}</author>
    <author>tc={3A86B638-789A-4239-81F2-348DC166612F}</author>
    <author>tc={089DF383-F8BE-4847-A5C2-E8DCCAAFBBFF}</author>
    <author>tc={9E742E1C-6A28-4D83-9B69-9C28F00A29F8}</author>
    <author>tc={5A5FF797-C4BC-4520-B519-8814BDF519A3}</author>
  </authors>
  <commentList>
    <comment ref="I7"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See "Exposure Report" Instructions</t>
      </text>
    </comment>
    <comment ref="B14"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See Exposure Reports Instructions</t>
      </text>
    </comment>
    <comment ref="C14" authorId="2" shapeId="0" xr:uid="{00000000-0006-0000-2100-000003000000}">
      <text>
        <t>[Threaded comment]
Your version of Excel allows you to read this threaded comment; however, any edits to it will get removed if the file is opened in a newer version of Excel. Learn more: https://go.microsoft.com/fwlink/?linkid=870924
Comment:
    See Exposure Reports Instructions</t>
      </text>
    </comment>
    <comment ref="B15" authorId="3" shapeId="0" xr:uid="{00000000-0006-0000-2100-000004000000}">
      <text>
        <t>[Threaded comment]
Your version of Excel allows you to read this threaded comment; however, any edits to it will get removed if the file is opened in a newer version of Excel. Learn more: https://go.microsoft.com/fwlink/?linkid=870924
Comment:
    See Exposure Reports Instructions</t>
      </text>
    </comment>
    <comment ref="C15" authorId="4" shapeId="0" xr:uid="{00000000-0006-0000-2100-000005000000}">
      <text>
        <t>[Threaded comment]
Your version of Excel allows you to read this threaded comment; however, any edits to it will get removed if the file is opened in a newer version of Excel. Learn more: https://go.microsoft.com/fwlink/?linkid=870924
Comment:
    See Exposure Reports Instructions</t>
      </text>
    </comment>
  </commentList>
</comments>
</file>

<file path=xl/sharedStrings.xml><?xml version="1.0" encoding="utf-8"?>
<sst xmlns="http://schemas.openxmlformats.org/spreadsheetml/2006/main" count="2192" uniqueCount="315">
  <si>
    <t>FIRM</t>
  </si>
  <si>
    <t>PRODUCT</t>
  </si>
  <si>
    <t>STRATEGY EXPOSURE</t>
  </si>
  <si>
    <t>Credit Investments</t>
  </si>
  <si>
    <t>Direct Lending</t>
  </si>
  <si>
    <t>Small Balance Loans</t>
  </si>
  <si>
    <t>Equity Investments</t>
  </si>
  <si>
    <t>Long/Short Equity</t>
  </si>
  <si>
    <t>Deep Value</t>
  </si>
  <si>
    <t>Index Hedging</t>
  </si>
  <si>
    <t>Merger Arbitrage</t>
  </si>
  <si>
    <t>Total Equity</t>
  </si>
  <si>
    <t>Total Credit</t>
  </si>
  <si>
    <t>Convertible Arbitrage</t>
  </si>
  <si>
    <t>Equity</t>
  </si>
  <si>
    <t>Debt</t>
  </si>
  <si>
    <t>Total Privates</t>
  </si>
  <si>
    <t>DATE</t>
  </si>
  <si>
    <t>Real Estate</t>
  </si>
  <si>
    <t>Lease &amp; Asset Backed</t>
  </si>
  <si>
    <t>Derivatives</t>
  </si>
  <si>
    <t>GEOGRAPHIC EXPOSURE</t>
  </si>
  <si>
    <t>North America</t>
  </si>
  <si>
    <t>Europe/UK</t>
  </si>
  <si>
    <t>Asia</t>
  </si>
  <si>
    <t>Total Portfolio</t>
  </si>
  <si>
    <t>Bank Debt/Sr. Secured</t>
  </si>
  <si>
    <t>ASSETS</t>
  </si>
  <si>
    <t>PM</t>
  </si>
  <si>
    <t>EX</t>
  </si>
  <si>
    <t>INDUSTRY SECTOR EXPOSURE</t>
  </si>
  <si>
    <t>Energy</t>
  </si>
  <si>
    <t>Materials</t>
  </si>
  <si>
    <t>Industrials</t>
  </si>
  <si>
    <t>Cons. Disc.</t>
  </si>
  <si>
    <t>Cons. Staples</t>
  </si>
  <si>
    <t>Health Care</t>
  </si>
  <si>
    <t>Financials</t>
  </si>
  <si>
    <t>Info. Tech.</t>
  </si>
  <si>
    <t>Utilities</t>
  </si>
  <si>
    <t>MARKET CAP EXPOSURE</t>
  </si>
  <si>
    <t>Large Cap</t>
  </si>
  <si>
    <t>Mid Cap</t>
  </si>
  <si>
    <t>Small Cap</t>
  </si>
  <si>
    <t>Emer. Mkts.</t>
  </si>
  <si>
    <t>Event Driven/Spec. Sit.</t>
  </si>
  <si>
    <t>Stat. Arbitrage/Quant.</t>
  </si>
  <si>
    <t>Post-bank. equity</t>
  </si>
  <si>
    <t>Total Cap. Struct. Arb.</t>
  </si>
  <si>
    <t>Cap. Struct. Arbitrage</t>
  </si>
  <si>
    <t>Total Convert. Arb.</t>
  </si>
  <si>
    <t>Total Merger Arb.</t>
  </si>
  <si>
    <t>Long</t>
  </si>
  <si>
    <t>Short</t>
  </si>
  <si>
    <t>Gross</t>
  </si>
  <si>
    <t>L/S</t>
  </si>
  <si>
    <t>Net</t>
  </si>
  <si>
    <t>Total</t>
  </si>
  <si>
    <t>Treasuries/Sovereign</t>
  </si>
  <si>
    <t>Index</t>
  </si>
  <si>
    <t>Other</t>
  </si>
  <si>
    <t>High Yield/Preferred</t>
  </si>
  <si>
    <t>CDS (invest. grade)</t>
  </si>
  <si>
    <t>CDS (high yield)</t>
  </si>
  <si>
    <t>CDS (mortgage)</t>
  </si>
  <si>
    <t>Privates</t>
  </si>
  <si>
    <t>Emerging Markets</t>
  </si>
  <si>
    <t>Notes on Exposure</t>
  </si>
  <si>
    <t>Mezzanine/Subordinated</t>
  </si>
  <si>
    <t>Stressed/Distressed</t>
  </si>
  <si>
    <t>Notes on Exposure and AUM</t>
  </si>
  <si>
    <t>Notes on AUM and Exposures</t>
  </si>
  <si>
    <t xml:space="preserve"> </t>
  </si>
  <si>
    <t>Real Estate/Mortgage</t>
  </si>
  <si>
    <t>Unadjusted Portfolio</t>
  </si>
  <si>
    <t>Post-bank/Credit Equity</t>
  </si>
  <si>
    <t>Subordinated</t>
  </si>
  <si>
    <t>Trade Claims/Litigation</t>
  </si>
  <si>
    <t>Tail Risk Hedging</t>
  </si>
  <si>
    <t>Europe</t>
  </si>
  <si>
    <t>SOVEREIGN EXPOSURE</t>
  </si>
  <si>
    <t>Other/Unknown</t>
  </si>
  <si>
    <t>TCI</t>
  </si>
  <si>
    <t xml:space="preserve">  </t>
  </si>
  <si>
    <t xml:space="preserve">   </t>
  </si>
  <si>
    <t>AUM change:</t>
  </si>
  <si>
    <t>Contrarian</t>
  </si>
  <si>
    <t>Fox Point</t>
  </si>
  <si>
    <t>Sovereign</t>
  </si>
  <si>
    <t>Park Presidio</t>
  </si>
  <si>
    <t>Impala</t>
  </si>
  <si>
    <t>12 West</t>
  </si>
  <si>
    <t>Ararat Capital Management, LP</t>
  </si>
  <si>
    <t>Narrow River Capital Partners, LP</t>
  </si>
  <si>
    <t>Raffi Tokatlian</t>
  </si>
  <si>
    <t>Bridger Capital</t>
  </si>
  <si>
    <t>Jake Shelton</t>
  </si>
  <si>
    <t>Hirzel</t>
  </si>
  <si>
    <t>Railroad Ranch Capital Management, LLC</t>
  </si>
  <si>
    <t>Railroad Ranch Capital Partners, LP</t>
  </si>
  <si>
    <t>Narrow River</t>
  </si>
  <si>
    <t>Railroad Ranch</t>
  </si>
  <si>
    <t>AUM:</t>
  </si>
  <si>
    <t xml:space="preserve">AUM: </t>
  </si>
  <si>
    <t>Ivory</t>
  </si>
  <si>
    <t>Tiger Global</t>
  </si>
  <si>
    <t>Comm. Svcs.</t>
  </si>
  <si>
    <t>EVR</t>
  </si>
  <si>
    <t>Wolf Joffe</t>
  </si>
  <si>
    <t>Jennifer Oppold</t>
  </si>
  <si>
    <t>Alpine Peaks</t>
  </si>
  <si>
    <t>Alpine Peaks Opportunity Master Fund, LP</t>
  </si>
  <si>
    <t>Alpine Peaks Capital, LP</t>
  </si>
  <si>
    <t>Raging Capital</t>
  </si>
  <si>
    <t>Butler Hall Capital LLC</t>
  </si>
  <si>
    <t>Butler Hall Capital LP</t>
  </si>
  <si>
    <t>Brad Lundy</t>
  </si>
  <si>
    <t>Commun.Services</t>
  </si>
  <si>
    <t>Other*</t>
  </si>
  <si>
    <t>Bain</t>
  </si>
  <si>
    <t>Dennis Goldstein</t>
  </si>
  <si>
    <t>Rip Road</t>
  </si>
  <si>
    <t>Hunt Lane</t>
  </si>
  <si>
    <t>Oliver Keller</t>
  </si>
  <si>
    <t>Navemar Capital</t>
  </si>
  <si>
    <t>Navemar Capital Master Fund LP</t>
  </si>
  <si>
    <t>Sent directly to us</t>
  </si>
  <si>
    <t>Current Month End</t>
  </si>
  <si>
    <t>Quarterly</t>
  </si>
  <si>
    <t>1st</t>
  </si>
  <si>
    <t>Western Standard</t>
  </si>
  <si>
    <t>Get it off their website</t>
  </si>
  <si>
    <t>Monthly</t>
  </si>
  <si>
    <t>12th</t>
  </si>
  <si>
    <t>Viking</t>
  </si>
  <si>
    <t>Their report isn't posted to their website until a week or two after the end of the month</t>
  </si>
  <si>
    <t>Delayed by 1 month</t>
  </si>
  <si>
    <t>Varde</t>
  </si>
  <si>
    <t xml:space="preserve">Quarterly </t>
  </si>
  <si>
    <t>15th</t>
  </si>
  <si>
    <t>10th</t>
  </si>
  <si>
    <t>Sunriver</t>
  </si>
  <si>
    <t>Steadfast</t>
  </si>
  <si>
    <t>We're sent an exposure report, but we have to call to get sector exposure</t>
  </si>
  <si>
    <t>20th</t>
  </si>
  <si>
    <t>Soapstone</t>
  </si>
  <si>
    <t>Samlyn</t>
  </si>
  <si>
    <t>Comes in pieces - geographic and overall in main report, sector and market cap in separate email that comes much later</t>
  </si>
  <si>
    <t>We're sent an exposures sheet, but we also use their EOM portfolio to determine options exposure</t>
  </si>
  <si>
    <t>Newtyn</t>
  </si>
  <si>
    <t>3rd</t>
  </si>
  <si>
    <t>Navemar</t>
  </si>
  <si>
    <t>16th</t>
  </si>
  <si>
    <t>Lone Pine</t>
  </si>
  <si>
    <t>6th</t>
  </si>
  <si>
    <t>Kensico</t>
  </si>
  <si>
    <t>Receive email when it's ready on their website</t>
  </si>
  <si>
    <t>19th</t>
  </si>
  <si>
    <t>JH Lane</t>
  </si>
  <si>
    <t>17th</t>
  </si>
  <si>
    <t>Their report is monthly, but we ask for our report quarterly</t>
  </si>
  <si>
    <t>Hengistbury</t>
  </si>
  <si>
    <t>No exposure sheet is provided. We email for total notional exposure and equity capital for our tranche of the fund</t>
  </si>
  <si>
    <t>5th</t>
  </si>
  <si>
    <t>They send us a file that exactly fits our exposure template.</t>
  </si>
  <si>
    <t>28th</t>
  </si>
  <si>
    <t>D1</t>
  </si>
  <si>
    <t>18th</t>
  </si>
  <si>
    <t>Cyrus</t>
  </si>
  <si>
    <t>Coatue</t>
  </si>
  <si>
    <t>Cat Rock</t>
  </si>
  <si>
    <t>Email for market cap exposure</t>
  </si>
  <si>
    <t>Butler Hall</t>
  </si>
  <si>
    <t>Sent directly to us, then ask for breakout of Asia Pacific exposure (usually pretty fast turnaround)</t>
  </si>
  <si>
    <t>Bishop Rock</t>
  </si>
  <si>
    <t>Aurelius</t>
  </si>
  <si>
    <t>11th</t>
  </si>
  <si>
    <t>7th</t>
  </si>
  <si>
    <t>Most recent 13F</t>
  </si>
  <si>
    <t>Abrams Bison</t>
  </si>
  <si>
    <t>Specific comments (i.e. verbally receive info, don’t provide certain exposure info,…)</t>
  </si>
  <si>
    <t>Frequency (monthly, qutly, semi-annual)</t>
  </si>
  <si>
    <t>Day of the Month</t>
  </si>
  <si>
    <t>Manager</t>
  </si>
  <si>
    <t>(does this include all expoure info? Market, geograhic, etc?)</t>
  </si>
  <si>
    <t>Dates of Exposure Reports</t>
  </si>
  <si>
    <t>Exposure to include in model</t>
  </si>
  <si>
    <t>Completed</t>
  </si>
  <si>
    <t>Get it off their website and call Nazim for delta-adjusted exposures (derivatives)</t>
  </si>
  <si>
    <t>Input Last Quarter's Exposures</t>
  </si>
  <si>
    <t>Sent directly to us in monthly report and A&amp;E report</t>
  </si>
  <si>
    <t>Sent directly to us, email for derivatives</t>
  </si>
  <si>
    <t>Sent directly to us, email for credit exposure</t>
  </si>
  <si>
    <t>Catalur</t>
  </si>
  <si>
    <t>TBD</t>
  </si>
  <si>
    <t>Current Quarter End</t>
  </si>
  <si>
    <t>Fir Tree SPAC</t>
  </si>
  <si>
    <t>10th BD</t>
  </si>
  <si>
    <t>Fir Tree Special Opportunities Fund XIII</t>
  </si>
  <si>
    <t>Untitled</t>
  </si>
  <si>
    <t>On morgan stanley matrix portal</t>
  </si>
  <si>
    <t>Ryan Packard</t>
  </si>
  <si>
    <t>Roystone Capital</t>
  </si>
  <si>
    <t>Hiddenite Capital Master Fund Ltd.</t>
  </si>
  <si>
    <t>Hiddenite Capital Partners</t>
  </si>
  <si>
    <t>Fir Tree Capital Management</t>
  </si>
  <si>
    <t>12/31 Log (date received)</t>
  </si>
  <si>
    <t>Email from Brennan McCaw</t>
  </si>
  <si>
    <t>Email Mike Gomez</t>
  </si>
  <si>
    <t>Email Andrew Flinn after Transparency report comes in</t>
  </si>
  <si>
    <t>Monthly report is on their website. Sector and market cap exposure comes from their Opera report which is emailed to us</t>
  </si>
  <si>
    <t>Attribution</t>
  </si>
  <si>
    <t>AUM</t>
  </si>
  <si>
    <t xml:space="preserve">Email Rich </t>
  </si>
  <si>
    <t>Strategic Manager Summary</t>
  </si>
  <si>
    <t>Use 13F (they do not calculate sector attribution)</t>
  </si>
  <si>
    <t>Email Steve Cohen</t>
  </si>
  <si>
    <t>Email Mike</t>
  </si>
  <si>
    <t>Email Andrew</t>
  </si>
  <si>
    <t>Include in your email to Andrew and he will put it in the same file</t>
  </si>
  <si>
    <t>Same email</t>
  </si>
  <si>
    <t>Email KenAgeloff</t>
  </si>
  <si>
    <t>Ask for this when you email Ken for exposure</t>
  </si>
  <si>
    <t>Email Ember Shmitt</t>
  </si>
  <si>
    <t>Email Ember</t>
  </si>
  <si>
    <t>Quarterly Report</t>
  </si>
  <si>
    <t>Off their exposure report</t>
  </si>
  <si>
    <t>Monthly exposure page</t>
  </si>
  <si>
    <t>Email Tyne Cameron</t>
  </si>
  <si>
    <t>Email Haskel Ginsburg</t>
  </si>
  <si>
    <t>CitcoOne for funds, email their IR for firm</t>
  </si>
  <si>
    <t>Use separately emailed attribution reports for sector/region</t>
  </si>
  <si>
    <t>Exposure page off their website</t>
  </si>
  <si>
    <t>Off their quarterly report, email their IR team for firm wide semi-annually</t>
  </si>
  <si>
    <t>Off their monthly exposure page</t>
  </si>
  <si>
    <t>Email for geography, sector, and market cap</t>
  </si>
  <si>
    <t>Month end portfolio hedges?</t>
  </si>
  <si>
    <t>1/18 - have a question about derivatives</t>
  </si>
  <si>
    <t>1/18/2021 - did not enter geography, sector or market cap (did we already email them for this?)</t>
  </si>
  <si>
    <t>1/18 - I'm just seeing industries, didn’t log into their website</t>
  </si>
  <si>
    <t>1/18 - what do you do with currency? Not sure what is meant by previous months market cap exposure - not updated</t>
  </si>
  <si>
    <t>emailed</t>
  </si>
  <si>
    <t>Get it off their website (use cell c138 in contacts sheet)</t>
  </si>
  <si>
    <t>Email Isabelle</t>
  </si>
  <si>
    <t>Email or use monthly reports</t>
  </si>
  <si>
    <t>Ararat/Narrow River</t>
  </si>
  <si>
    <t>HHR/Novem</t>
  </si>
  <si>
    <t>EVR Opportunity Fund, LP</t>
  </si>
  <si>
    <t>Bridger/Shearwater</t>
  </si>
  <si>
    <t>Use previous month's Opera report equity market cap exposure and call Fan for non-equity exposure (password: stedopera4)</t>
  </si>
  <si>
    <t>1/19 - need to check month end portfolio</t>
  </si>
  <si>
    <t>1/19 completed except for derivatives exposure</t>
  </si>
  <si>
    <t>1/20/2021 - still need to call to get sector exposure</t>
  </si>
  <si>
    <t>Are we still invested with this manager?  Don’t see a tab…</t>
  </si>
  <si>
    <t>1/20 Where do we get market cap?</t>
  </si>
  <si>
    <t>1/20 - have a question about this</t>
  </si>
  <si>
    <t>N/A</t>
  </si>
  <si>
    <t>Email Bob Farrell</t>
  </si>
  <si>
    <t>In monthly report</t>
  </si>
  <si>
    <t>In AUM report from Brian Forbis</t>
  </si>
  <si>
    <t>Email Jason Horton</t>
  </si>
  <si>
    <t>In Mike Daley's Strategic Manager Summary</t>
  </si>
  <si>
    <t>Email Nazim to set up a call</t>
  </si>
  <si>
    <t>In quarterly report</t>
  </si>
  <si>
    <t>Email Clifford Yip</t>
  </si>
  <si>
    <t>Set up a call w Ed Meyer</t>
  </si>
  <si>
    <t>Email Ed Meyer</t>
  </si>
  <si>
    <t>Set up a call w Jed Nussdorf</t>
  </si>
  <si>
    <t>Email Fan Fan for attribution report</t>
  </si>
  <si>
    <t>Use Historical AUM report</t>
  </si>
  <si>
    <t>Use Historical Monthly A&amp;E report</t>
  </si>
  <si>
    <t>Email Jenna Baker</t>
  </si>
  <si>
    <t>Use monthly reports</t>
  </si>
  <si>
    <t>Get historical AUM report off their website</t>
  </si>
  <si>
    <t>Call main line and ask to speak to someone regarding attribution 952-893-1554</t>
  </si>
  <si>
    <t>In monthly risk report</t>
  </si>
  <si>
    <t>Email Jean Kim for attribution report</t>
  </si>
  <si>
    <t>In transparency report</t>
  </si>
  <si>
    <t>Email Jim for attribution report</t>
  </si>
  <si>
    <t>Email Jim</t>
  </si>
  <si>
    <t>Use exposure template connected to Bloomberg</t>
  </si>
  <si>
    <t>Email Kien after their 13F comes out</t>
  </si>
  <si>
    <t>Email John Meuchner</t>
  </si>
  <si>
    <t>Email John Meuchner for PnL by industry report</t>
  </si>
  <si>
    <t>Email Bob for updated exposure/attribution sheet and AUM</t>
  </si>
  <si>
    <t>In exposure/attribution sheet</t>
  </si>
  <si>
    <t>using 11/30/20</t>
  </si>
  <si>
    <t>not till next week</t>
  </si>
  <si>
    <t>Exposure is based on their 13F (available 45 days after EOQ) and q letter exposures (see Exposure Bloomberg Files in quarterly folder)</t>
  </si>
  <si>
    <t>AUM as of 2/1/21</t>
  </si>
  <si>
    <t>NM</t>
  </si>
  <si>
    <t>All SPACs are issued in the U.S.; "Geographic Exposure" reflects the region of target.</t>
  </si>
  <si>
    <t>Large Cap $5b+</t>
  </si>
  <si>
    <t>Mid Cap $1-5b</t>
  </si>
  <si>
    <t>Small Cap &lt;$1b</t>
  </si>
  <si>
    <t>Heights Point Partners Master Fund, LP</t>
  </si>
  <si>
    <t>Heights Point Management, LP</t>
  </si>
  <si>
    <t>Gavilan Partners, LP</t>
  </si>
  <si>
    <t>UPDATED</t>
  </si>
  <si>
    <t xml:space="preserve">1. In the Sector Exposure table, the 'Other' category now contains one basket short: The Goldman Sachs custom SPAC basket (GSHPSPAC).  We moved the  Goldman Sachs European Get Out Basket (GSCBGOUT) to the 'Consumer Discretionary' category to better reflect how we manage the portfolio. The Goldman Sachs Non-Profitable Tech Basket (GSXUNPTC) is included under Information Technology. </t>
  </si>
  <si>
    <t>2. Under the Market Cap Exposure table, the GSCBGOUT basket is included in the $5B to $10B category.  40 out of 56 names were below $10B at the time of purchase.  The GSHPSPAC basket is included in the $1B to $5B exposure, as 15 out of 27 names were below $5B when purchased.  The GSXUNPTC basket is included in the &gt;$10B category.</t>
  </si>
  <si>
    <t>3. Given the IWM is an index ETF and the majority of companies included in the Russell 2000 fall below $5B, we included a short position in the IWM in the 'Index' category under Sector Exposure and in the $1B to $5B category under Market Cap Exposure.  We included a short position in the Invesco QQQ Trust (ticker: QQQ) in the 'Information Technology' category under Sector Exposure and in the &gt;$10B Market Cap category.  We also included a short position in the Industrial Select Sector SPDR ETF (ticker: XLI) in the 'Industrials' category under Sector Exposure and in the &gt;$10B Market Cap category.</t>
  </si>
  <si>
    <t>if fixed income in shorts, subtract</t>
  </si>
  <si>
    <t>"Other"</t>
  </si>
  <si>
    <t xml:space="preserve">*From Strategic Manager Summary </t>
  </si>
  <si>
    <t xml:space="preserve">*From strategic mananger summary </t>
  </si>
  <si>
    <t>*Fixed Income</t>
  </si>
  <si>
    <t>* Not provided in their exposure report</t>
  </si>
  <si>
    <t>*from monthly template</t>
  </si>
  <si>
    <t>David Sultan</t>
  </si>
  <si>
    <t xml:space="preserve">*Note when copying and pasting this section from the template Navemar send - Navemar's template does not include the real estate row. You have to seperately copy over the section above and below real estate. </t>
  </si>
  <si>
    <t>Notch View Capital</t>
  </si>
  <si>
    <t>Notch View Capital, LP</t>
  </si>
  <si>
    <t>Keith Goodman</t>
  </si>
  <si>
    <t>Glenhill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</si>
</sst>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8" formatCode="&quot;$&quot;#,##0.00_);[Red]\(&quot;$&quot;#,##0.00\)"/>
    <numFmt numFmtId="44" formatCode="_(&quot;$&quot;* #,##0.00_);_(&quot;$&quot;* \(#,##0.00\);_(&quot;$&quot;* &quot;-&quot;??_);_(@_)"/>
    <numFmt numFmtId="43" formatCode="_(* #,##0.00_);_(* \(#,##0.00\);_(* &quot;-&quot;??_);_(@_)"/>
    <numFmt numFmtId="164" formatCode="0.0%"/>
    <numFmt numFmtId="165" formatCode="[$-409]mmmm\ d\,\ yyyy;@"/>
    <numFmt numFmtId="166" formatCode="0.000%"/>
    <numFmt numFmtId="167" formatCode="0.0000%"/>
    <numFmt numFmtId="169" formatCode="0.00000"/>
    <numFmt numFmtId="171" formatCode="0.0"/>
    <numFmt numFmtId="173" formatCode="&quot;$&quot;#,###\ &quot;million&quot;"/>
    <numFmt numFmtId="174" formatCode="[&gt;0]&quot;+&quot;0.00%;[&lt;0]&quot;-&quot;0.00%"/>
    <numFmt numFmtId="175" formatCode="&quot;$&quot;#,###.#\ &quot;million&quot;"/>
    <numFmt numFmtId="179" formatCode="0.000000"/>
    <numFmt numFmtId="181" formatCode="_(&quot;$&quot;* #,##0_);_(&quot;$&quot;* \(#,##0\);_(&quot;$&quot;* &quot;-&quot;??_);_(@_)"/>
    <numFmt numFmtId="182" formatCode="_(* #,##0_);_(* \(#,##0\);_(* &quot;-&quot;??_);_(@_)"/>
  </numFmts>
  <fonts count="8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Times New Roman"/>
      <family val="1"/>
    </font>
    <font>
      <b/>
      <sz val="10"/>
      <name val="Times New Roman"/>
      <family val="1"/>
    </font>
    <font>
      <b/>
      <sz val="12"/>
      <name val="Times New Roman"/>
      <family val="1"/>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Arial"/>
      <family val="2"/>
    </font>
    <font>
      <sz val="9"/>
      <color theme="1"/>
      <name val="Arial"/>
      <family val="2"/>
    </font>
    <font>
      <sz val="10"/>
      <name val="Arial"/>
      <family val="2"/>
    </font>
    <font>
      <b/>
      <u/>
      <sz val="10"/>
      <name val="Times New Roman"/>
      <family val="1"/>
    </font>
    <font>
      <sz val="10"/>
      <color rgb="FFFF0000"/>
      <name val="Times New Roman"/>
      <family val="1"/>
    </font>
    <font>
      <b/>
      <sz val="8"/>
      <name val="Times New Roman"/>
      <family val="1"/>
    </font>
    <font>
      <b/>
      <sz val="10"/>
      <name val="Times New Roman"/>
      <family val="1"/>
    </font>
    <font>
      <sz val="10"/>
      <name val="Times New Roman"/>
      <family val="1"/>
    </font>
    <font>
      <sz val="10"/>
      <color theme="0"/>
      <name val="Calibri"/>
      <family val="2"/>
    </font>
    <font>
      <sz val="10"/>
      <name val="Times New Roman"/>
      <family val="1"/>
    </font>
    <font>
      <sz val="10"/>
      <name val="Arial"/>
      <family val="2"/>
    </font>
    <font>
      <b/>
      <sz val="11"/>
      <color rgb="FF000000"/>
      <name val="Calibri"/>
      <family val="2"/>
    </font>
    <font>
      <sz val="11"/>
      <color rgb="FF000000"/>
      <name val="Calibri"/>
      <family val="2"/>
    </font>
    <font>
      <b/>
      <sz val="11"/>
      <color theme="1"/>
      <name val="Calibri"/>
      <family val="2"/>
      <scheme val="minor"/>
    </font>
    <font>
      <b/>
      <sz val="14"/>
      <color theme="1"/>
      <name val="Calibri"/>
      <family val="2"/>
      <scheme val="minor"/>
    </font>
    <font>
      <sz val="10"/>
      <color theme="1"/>
      <name val="Times New Roman"/>
      <family val="1"/>
    </font>
    <font>
      <sz val="10"/>
      <name val="Times New Roman"/>
      <family val="1"/>
    </font>
    <font>
      <sz val="11"/>
      <color indexed="8"/>
      <name val="Calibri"/>
      <family val="2"/>
      <scheme val="minor"/>
    </font>
    <font>
      <sz val="10"/>
      <color rgb="FFFF0000"/>
      <name val="Arial"/>
      <family val="2"/>
    </font>
    <font>
      <b/>
      <sz val="10"/>
      <color rgb="FFFF0000"/>
      <name val="Times New Roman"/>
      <family val="1"/>
    </font>
    <font>
      <i/>
      <sz val="10"/>
      <color rgb="FFFF0000"/>
      <name val="Times New Roman"/>
      <family val="1"/>
    </font>
    <font>
      <sz val="10"/>
      <color rgb="FF0000FF"/>
      <name val="Times New Roman"/>
      <family val="1"/>
    </font>
    <font>
      <sz val="10"/>
      <color rgb="FF000000"/>
      <name val="Times New Roman"/>
      <family val="1"/>
    </font>
    <font>
      <sz val="10"/>
      <name val="Calibri"/>
      <family val="2"/>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5"/>
        <bgColor indexed="64"/>
      </patternFill>
    </fill>
    <fill>
      <patternFill patternType="solid">
        <fgColor indexed="2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rgb="FF969696"/>
        <bgColor indexed="64"/>
      </patternFill>
    </fill>
    <fill>
      <patternFill patternType="solid">
        <fgColor rgb="FF00527E"/>
        <bgColor indexed="64"/>
      </patternFill>
    </fill>
    <fill>
      <patternFill patternType="solid">
        <fgColor theme="0" tint="-0.14999847407452621"/>
        <bgColor indexed="64"/>
      </patternFill>
    </fill>
    <fill>
      <patternFill patternType="solid">
        <fgColor theme="3" tint="0.39997558519241921"/>
        <bgColor indexed="64"/>
      </patternFill>
    </fill>
  </fills>
  <borders count="3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s>
  <cellStyleXfs count="8610">
    <xf numFmtId="0" fontId="0" fillId="0" borderId="0"/>
    <xf numFmtId="0" fontId="45" fillId="2"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5"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10" borderId="0" applyNumberFormat="0" applyBorder="0" applyAlignment="0" applyProtection="0"/>
    <xf numFmtId="0" fontId="45" fillId="5" borderId="0" applyNumberFormat="0" applyBorder="0" applyAlignment="0" applyProtection="0"/>
    <xf numFmtId="0" fontId="45" fillId="8" borderId="0" applyNumberFormat="0" applyBorder="0" applyAlignment="0" applyProtection="0"/>
    <xf numFmtId="0" fontId="45" fillId="11" borderId="0" applyNumberFormat="0" applyBorder="0" applyAlignment="0" applyProtection="0"/>
    <xf numFmtId="0" fontId="46" fillId="12" borderId="0" applyNumberFormat="0" applyBorder="0" applyAlignment="0" applyProtection="0"/>
    <xf numFmtId="0" fontId="46" fillId="9" borderId="0" applyNumberFormat="0" applyBorder="0" applyAlignment="0" applyProtection="0"/>
    <xf numFmtId="0" fontId="46" fillId="10" borderId="0" applyNumberFormat="0" applyBorder="0" applyAlignment="0" applyProtection="0"/>
    <xf numFmtId="0" fontId="46" fillId="13" borderId="0" applyNumberFormat="0" applyBorder="0" applyAlignment="0" applyProtection="0"/>
    <xf numFmtId="0" fontId="46" fillId="14" borderId="0" applyNumberFormat="0" applyBorder="0" applyAlignment="0" applyProtection="0"/>
    <xf numFmtId="0" fontId="46" fillId="15" borderId="0" applyNumberFormat="0" applyBorder="0" applyAlignment="0" applyProtection="0"/>
    <xf numFmtId="0" fontId="46" fillId="16"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46" fillId="13" borderId="0" applyNumberFormat="0" applyBorder="0" applyAlignment="0" applyProtection="0"/>
    <xf numFmtId="0" fontId="46" fillId="14" borderId="0" applyNumberFormat="0" applyBorder="0" applyAlignment="0" applyProtection="0"/>
    <xf numFmtId="0" fontId="46" fillId="19" borderId="0" applyNumberFormat="0" applyBorder="0" applyAlignment="0" applyProtection="0"/>
    <xf numFmtId="0" fontId="47" fillId="3" borderId="0" applyNumberFormat="0" applyBorder="0" applyAlignment="0" applyProtection="0"/>
    <xf numFmtId="0" fontId="48" fillId="20" borderId="1" applyNumberFormat="0" applyAlignment="0" applyProtection="0"/>
    <xf numFmtId="0" fontId="49" fillId="21" borderId="2" applyNumberFormat="0" applyAlignment="0" applyProtection="0"/>
    <xf numFmtId="43" fontId="40" fillId="0" borderId="0" applyFont="0" applyFill="0" applyBorder="0" applyAlignment="0" applyProtection="0"/>
    <xf numFmtId="43" fontId="44"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3" fillId="0" borderId="0" applyFont="0" applyFill="0" applyBorder="0" applyAlignment="0" applyProtection="0"/>
    <xf numFmtId="44" fontId="40" fillId="0" borderId="0" applyFont="0" applyFill="0" applyBorder="0" applyAlignment="0" applyProtection="0"/>
    <xf numFmtId="44" fontId="44" fillId="0" borderId="0" applyFont="0" applyFill="0" applyBorder="0" applyAlignment="0" applyProtection="0"/>
    <xf numFmtId="44" fontId="63" fillId="0" borderId="0" applyFont="0" applyFill="0" applyBorder="0" applyAlignment="0" applyProtection="0"/>
    <xf numFmtId="0" fontId="50" fillId="0" borderId="0" applyNumberFormat="0" applyFill="0" applyBorder="0" applyAlignment="0" applyProtection="0"/>
    <xf numFmtId="0" fontId="51" fillId="4" borderId="0" applyNumberFormat="0" applyBorder="0" applyAlignment="0" applyProtection="0"/>
    <xf numFmtId="0" fontId="52" fillId="0" borderId="3" applyNumberFormat="0" applyFill="0" applyAlignment="0" applyProtection="0"/>
    <xf numFmtId="0" fontId="53" fillId="0" borderId="4" applyNumberFormat="0" applyFill="0" applyAlignment="0" applyProtection="0"/>
    <xf numFmtId="0" fontId="54" fillId="0" borderId="5" applyNumberFormat="0" applyFill="0" applyAlignment="0" applyProtection="0"/>
    <xf numFmtId="0" fontId="54" fillId="0" borderId="0" applyNumberFormat="0" applyFill="0" applyBorder="0" applyAlignment="0" applyProtection="0"/>
    <xf numFmtId="0" fontId="55" fillId="7" borderId="1" applyNumberFormat="0" applyAlignment="0" applyProtection="0"/>
    <xf numFmtId="0" fontId="56" fillId="0" borderId="6" applyNumberFormat="0" applyFill="0" applyAlignment="0" applyProtection="0"/>
    <xf numFmtId="0" fontId="57" fillId="22" borderId="0" applyNumberFormat="0" applyBorder="0" applyAlignment="0" applyProtection="0"/>
    <xf numFmtId="0" fontId="44" fillId="0" borderId="0"/>
    <xf numFmtId="0" fontId="62" fillId="23" borderId="7" applyNumberFormat="0" applyFont="0" applyAlignment="0" applyProtection="0"/>
    <xf numFmtId="0" fontId="44" fillId="23" borderId="7" applyNumberFormat="0" applyFont="0" applyAlignment="0" applyProtection="0"/>
    <xf numFmtId="0" fontId="62" fillId="23" borderId="7" applyNumberFormat="0" applyFont="0" applyAlignment="0" applyProtection="0"/>
    <xf numFmtId="0" fontId="44" fillId="23" borderId="7" applyNumberFormat="0" applyFont="0" applyAlignment="0" applyProtection="0"/>
    <xf numFmtId="0" fontId="58" fillId="20" borderId="8" applyNumberFormat="0" applyAlignment="0" applyProtection="0"/>
    <xf numFmtId="9" fontId="40"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alignment wrapText="1"/>
    </xf>
    <xf numFmtId="9" fontId="62" fillId="0" borderId="0" applyFont="0" applyFill="0" applyBorder="0" applyAlignment="0" applyProtection="0"/>
    <xf numFmtId="9" fontId="44" fillId="0" borderId="0" applyFont="0" applyFill="0" applyBorder="0" applyAlignment="0" applyProtection="0"/>
    <xf numFmtId="9" fontId="62" fillId="0" borderId="0" applyFont="0" applyFill="0" applyBorder="0" applyAlignment="0" applyProtection="0"/>
    <xf numFmtId="9" fontId="63" fillId="0" borderId="0" applyFont="0" applyFill="0" applyBorder="0" applyAlignment="0" applyProtection="0"/>
    <xf numFmtId="0" fontId="59" fillId="0" borderId="0" applyNumberFormat="0" applyFill="0" applyBorder="0" applyAlignment="0" applyProtection="0"/>
    <xf numFmtId="0" fontId="60" fillId="0" borderId="9" applyNumberFormat="0" applyFill="0" applyAlignment="0" applyProtection="0"/>
    <xf numFmtId="0" fontId="61" fillId="0" borderId="0" applyNumberFormat="0" applyFill="0" applyBorder="0" applyAlignment="0" applyProtection="0"/>
    <xf numFmtId="0" fontId="40" fillId="0" borderId="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4" fontId="40" fillId="0" borderId="0" applyFont="0" applyFill="0" applyBorder="0" applyAlignment="0" applyProtection="0"/>
    <xf numFmtId="44" fontId="40" fillId="0" borderId="0" applyFont="0" applyFill="0" applyBorder="0" applyAlignment="0" applyProtection="0"/>
    <xf numFmtId="0" fontId="40" fillId="0" borderId="0"/>
    <xf numFmtId="0" fontId="40" fillId="23" borderId="7" applyNumberFormat="0" applyFont="0" applyAlignment="0" applyProtection="0"/>
    <xf numFmtId="0" fontId="40" fillId="23" borderId="7" applyNumberFormat="0" applyFont="0" applyAlignment="0" applyProtection="0"/>
    <xf numFmtId="0" fontId="40" fillId="23" borderId="7" applyNumberFormat="0" applyFont="0" applyAlignment="0" applyProtection="0"/>
    <xf numFmtId="0" fontId="40" fillId="23" borderId="7" applyNumberFormat="0" applyFont="0" applyAlignment="0" applyProtection="0"/>
    <xf numFmtId="9" fontId="40" fillId="0" borderId="0" applyFont="0" applyFill="0" applyBorder="0" applyAlignment="0" applyProtection="0"/>
    <xf numFmtId="9" fontId="40" fillId="0" borderId="0" applyFont="0" applyFill="0" applyBorder="0" applyAlignment="0" applyProtection="0">
      <alignment wrapText="1"/>
    </xf>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43" fontId="64" fillId="0" borderId="0" applyFont="0" applyFill="0" applyBorder="0" applyAlignment="0" applyProtection="0"/>
    <xf numFmtId="0" fontId="40" fillId="0" borderId="0">
      <alignment wrapText="1"/>
    </xf>
    <xf numFmtId="0" fontId="64" fillId="23" borderId="7" applyNumberFormat="0" applyFont="0" applyAlignment="0" applyProtection="0"/>
    <xf numFmtId="9" fontId="64" fillId="0" borderId="0" applyFont="0" applyFill="0" applyBorder="0" applyAlignment="0" applyProtection="0"/>
    <xf numFmtId="9" fontId="40" fillId="0" borderId="0" applyFont="0" applyFill="0" applyBorder="0" applyAlignment="0" applyProtection="0"/>
    <xf numFmtId="0" fontId="39" fillId="0" borderId="0"/>
    <xf numFmtId="9" fontId="39" fillId="0" borderId="0" applyFont="0" applyFill="0" applyBorder="0" applyAlignment="0" applyProtection="0"/>
    <xf numFmtId="43" fontId="40" fillId="0" borderId="0" applyFont="0" applyFill="0" applyBorder="0" applyAlignment="0" applyProtection="0"/>
    <xf numFmtId="0" fontId="40" fillId="23" borderId="7" applyNumberFormat="0" applyFont="0" applyAlignment="0" applyProtection="0"/>
    <xf numFmtId="9" fontId="40" fillId="0" borderId="0" applyFont="0" applyFill="0" applyBorder="0" applyAlignment="0" applyProtection="0"/>
    <xf numFmtId="0" fontId="38" fillId="0" borderId="0"/>
    <xf numFmtId="9" fontId="38" fillId="0" borderId="0" applyFont="0" applyFill="0" applyBorder="0" applyAlignment="0" applyProtection="0"/>
    <xf numFmtId="0" fontId="37" fillId="0" borderId="0"/>
    <xf numFmtId="9" fontId="37" fillId="0" borderId="0" applyFont="0" applyFill="0" applyBorder="0" applyAlignment="0" applyProtection="0"/>
    <xf numFmtId="0" fontId="40" fillId="0" borderId="0"/>
    <xf numFmtId="44" fontId="40" fillId="0" borderId="0" applyFont="0" applyFill="0" applyBorder="0" applyAlignment="0" applyProtection="0"/>
    <xf numFmtId="0" fontId="40" fillId="0" borderId="0"/>
    <xf numFmtId="0" fontId="37" fillId="0" borderId="0"/>
    <xf numFmtId="9" fontId="37" fillId="0" borderId="0" applyFont="0" applyFill="0" applyBorder="0" applyAlignment="0" applyProtection="0"/>
    <xf numFmtId="0" fontId="37" fillId="0" borderId="0"/>
    <xf numFmtId="9" fontId="37" fillId="0" borderId="0" applyFont="0" applyFill="0" applyBorder="0" applyAlignment="0" applyProtection="0"/>
    <xf numFmtId="0" fontId="40" fillId="0" borderId="0"/>
    <xf numFmtId="0" fontId="36" fillId="0" borderId="0"/>
    <xf numFmtId="9" fontId="36" fillId="0" borderId="0" applyFont="0" applyFill="0" applyBorder="0" applyAlignment="0" applyProtection="0"/>
    <xf numFmtId="0" fontId="35" fillId="0" borderId="0"/>
    <xf numFmtId="9" fontId="35" fillId="0" borderId="0" applyFont="0" applyFill="0" applyBorder="0" applyAlignment="0" applyProtection="0"/>
    <xf numFmtId="0" fontId="35" fillId="0" borderId="0"/>
    <xf numFmtId="9" fontId="35" fillId="0" borderId="0" applyFont="0" applyFill="0" applyBorder="0" applyAlignment="0" applyProtection="0"/>
    <xf numFmtId="0" fontId="35" fillId="0" borderId="0"/>
    <xf numFmtId="9" fontId="35" fillId="0" borderId="0" applyFont="0" applyFill="0" applyBorder="0" applyAlignment="0" applyProtection="0"/>
    <xf numFmtId="0" fontId="35" fillId="0" borderId="0"/>
    <xf numFmtId="9" fontId="35" fillId="0" borderId="0" applyFont="0" applyFill="0" applyBorder="0" applyAlignment="0" applyProtection="0"/>
    <xf numFmtId="0" fontId="35" fillId="0" borderId="0"/>
    <xf numFmtId="9" fontId="35" fillId="0" borderId="0" applyFont="0" applyFill="0" applyBorder="0" applyAlignment="0" applyProtection="0"/>
    <xf numFmtId="0" fontId="35" fillId="0" borderId="0"/>
    <xf numFmtId="9" fontId="35" fillId="0" borderId="0" applyFont="0" applyFill="0" applyBorder="0" applyAlignment="0" applyProtection="0"/>
    <xf numFmtId="0" fontId="34" fillId="0" borderId="0"/>
    <xf numFmtId="9" fontId="34" fillId="0" borderId="0" applyFont="0" applyFill="0" applyBorder="0" applyAlignment="0" applyProtection="0"/>
    <xf numFmtId="0" fontId="33" fillId="0" borderId="0"/>
    <xf numFmtId="9" fontId="33" fillId="0" borderId="0" applyFont="0" applyFill="0" applyBorder="0" applyAlignment="0" applyProtection="0"/>
    <xf numFmtId="0" fontId="32" fillId="0" borderId="0"/>
    <xf numFmtId="9" fontId="32" fillId="0" borderId="0" applyFont="0" applyFill="0" applyBorder="0" applyAlignment="0" applyProtection="0"/>
    <xf numFmtId="0" fontId="32" fillId="0" borderId="0"/>
    <xf numFmtId="9" fontId="32" fillId="0" borderId="0" applyFont="0" applyFill="0" applyBorder="0" applyAlignment="0" applyProtection="0"/>
    <xf numFmtId="0" fontId="32" fillId="0" borderId="0"/>
    <xf numFmtId="9" fontId="32"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9" fontId="31"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29" fillId="0" borderId="0"/>
    <xf numFmtId="9" fontId="29" fillId="0" borderId="0" applyFont="0" applyFill="0" applyBorder="0" applyAlignment="0" applyProtection="0"/>
    <xf numFmtId="0" fontId="29" fillId="0" borderId="0"/>
    <xf numFmtId="9" fontId="29" fillId="0" borderId="0" applyFont="0" applyFill="0" applyBorder="0" applyAlignment="0" applyProtection="0"/>
    <xf numFmtId="0" fontId="29" fillId="0" borderId="0"/>
    <xf numFmtId="9" fontId="29"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9" fontId="28"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43" fontId="65" fillId="0" borderId="0" applyFont="0" applyFill="0" applyBorder="0" applyAlignment="0" applyProtection="0"/>
    <xf numFmtId="0" fontId="66" fillId="0" borderId="0"/>
    <xf numFmtId="0" fontId="65" fillId="23" borderId="7" applyNumberFormat="0" applyFont="0" applyAlignment="0" applyProtection="0"/>
    <xf numFmtId="9" fontId="65" fillId="0" borderId="0" applyFont="0" applyFill="0" applyBorder="0" applyAlignment="0" applyProtection="0"/>
    <xf numFmtId="43" fontId="65" fillId="0" borderId="0" applyFont="0" applyFill="0" applyBorder="0" applyAlignment="0" applyProtection="0"/>
    <xf numFmtId="0" fontId="65" fillId="23" borderId="7" applyNumberFormat="0" applyFont="0" applyAlignment="0" applyProtection="0"/>
    <xf numFmtId="9" fontId="65" fillId="0" borderId="0" applyFont="0" applyFill="0" applyBorder="0" applyAlignment="0" applyProtection="0"/>
    <xf numFmtId="43" fontId="67" fillId="0" borderId="0" applyFont="0" applyFill="0" applyBorder="0" applyAlignment="0" applyProtection="0"/>
    <xf numFmtId="0" fontId="67" fillId="23" borderId="7" applyNumberFormat="0" applyFont="0" applyAlignment="0" applyProtection="0"/>
    <xf numFmtId="9" fontId="67" fillId="0" borderId="0" applyFont="0" applyFill="0" applyBorder="0" applyAlignment="0" applyProtection="0"/>
    <xf numFmtId="0" fontId="48" fillId="20" borderId="24" applyNumberFormat="0" applyAlignment="0" applyProtection="0"/>
    <xf numFmtId="0" fontId="55" fillId="7" borderId="24" applyNumberFormat="0" applyAlignment="0" applyProtection="0"/>
    <xf numFmtId="0" fontId="58" fillId="20" borderId="25" applyNumberFormat="0" applyAlignment="0" applyProtection="0"/>
    <xf numFmtId="0" fontId="60" fillId="0" borderId="26" applyNumberFormat="0" applyFill="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9" fontId="25" fillId="0" borderId="0" applyFont="0" applyFill="0" applyBorder="0" applyAlignment="0" applyProtection="0"/>
    <xf numFmtId="43" fontId="40" fillId="0" borderId="0" applyFont="0" applyFill="0" applyBorder="0" applyAlignment="0" applyProtection="0"/>
    <xf numFmtId="0" fontId="40" fillId="23" borderId="7" applyNumberFormat="0" applyFont="0" applyAlignment="0" applyProtection="0"/>
    <xf numFmtId="9" fontId="40" fillId="0" borderId="0" applyFont="0" applyFill="0" applyBorder="0" applyAlignment="0" applyProtection="0"/>
    <xf numFmtId="43" fontId="40" fillId="0" borderId="0" applyFont="0" applyFill="0" applyBorder="0" applyAlignment="0" applyProtection="0"/>
    <xf numFmtId="0" fontId="40" fillId="23" borderId="7" applyNumberFormat="0" applyFont="0" applyAlignment="0" applyProtection="0"/>
    <xf numFmtId="9" fontId="40" fillId="0" borderId="0" applyFont="0" applyFill="0" applyBorder="0" applyAlignment="0" applyProtection="0"/>
    <xf numFmtId="43" fontId="40" fillId="0" borderId="0" applyFont="0" applyFill="0" applyBorder="0" applyAlignment="0" applyProtection="0"/>
    <xf numFmtId="0" fontId="40" fillId="23" borderId="7" applyNumberFormat="0" applyFont="0" applyAlignment="0" applyProtection="0"/>
    <xf numFmtId="9" fontId="40" fillId="0" borderId="0" applyFont="0" applyFill="0" applyBorder="0" applyAlignment="0" applyProtection="0"/>
    <xf numFmtId="0" fontId="40" fillId="23" borderId="31" applyNumberFormat="0" applyFont="0" applyAlignment="0" applyProtection="0"/>
    <xf numFmtId="0" fontId="40" fillId="23" borderId="31" applyNumberFormat="0" applyFont="0" applyAlignment="0" applyProtection="0"/>
    <xf numFmtId="0" fontId="40" fillId="23" borderId="31" applyNumberFormat="0" applyFont="0" applyAlignment="0" applyProtection="0"/>
    <xf numFmtId="0" fontId="40" fillId="23" borderId="31" applyNumberFormat="0" applyFont="0" applyAlignment="0" applyProtection="0"/>
    <xf numFmtId="0" fontId="40" fillId="23" borderId="31" applyNumberFormat="0" applyFont="0" applyAlignment="0" applyProtection="0"/>
    <xf numFmtId="0" fontId="40" fillId="23" borderId="31" applyNumberFormat="0" applyFont="0" applyAlignment="0" applyProtection="0"/>
    <xf numFmtId="0" fontId="40" fillId="23" borderId="31" applyNumberFormat="0" applyFont="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40" fillId="23" borderId="31" applyNumberFormat="0" applyFont="0" applyAlignment="0" applyProtection="0"/>
    <xf numFmtId="0" fontId="48" fillId="20" borderId="28" applyNumberFormat="0" applyAlignment="0" applyProtection="0"/>
    <xf numFmtId="0" fontId="55" fillId="7" borderId="28" applyNumberFormat="0" applyAlignment="0" applyProtection="0"/>
    <xf numFmtId="0" fontId="58" fillId="20" borderId="29" applyNumberFormat="0" applyAlignment="0" applyProtection="0"/>
    <xf numFmtId="0" fontId="60" fillId="0" borderId="30" applyNumberFormat="0" applyFill="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9" fontId="24" fillId="0" borderId="0" applyFont="0" applyFill="0" applyBorder="0" applyAlignment="0" applyProtection="0"/>
    <xf numFmtId="43" fontId="40" fillId="0" borderId="0" applyFont="0" applyFill="0" applyBorder="0" applyAlignment="0" applyProtection="0"/>
    <xf numFmtId="0" fontId="40" fillId="23" borderId="7" applyNumberFormat="0" applyFont="0" applyAlignment="0" applyProtection="0"/>
    <xf numFmtId="9" fontId="40" fillId="0" borderId="0" applyFont="0" applyFill="0" applyBorder="0" applyAlignment="0" applyProtection="0"/>
    <xf numFmtId="0" fontId="40" fillId="23" borderId="31" applyNumberFormat="0" applyFont="0" applyAlignment="0" applyProtection="0"/>
    <xf numFmtId="0" fontId="40" fillId="23" borderId="31"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1" applyNumberFormat="0" applyFont="0" applyAlignment="0" applyProtection="0"/>
    <xf numFmtId="0" fontId="40" fillId="23" borderId="31" applyNumberFormat="0" applyFont="0" applyAlignment="0" applyProtection="0"/>
    <xf numFmtId="0" fontId="40" fillId="23" borderId="31" applyNumberFormat="0" applyFont="0" applyAlignment="0" applyProtection="0"/>
    <xf numFmtId="0" fontId="48" fillId="20" borderId="32" applyNumberFormat="0" applyAlignment="0" applyProtection="0"/>
    <xf numFmtId="0" fontId="55" fillId="7" borderId="32" applyNumberFormat="0" applyAlignment="0" applyProtection="0"/>
    <xf numFmtId="0" fontId="58" fillId="20" borderId="33" applyNumberFormat="0" applyAlignment="0" applyProtection="0"/>
    <xf numFmtId="0" fontId="60" fillId="0" borderId="34" applyNumberFormat="0" applyFill="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1" applyNumberFormat="0" applyFont="0" applyAlignment="0" applyProtection="0"/>
    <xf numFmtId="0" fontId="40" fillId="23" borderId="31" applyNumberFormat="0" applyFont="0" applyAlignment="0" applyProtection="0"/>
    <xf numFmtId="0" fontId="40" fillId="23" borderId="31" applyNumberFormat="0" applyFont="0" applyAlignment="0" applyProtection="0"/>
    <xf numFmtId="0" fontId="40" fillId="23" borderId="31"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23" fillId="0" borderId="0"/>
    <xf numFmtId="9" fontId="23" fillId="0" borderId="0" applyFont="0" applyFill="0" applyBorder="0" applyAlignment="0" applyProtection="0"/>
    <xf numFmtId="0" fontId="40" fillId="0" borderId="0"/>
    <xf numFmtId="0" fontId="73" fillId="30" borderId="0" applyNumberFormat="0" applyBorder="0" applyAlignment="0"/>
    <xf numFmtId="0" fontId="75" fillId="0" borderId="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40" fillId="23" borderId="35" applyNumberFormat="0" applyFont="0" applyAlignment="0" applyProtection="0"/>
    <xf numFmtId="0" fontId="48" fillId="20" borderId="32" applyNumberFormat="0" applyAlignment="0" applyProtection="0"/>
    <xf numFmtId="0" fontId="55" fillId="7" borderId="32" applyNumberFormat="0" applyAlignment="0" applyProtection="0"/>
    <xf numFmtId="0" fontId="58" fillId="20" borderId="33" applyNumberFormat="0" applyAlignment="0" applyProtection="0"/>
    <xf numFmtId="0" fontId="60" fillId="0" borderId="34" applyNumberFormat="0" applyFill="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9" fontId="22" fillId="0" borderId="0" applyFont="0" applyFill="0" applyBorder="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40" fillId="23" borderId="35" applyNumberFormat="0" applyFont="0" applyAlignment="0" applyProtection="0"/>
    <xf numFmtId="0" fontId="22" fillId="0" borderId="0"/>
    <xf numFmtId="9" fontId="22" fillId="0" borderId="0" applyFont="0" applyFill="0" applyBorder="0" applyAlignment="0" applyProtection="0"/>
    <xf numFmtId="0" fontId="40" fillId="0" borderId="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0" fontId="19" fillId="0" borderId="0"/>
    <xf numFmtId="0" fontId="5"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82" fillId="0" borderId="0"/>
    <xf numFmtId="0" fontId="82"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cellStyleXfs>
  <cellXfs count="360">
    <xf numFmtId="0" fontId="0" fillId="0" borderId="0" xfId="0"/>
    <xf numFmtId="0" fontId="41" fillId="0" borderId="0" xfId="0" applyFont="1"/>
    <xf numFmtId="0" fontId="42" fillId="0" borderId="0" xfId="0" applyFont="1"/>
    <xf numFmtId="0" fontId="41" fillId="24" borderId="10" xfId="0" applyFont="1" applyFill="1" applyBorder="1"/>
    <xf numFmtId="0" fontId="42" fillId="25" borderId="10" xfId="0" applyFont="1" applyFill="1" applyBorder="1"/>
    <xf numFmtId="0" fontId="42" fillId="24" borderId="10" xfId="0" applyFont="1" applyFill="1" applyBorder="1"/>
    <xf numFmtId="9" fontId="41" fillId="0" borderId="0" xfId="0" applyNumberFormat="1" applyFont="1"/>
    <xf numFmtId="0" fontId="41" fillId="25" borderId="10" xfId="0" applyFont="1" applyFill="1" applyBorder="1"/>
    <xf numFmtId="9" fontId="41" fillId="0" borderId="10" xfId="0" applyNumberFormat="1" applyFont="1" applyBorder="1" applyAlignment="1">
      <alignment horizontal="center"/>
    </xf>
    <xf numFmtId="9" fontId="41" fillId="0" borderId="0" xfId="0" applyNumberFormat="1" applyFont="1" applyAlignment="1">
      <alignment horizontal="center"/>
    </xf>
    <xf numFmtId="0" fontId="42" fillId="0" borderId="0" xfId="0" applyFont="1" applyAlignment="1">
      <alignment horizontal="center" wrapText="1"/>
    </xf>
    <xf numFmtId="2" fontId="41" fillId="0" borderId="10" xfId="0" applyNumberFormat="1" applyFont="1" applyBorder="1" applyAlignment="1">
      <alignment horizontal="center"/>
    </xf>
    <xf numFmtId="2" fontId="41" fillId="0" borderId="0" xfId="0" applyNumberFormat="1" applyFont="1" applyAlignment="1">
      <alignment horizontal="center"/>
    </xf>
    <xf numFmtId="2" fontId="42" fillId="0" borderId="0" xfId="0" applyNumberFormat="1" applyFont="1" applyAlignment="1">
      <alignment horizontal="center" wrapText="1"/>
    </xf>
    <xf numFmtId="2" fontId="42" fillId="0" borderId="0" xfId="0" applyNumberFormat="1" applyFont="1" applyAlignment="1">
      <alignment horizontal="left"/>
    </xf>
    <xf numFmtId="9" fontId="42" fillId="0" borderId="0" xfId="0" applyNumberFormat="1" applyFont="1" applyAlignment="1">
      <alignment horizontal="center" wrapText="1"/>
    </xf>
    <xf numFmtId="9" fontId="42" fillId="0" borderId="0" xfId="0" applyNumberFormat="1" applyFont="1" applyAlignment="1">
      <alignment horizontal="left"/>
    </xf>
    <xf numFmtId="2" fontId="41" fillId="0" borderId="0" xfId="0" applyNumberFormat="1" applyFont="1"/>
    <xf numFmtId="0" fontId="41" fillId="0" borderId="0" xfId="0" applyFont="1" applyAlignment="1">
      <alignment horizontal="left"/>
    </xf>
    <xf numFmtId="0" fontId="42" fillId="0" borderId="0" xfId="0" applyFont="1" applyAlignment="1">
      <alignment horizontal="center"/>
    </xf>
    <xf numFmtId="10" fontId="41" fillId="0" borderId="0" xfId="0" applyNumberFormat="1" applyFont="1"/>
    <xf numFmtId="10" fontId="41" fillId="0" borderId="0" xfId="0" applyNumberFormat="1" applyFont="1" applyAlignment="1">
      <alignment horizontal="center"/>
    </xf>
    <xf numFmtId="1" fontId="41" fillId="0" borderId="0" xfId="0" applyNumberFormat="1" applyFont="1" applyAlignment="1">
      <alignment horizontal="center"/>
    </xf>
    <xf numFmtId="0" fontId="41" fillId="0" borderId="11" xfId="0" applyFont="1" applyBorder="1"/>
    <xf numFmtId="2" fontId="41" fillId="0" borderId="12" xfId="0" applyNumberFormat="1" applyFont="1" applyBorder="1" applyAlignment="1">
      <alignment horizontal="center"/>
    </xf>
    <xf numFmtId="0" fontId="42" fillId="0" borderId="13" xfId="0" applyFont="1" applyBorder="1"/>
    <xf numFmtId="0" fontId="42" fillId="0" borderId="14" xfId="0" applyFont="1" applyBorder="1" applyAlignment="1">
      <alignment horizontal="center"/>
    </xf>
    <xf numFmtId="0" fontId="41" fillId="0" borderId="13" xfId="0" applyFont="1" applyBorder="1"/>
    <xf numFmtId="0" fontId="41" fillId="0" borderId="14" xfId="0" applyFont="1" applyBorder="1"/>
    <xf numFmtId="0" fontId="41" fillId="0" borderId="16" xfId="0" applyFont="1" applyBorder="1"/>
    <xf numFmtId="9" fontId="41" fillId="0" borderId="16" xfId="51" applyFont="1" applyBorder="1" applyAlignment="1">
      <alignment horizontal="center"/>
    </xf>
    <xf numFmtId="0" fontId="41" fillId="0" borderId="17" xfId="0" applyFont="1" applyBorder="1"/>
    <xf numFmtId="0" fontId="43" fillId="0" borderId="18" xfId="0" applyFont="1" applyBorder="1"/>
    <xf numFmtId="2" fontId="41" fillId="0" borderId="14" xfId="0" applyNumberFormat="1" applyFont="1" applyBorder="1" applyAlignment="1">
      <alignment horizontal="center"/>
    </xf>
    <xf numFmtId="10" fontId="41" fillId="0" borderId="14" xfId="51" applyNumberFormat="1" applyFont="1" applyBorder="1"/>
    <xf numFmtId="2" fontId="41" fillId="0" borderId="14" xfId="0" applyNumberFormat="1" applyFont="1" applyBorder="1"/>
    <xf numFmtId="0" fontId="41" fillId="0" borderId="10" xfId="0" applyFont="1" applyBorder="1"/>
    <xf numFmtId="44" fontId="41" fillId="0" borderId="0" xfId="0" applyNumberFormat="1" applyFont="1"/>
    <xf numFmtId="10" fontId="41" fillId="0" borderId="10" xfId="0" applyNumberFormat="1" applyFont="1" applyBorder="1" applyAlignment="1">
      <alignment horizontal="center"/>
    </xf>
    <xf numFmtId="0" fontId="41" fillId="0" borderId="0" xfId="0" applyFont="1" applyAlignment="1">
      <alignment horizontal="center"/>
    </xf>
    <xf numFmtId="9" fontId="41" fillId="0" borderId="20" xfId="0" applyNumberFormat="1" applyFont="1" applyBorder="1" applyAlignment="1">
      <alignment horizontal="center"/>
    </xf>
    <xf numFmtId="9" fontId="42" fillId="0" borderId="0" xfId="0" applyNumberFormat="1" applyFont="1" applyAlignment="1">
      <alignment horizontal="center"/>
    </xf>
    <xf numFmtId="2" fontId="42" fillId="0" borderId="0" xfId="0" applyNumberFormat="1" applyFont="1" applyAlignment="1">
      <alignment horizontal="center"/>
    </xf>
    <xf numFmtId="0" fontId="0" fillId="0" borderId="20" xfId="0" applyBorder="1"/>
    <xf numFmtId="0" fontId="42" fillId="26" borderId="10" xfId="0" applyFont="1" applyFill="1" applyBorder="1"/>
    <xf numFmtId="10" fontId="41" fillId="0" borderId="0" xfId="0" applyNumberFormat="1" applyFont="1" applyAlignment="1">
      <alignment horizontal="center" vertical="top"/>
    </xf>
    <xf numFmtId="164" fontId="41" fillId="0" borderId="10" xfId="0" applyNumberFormat="1" applyFont="1" applyBorder="1" applyAlignment="1">
      <alignment horizontal="center"/>
    </xf>
    <xf numFmtId="9" fontId="42" fillId="0" borderId="0" xfId="0" applyNumberFormat="1" applyFont="1"/>
    <xf numFmtId="9" fontId="41" fillId="0" borderId="10" xfId="0" applyNumberFormat="1" applyFont="1" applyBorder="1" applyAlignment="1">
      <alignment horizontal="center" vertical="top"/>
    </xf>
    <xf numFmtId="0" fontId="41" fillId="0" borderId="20" xfId="0" applyFont="1" applyBorder="1"/>
    <xf numFmtId="2" fontId="41" fillId="0" borderId="17" xfId="0" applyNumberFormat="1" applyFont="1" applyBorder="1" applyAlignment="1">
      <alignment horizontal="center"/>
    </xf>
    <xf numFmtId="0" fontId="42" fillId="0" borderId="0" xfId="0" applyFont="1" applyAlignment="1">
      <alignment horizontal="center" vertical="top"/>
    </xf>
    <xf numFmtId="9" fontId="42" fillId="0" borderId="0" xfId="0" applyNumberFormat="1" applyFont="1" applyAlignment="1">
      <alignment horizontal="center" vertical="top"/>
    </xf>
    <xf numFmtId="10" fontId="41" fillId="0" borderId="10" xfId="0" applyNumberFormat="1" applyFont="1" applyBorder="1" applyAlignment="1">
      <alignment horizontal="center" vertical="top"/>
    </xf>
    <xf numFmtId="9" fontId="41" fillId="0" borderId="13" xfId="0" applyNumberFormat="1" applyFont="1" applyBorder="1"/>
    <xf numFmtId="9" fontId="41" fillId="0" borderId="0" xfId="0" applyNumberFormat="1" applyFont="1" applyAlignment="1">
      <alignment horizontal="center" vertical="top"/>
    </xf>
    <xf numFmtId="0" fontId="42" fillId="0" borderId="15" xfId="0" applyFont="1" applyBorder="1"/>
    <xf numFmtId="9" fontId="41" fillId="28" borderId="10" xfId="0" applyNumberFormat="1" applyFont="1" applyFill="1" applyBorder="1" applyAlignment="1">
      <alignment horizontal="center"/>
    </xf>
    <xf numFmtId="0" fontId="41" fillId="29" borderId="10" xfId="0" applyFont="1" applyFill="1" applyBorder="1"/>
    <xf numFmtId="0" fontId="41" fillId="0" borderId="21" xfId="0" applyFont="1" applyBorder="1"/>
    <xf numFmtId="0" fontId="41" fillId="0" borderId="21" xfId="0" applyFont="1" applyBorder="1" applyAlignment="1">
      <alignment horizontal="left"/>
    </xf>
    <xf numFmtId="165" fontId="41" fillId="0" borderId="21" xfId="0" applyNumberFormat="1" applyFont="1" applyBorder="1" applyAlignment="1">
      <alignment horizontal="left"/>
    </xf>
    <xf numFmtId="165" fontId="41" fillId="0" borderId="19" xfId="0" applyNumberFormat="1" applyFont="1" applyBorder="1" applyAlignment="1">
      <alignment horizontal="left"/>
    </xf>
    <xf numFmtId="165" fontId="41" fillId="0" borderId="20" xfId="0" applyNumberFormat="1" applyFont="1" applyBorder="1" applyAlignment="1">
      <alignment horizontal="left"/>
    </xf>
    <xf numFmtId="0" fontId="41" fillId="0" borderId="19" xfId="0" applyFont="1" applyBorder="1"/>
    <xf numFmtId="4" fontId="41" fillId="0" borderId="0" xfId="0" applyNumberFormat="1" applyFont="1"/>
    <xf numFmtId="9" fontId="41" fillId="0" borderId="14" xfId="0" applyNumberFormat="1" applyFont="1" applyBorder="1"/>
    <xf numFmtId="9" fontId="41" fillId="0" borderId="0" xfId="0" applyNumberFormat="1" applyFont="1" applyAlignment="1">
      <alignment horizontal="left"/>
    </xf>
    <xf numFmtId="9" fontId="41" fillId="24" borderId="10" xfId="0" applyNumberFormat="1" applyFont="1" applyFill="1" applyBorder="1"/>
    <xf numFmtId="9" fontId="42" fillId="24" borderId="10" xfId="0" applyNumberFormat="1" applyFont="1" applyFill="1" applyBorder="1"/>
    <xf numFmtId="9" fontId="42" fillId="25" borderId="10" xfId="0" applyNumberFormat="1" applyFont="1" applyFill="1" applyBorder="1"/>
    <xf numFmtId="9" fontId="41" fillId="25" borderId="10" xfId="0" applyNumberFormat="1" applyFont="1" applyFill="1" applyBorder="1"/>
    <xf numFmtId="9" fontId="43" fillId="0" borderId="18" xfId="0" applyNumberFormat="1" applyFont="1" applyBorder="1"/>
    <xf numFmtId="9" fontId="41" fillId="0" borderId="11" xfId="0" applyNumberFormat="1" applyFont="1" applyBorder="1"/>
    <xf numFmtId="9" fontId="41" fillId="0" borderId="12" xfId="0" applyNumberFormat="1" applyFont="1" applyBorder="1" applyAlignment="1">
      <alignment horizontal="center"/>
    </xf>
    <xf numFmtId="9" fontId="41" fillId="0" borderId="14" xfId="0" applyNumberFormat="1" applyFont="1" applyBorder="1" applyAlignment="1">
      <alignment horizontal="center"/>
    </xf>
    <xf numFmtId="9" fontId="42" fillId="0" borderId="13" xfId="0" applyNumberFormat="1" applyFont="1" applyBorder="1"/>
    <xf numFmtId="9" fontId="41" fillId="0" borderId="16" xfId="0" applyNumberFormat="1" applyFont="1" applyBorder="1"/>
    <xf numFmtId="9" fontId="41" fillId="0" borderId="17" xfId="0" applyNumberFormat="1" applyFont="1" applyBorder="1"/>
    <xf numFmtId="9" fontId="41" fillId="0" borderId="0" xfId="68" applyNumberFormat="1" applyFont="1" applyAlignment="1">
      <alignment horizontal="center"/>
    </xf>
    <xf numFmtId="0" fontId="41" fillId="0" borderId="27" xfId="0" applyFont="1" applyBorder="1"/>
    <xf numFmtId="9" fontId="41" fillId="0" borderId="10" xfId="68" applyNumberFormat="1" applyFont="1" applyBorder="1" applyAlignment="1">
      <alignment horizontal="center"/>
    </xf>
    <xf numFmtId="9" fontId="40" fillId="0" borderId="0" xfId="68" applyNumberFormat="1"/>
    <xf numFmtId="9" fontId="42" fillId="0" borderId="0" xfId="68" applyNumberFormat="1" applyFont="1" applyAlignment="1">
      <alignment horizontal="center" wrapText="1"/>
    </xf>
    <xf numFmtId="9" fontId="42" fillId="0" borderId="0" xfId="68" applyNumberFormat="1" applyFont="1" applyAlignment="1">
      <alignment horizontal="center" vertical="top"/>
    </xf>
    <xf numFmtId="9" fontId="41" fillId="0" borderId="0" xfId="68" applyNumberFormat="1" applyFont="1"/>
    <xf numFmtId="0" fontId="42" fillId="0" borderId="10" xfId="0" applyFont="1" applyBorder="1" applyAlignment="1">
      <alignment horizontal="center" wrapText="1"/>
    </xf>
    <xf numFmtId="9" fontId="42" fillId="0" borderId="10" xfId="0" applyNumberFormat="1" applyFont="1" applyBorder="1" applyAlignment="1">
      <alignment horizontal="center" wrapText="1"/>
    </xf>
    <xf numFmtId="2" fontId="42" fillId="0" borderId="10" xfId="0" applyNumberFormat="1" applyFont="1" applyBorder="1" applyAlignment="1">
      <alignment horizontal="center" wrapText="1"/>
    </xf>
    <xf numFmtId="9" fontId="41" fillId="0" borderId="10" xfId="0" applyNumberFormat="1" applyFont="1" applyBorder="1"/>
    <xf numFmtId="0" fontId="41" fillId="24" borderId="21" xfId="0" applyFont="1" applyFill="1" applyBorder="1"/>
    <xf numFmtId="0" fontId="42" fillId="24" borderId="21" xfId="0" applyFont="1" applyFill="1" applyBorder="1"/>
    <xf numFmtId="0" fontId="42" fillId="25" borderId="21" xfId="0" applyFont="1" applyFill="1" applyBorder="1"/>
    <xf numFmtId="0" fontId="41" fillId="25" borderId="21" xfId="0" applyFont="1" applyFill="1" applyBorder="1"/>
    <xf numFmtId="9" fontId="41" fillId="0" borderId="27" xfId="0" applyNumberFormat="1" applyFont="1" applyBorder="1"/>
    <xf numFmtId="9" fontId="41" fillId="0" borderId="22" xfId="0" applyNumberFormat="1" applyFont="1" applyBorder="1"/>
    <xf numFmtId="0" fontId="0" fillId="0" borderId="27" xfId="0" applyBorder="1"/>
    <xf numFmtId="173" fontId="41" fillId="0" borderId="21" xfId="0" applyNumberFormat="1" applyFont="1" applyBorder="1" applyAlignment="1">
      <alignment horizontal="left"/>
    </xf>
    <xf numFmtId="9" fontId="41" fillId="0" borderId="36" xfId="0" applyNumberFormat="1" applyFont="1" applyBorder="1"/>
    <xf numFmtId="0" fontId="71" fillId="0" borderId="10" xfId="0" applyFont="1" applyBorder="1" applyAlignment="1">
      <alignment horizontal="center" vertical="top" wrapText="1"/>
    </xf>
    <xf numFmtId="9" fontId="71" fillId="0" borderId="10" xfId="0" applyNumberFormat="1" applyFont="1" applyBorder="1" applyAlignment="1">
      <alignment horizontal="center" vertical="top" wrapText="1"/>
    </xf>
    <xf numFmtId="2" fontId="71" fillId="0" borderId="10" xfId="0" applyNumberFormat="1" applyFont="1" applyBorder="1" applyAlignment="1">
      <alignment horizontal="center" vertical="top" wrapText="1"/>
    </xf>
    <xf numFmtId="0" fontId="71" fillId="24" borderId="10" xfId="0" applyFont="1" applyFill="1" applyBorder="1"/>
    <xf numFmtId="0" fontId="71" fillId="24" borderId="21" xfId="0" applyFont="1" applyFill="1" applyBorder="1"/>
    <xf numFmtId="0" fontId="71" fillId="0" borderId="0" xfId="0" applyFont="1"/>
    <xf numFmtId="0" fontId="71" fillId="25" borderId="21" xfId="0" applyFont="1" applyFill="1" applyBorder="1"/>
    <xf numFmtId="0" fontId="72" fillId="0" borderId="0" xfId="0" applyFont="1"/>
    <xf numFmtId="175" fontId="41" fillId="0" borderId="27" xfId="0" applyNumberFormat="1" applyFont="1" applyBorder="1" applyAlignment="1">
      <alignment horizontal="left"/>
    </xf>
    <xf numFmtId="175" fontId="41" fillId="0" borderId="20" xfId="0" applyNumberFormat="1" applyFont="1" applyBorder="1" applyAlignment="1">
      <alignment horizontal="left"/>
    </xf>
    <xf numFmtId="10" fontId="41" fillId="0" borderId="16" xfId="0" applyNumberFormat="1" applyFont="1" applyBorder="1" applyAlignment="1">
      <alignment horizontal="center"/>
    </xf>
    <xf numFmtId="9" fontId="41" fillId="0" borderId="20" xfId="0" applyNumberFormat="1" applyFont="1" applyBorder="1"/>
    <xf numFmtId="0" fontId="41" fillId="0" borderId="23" xfId="0" applyFont="1" applyBorder="1" applyAlignment="1">
      <alignment horizontal="left"/>
    </xf>
    <xf numFmtId="0" fontId="41" fillId="0" borderId="37" xfId="0" applyFont="1" applyBorder="1"/>
    <xf numFmtId="173" fontId="41" fillId="0" borderId="27" xfId="0" applyNumberFormat="1" applyFont="1" applyBorder="1" applyAlignment="1">
      <alignment horizontal="left"/>
    </xf>
    <xf numFmtId="173" fontId="41" fillId="0" borderId="20" xfId="0" applyNumberFormat="1" applyFont="1" applyBorder="1" applyAlignment="1">
      <alignment horizontal="left"/>
    </xf>
    <xf numFmtId="2" fontId="41" fillId="0" borderId="21" xfId="0" applyNumberFormat="1" applyFont="1" applyBorder="1" applyAlignment="1">
      <alignment horizontal="center"/>
    </xf>
    <xf numFmtId="10" fontId="41" fillId="0" borderId="0" xfId="68" applyNumberFormat="1" applyFont="1"/>
    <xf numFmtId="2" fontId="41" fillId="0" borderId="10" xfId="0" applyNumberFormat="1" applyFont="1" applyBorder="1" applyAlignment="1">
      <alignment horizontal="center" vertical="top"/>
    </xf>
    <xf numFmtId="10" fontId="41" fillId="0" borderId="0" xfId="68" applyNumberFormat="1" applyFont="1" applyAlignment="1">
      <alignment horizontal="center"/>
    </xf>
    <xf numFmtId="10" fontId="0" fillId="0" borderId="0" xfId="0" applyNumberFormat="1"/>
    <xf numFmtId="9" fontId="0" fillId="0" borderId="0" xfId="0" applyNumberFormat="1"/>
    <xf numFmtId="9" fontId="41" fillId="0" borderId="21" xfId="0" applyNumberFormat="1" applyFont="1" applyBorder="1" applyAlignment="1">
      <alignment horizontal="left"/>
    </xf>
    <xf numFmtId="9" fontId="41" fillId="0" borderId="21" xfId="0" applyNumberFormat="1" applyFont="1" applyBorder="1"/>
    <xf numFmtId="9" fontId="0" fillId="0" borderId="14" xfId="0" applyNumberFormat="1" applyBorder="1"/>
    <xf numFmtId="9" fontId="42" fillId="0" borderId="15" xfId="0" applyNumberFormat="1" applyFont="1" applyBorder="1"/>
    <xf numFmtId="9" fontId="42" fillId="26" borderId="10" xfId="0" applyNumberFormat="1" applyFont="1" applyFill="1" applyBorder="1"/>
    <xf numFmtId="0" fontId="41" fillId="0" borderId="22" xfId="0" applyFont="1" applyBorder="1"/>
    <xf numFmtId="0" fontId="41" fillId="0" borderId="38" xfId="0" applyFont="1" applyBorder="1"/>
    <xf numFmtId="10" fontId="41" fillId="0" borderId="0" xfId="0" applyNumberFormat="1" applyFont="1" applyAlignment="1">
      <alignment horizontal="left"/>
    </xf>
    <xf numFmtId="9" fontId="74" fillId="0" borderId="0" xfId="0" applyNumberFormat="1" applyFont="1" applyAlignment="1">
      <alignment horizontal="center" vertical="top"/>
    </xf>
    <xf numFmtId="165" fontId="41" fillId="0" borderId="0" xfId="0" applyNumberFormat="1" applyFont="1" applyAlignment="1">
      <alignment horizontal="left"/>
    </xf>
    <xf numFmtId="9" fontId="41" fillId="0" borderId="16" xfId="83" applyFont="1" applyBorder="1" applyAlignment="1">
      <alignment horizontal="center"/>
    </xf>
    <xf numFmtId="179" fontId="41" fillId="0" borderId="0" xfId="0" applyNumberFormat="1" applyFont="1"/>
    <xf numFmtId="0" fontId="76" fillId="0" borderId="0" xfId="0" applyFont="1" applyAlignment="1">
      <alignment vertical="center"/>
    </xf>
    <xf numFmtId="0" fontId="77" fillId="0" borderId="0" xfId="0" applyFont="1" applyAlignment="1">
      <alignment vertical="center"/>
    </xf>
    <xf numFmtId="0" fontId="76" fillId="0" borderId="0" xfId="0" applyFont="1" applyAlignment="1">
      <alignment horizontal="center" vertical="center"/>
    </xf>
    <xf numFmtId="8" fontId="41" fillId="0" borderId="0" xfId="0" applyNumberFormat="1" applyFont="1"/>
    <xf numFmtId="0" fontId="41" fillId="0" borderId="0" xfId="1561" applyFont="1"/>
    <xf numFmtId="9" fontId="41" fillId="0" borderId="0" xfId="1561" applyNumberFormat="1" applyFont="1" applyAlignment="1">
      <alignment horizontal="center"/>
    </xf>
    <xf numFmtId="2" fontId="41" fillId="0" borderId="0" xfId="1561" applyNumberFormat="1" applyFont="1" applyAlignment="1">
      <alignment horizontal="center"/>
    </xf>
    <xf numFmtId="9" fontId="41" fillId="0" borderId="0" xfId="1561" applyNumberFormat="1" applyFont="1"/>
    <xf numFmtId="2" fontId="41" fillId="0" borderId="0" xfId="1561" applyNumberFormat="1" applyFont="1"/>
    <xf numFmtId="10" fontId="41" fillId="0" borderId="0" xfId="1561" applyNumberFormat="1" applyFont="1"/>
    <xf numFmtId="167" fontId="41" fillId="0" borderId="0" xfId="1561" applyNumberFormat="1" applyFont="1" applyAlignment="1">
      <alignment horizontal="center" vertical="top"/>
    </xf>
    <xf numFmtId="2" fontId="41" fillId="0" borderId="0" xfId="1561" applyNumberFormat="1" applyFont="1" applyAlignment="1">
      <alignment horizontal="center" vertical="top"/>
    </xf>
    <xf numFmtId="9" fontId="41" fillId="0" borderId="0" xfId="1561" applyNumberFormat="1" applyFont="1" applyAlignment="1">
      <alignment horizontal="center" vertical="top"/>
    </xf>
    <xf numFmtId="0" fontId="41" fillId="0" borderId="0" xfId="1561" applyFont="1" applyAlignment="1">
      <alignment horizontal="center"/>
    </xf>
    <xf numFmtId="0" fontId="41" fillId="0" borderId="17" xfId="1561" applyFont="1" applyBorder="1"/>
    <xf numFmtId="9" fontId="40" fillId="0" borderId="16" xfId="1561" applyNumberFormat="1" applyBorder="1"/>
    <xf numFmtId="0" fontId="41" fillId="0" borderId="16" xfId="1561" applyFont="1" applyBorder="1"/>
    <xf numFmtId="0" fontId="42" fillId="0" borderId="15" xfId="1561" applyFont="1" applyBorder="1"/>
    <xf numFmtId="9" fontId="41" fillId="0" borderId="10" xfId="1561" applyNumberFormat="1" applyFont="1" applyBorder="1" applyAlignment="1">
      <alignment horizontal="center"/>
    </xf>
    <xf numFmtId="0" fontId="42" fillId="26" borderId="10" xfId="1561" applyFont="1" applyFill="1" applyBorder="1"/>
    <xf numFmtId="0" fontId="41" fillId="0" borderId="14" xfId="1561" applyFont="1" applyBorder="1"/>
    <xf numFmtId="0" fontId="42" fillId="0" borderId="13" xfId="1561" applyFont="1" applyBorder="1"/>
    <xf numFmtId="10" fontId="41" fillId="0" borderId="10" xfId="1561" applyNumberFormat="1" applyFont="1" applyBorder="1" applyAlignment="1">
      <alignment horizontal="center"/>
    </xf>
    <xf numFmtId="2" fontId="41" fillId="0" borderId="10" xfId="1561" applyNumberFormat="1" applyFont="1" applyBorder="1" applyAlignment="1">
      <alignment horizontal="center"/>
    </xf>
    <xf numFmtId="0" fontId="42" fillId="24" borderId="10" xfId="1561" applyFont="1" applyFill="1" applyBorder="1"/>
    <xf numFmtId="0" fontId="42" fillId="0" borderId="14" xfId="1561" applyFont="1" applyBorder="1" applyAlignment="1">
      <alignment horizontal="center"/>
    </xf>
    <xf numFmtId="2" fontId="41" fillId="0" borderId="0" xfId="1561" applyNumberFormat="1" applyFont="1" applyAlignment="1">
      <alignment horizontal="left"/>
    </xf>
    <xf numFmtId="10" fontId="41" fillId="0" borderId="0" xfId="1561" applyNumberFormat="1" applyFont="1" applyAlignment="1">
      <alignment horizontal="left"/>
    </xf>
    <xf numFmtId="0" fontId="41" fillId="0" borderId="13" xfId="1561" applyFont="1" applyBorder="1"/>
    <xf numFmtId="10" fontId="41" fillId="0" borderId="0" xfId="1561" applyNumberFormat="1" applyFont="1" applyAlignment="1">
      <alignment horizontal="center"/>
    </xf>
    <xf numFmtId="0" fontId="42" fillId="25" borderId="10" xfId="1561" applyFont="1" applyFill="1" applyBorder="1"/>
    <xf numFmtId="9" fontId="42" fillId="0" borderId="0" xfId="1561" applyNumberFormat="1" applyFont="1" applyAlignment="1">
      <alignment horizontal="center" wrapText="1"/>
    </xf>
    <xf numFmtId="2" fontId="42" fillId="0" borderId="0" xfId="1561" applyNumberFormat="1" applyFont="1" applyAlignment="1">
      <alignment horizontal="center" wrapText="1"/>
    </xf>
    <xf numFmtId="0" fontId="42" fillId="0" borderId="0" xfId="1561" applyFont="1" applyAlignment="1">
      <alignment horizontal="center" wrapText="1"/>
    </xf>
    <xf numFmtId="0" fontId="42" fillId="0" borderId="0" xfId="1561" applyFont="1"/>
    <xf numFmtId="2" fontId="41" fillId="0" borderId="14" xfId="1561" applyNumberFormat="1" applyFont="1" applyBorder="1"/>
    <xf numFmtId="2" fontId="41" fillId="0" borderId="14" xfId="1561" applyNumberFormat="1" applyFont="1" applyBorder="1" applyAlignment="1">
      <alignment horizontal="center"/>
    </xf>
    <xf numFmtId="2" fontId="41" fillId="0" borderId="12" xfId="1561" applyNumberFormat="1" applyFont="1" applyBorder="1" applyAlignment="1">
      <alignment horizontal="center"/>
    </xf>
    <xf numFmtId="0" fontId="41" fillId="0" borderId="11" xfId="1561" applyFont="1" applyBorder="1"/>
    <xf numFmtId="0" fontId="43" fillId="0" borderId="18" xfId="1561" applyFont="1" applyBorder="1"/>
    <xf numFmtId="0" fontId="41" fillId="0" borderId="10" xfId="1561" applyFont="1" applyBorder="1"/>
    <xf numFmtId="0" fontId="41" fillId="26" borderId="10" xfId="1561" applyFont="1" applyFill="1" applyBorder="1"/>
    <xf numFmtId="0" fontId="41" fillId="25" borderId="10" xfId="1561" applyFont="1" applyFill="1" applyBorder="1"/>
    <xf numFmtId="0" fontId="41" fillId="24" borderId="10" xfId="1561" applyFont="1" applyFill="1" applyBorder="1"/>
    <xf numFmtId="9" fontId="42" fillId="0" borderId="0" xfId="1561" applyNumberFormat="1" applyFont="1" applyAlignment="1">
      <alignment horizontal="center"/>
    </xf>
    <xf numFmtId="2" fontId="42" fillId="0" borderId="0" xfId="1561" applyNumberFormat="1" applyFont="1" applyAlignment="1">
      <alignment horizontal="center"/>
    </xf>
    <xf numFmtId="0" fontId="42" fillId="0" borderId="0" xfId="1561" applyFont="1" applyAlignment="1">
      <alignment horizontal="center"/>
    </xf>
    <xf numFmtId="2" fontId="42" fillId="0" borderId="0" xfId="1561" applyNumberFormat="1" applyFont="1" applyAlignment="1">
      <alignment horizontal="left"/>
    </xf>
    <xf numFmtId="0" fontId="41" fillId="0" borderId="20" xfId="1561" applyFont="1" applyBorder="1"/>
    <xf numFmtId="0" fontId="41" fillId="0" borderId="27" xfId="1561" applyFont="1" applyBorder="1"/>
    <xf numFmtId="0" fontId="41" fillId="0" borderId="21" xfId="1561" applyFont="1" applyBorder="1" applyAlignment="1">
      <alignment horizontal="left"/>
    </xf>
    <xf numFmtId="0" fontId="41" fillId="0" borderId="0" xfId="1561" applyFont="1" applyAlignment="1">
      <alignment horizontal="left"/>
    </xf>
    <xf numFmtId="9" fontId="42" fillId="0" borderId="0" xfId="1561" applyNumberFormat="1" applyFont="1" applyAlignment="1">
      <alignment horizontal="left"/>
    </xf>
    <xf numFmtId="165" fontId="41" fillId="0" borderId="20" xfId="1561" applyNumberFormat="1" applyFont="1" applyBorder="1" applyAlignment="1">
      <alignment horizontal="left"/>
    </xf>
    <xf numFmtId="165" fontId="41" fillId="0" borderId="27" xfId="1561" applyNumberFormat="1" applyFont="1" applyBorder="1" applyAlignment="1">
      <alignment horizontal="left"/>
    </xf>
    <xf numFmtId="9" fontId="41" fillId="0" borderId="0" xfId="1561" applyNumberFormat="1" applyFont="1" applyAlignment="1">
      <alignment horizontal="left"/>
    </xf>
    <xf numFmtId="0" fontId="41" fillId="0" borderId="21" xfId="1561" applyFont="1" applyBorder="1"/>
    <xf numFmtId="0" fontId="19" fillId="0" borderId="0" xfId="8596"/>
    <xf numFmtId="0" fontId="19" fillId="0" borderId="0" xfId="8596" applyAlignment="1">
      <alignment vertical="center" wrapText="1"/>
    </xf>
    <xf numFmtId="14" fontId="77" fillId="31" borderId="10" xfId="8596" applyNumberFormat="1" applyFont="1" applyFill="1" applyBorder="1" applyAlignment="1">
      <alignment horizontal="center" vertical="center"/>
    </xf>
    <xf numFmtId="0" fontId="77" fillId="0" borderId="10" xfId="8596" applyFont="1" applyBorder="1" applyAlignment="1">
      <alignment horizontal="center" vertical="center"/>
    </xf>
    <xf numFmtId="0" fontId="77" fillId="0" borderId="10" xfId="8596" applyFont="1" applyBorder="1" applyAlignment="1">
      <alignment vertical="center"/>
    </xf>
    <xf numFmtId="0" fontId="19" fillId="27" borderId="0" xfId="8596" applyFill="1"/>
    <xf numFmtId="0" fontId="77" fillId="32" borderId="10" xfId="8596" applyFont="1" applyFill="1" applyBorder="1" applyAlignment="1">
      <alignment horizontal="center" vertical="center"/>
    </xf>
    <xf numFmtId="0" fontId="77" fillId="27" borderId="10" xfId="8596" applyFont="1" applyFill="1" applyBorder="1" applyAlignment="1">
      <alignment horizontal="center" vertical="center"/>
    </xf>
    <xf numFmtId="0" fontId="77" fillId="27" borderId="10" xfId="8596" applyFont="1" applyFill="1" applyBorder="1" applyAlignment="1">
      <alignment vertical="center"/>
    </xf>
    <xf numFmtId="0" fontId="77" fillId="27" borderId="10" xfId="8596" applyFont="1" applyFill="1" applyBorder="1" applyAlignment="1">
      <alignment horizontal="center" vertical="center" wrapText="1"/>
    </xf>
    <xf numFmtId="0" fontId="77" fillId="0" borderId="21" xfId="8596" applyFont="1" applyBorder="1" applyAlignment="1">
      <alignment vertical="center"/>
    </xf>
    <xf numFmtId="0" fontId="77" fillId="27" borderId="21" xfId="8596" applyFont="1" applyFill="1" applyBorder="1" applyAlignment="1">
      <alignment vertical="center"/>
    </xf>
    <xf numFmtId="0" fontId="78" fillId="0" borderId="0" xfId="8596" applyFont="1" applyAlignment="1">
      <alignment horizontal="center" vertical="center" wrapText="1"/>
    </xf>
    <xf numFmtId="0" fontId="78" fillId="0" borderId="0" xfId="8596" applyFont="1" applyAlignment="1">
      <alignment horizontal="center" wrapText="1"/>
    </xf>
    <xf numFmtId="0" fontId="78" fillId="0" borderId="0" xfId="8596" applyFont="1" applyAlignment="1">
      <alignment horizontal="center"/>
    </xf>
    <xf numFmtId="0" fontId="79" fillId="0" borderId="0" xfId="8596" applyFont="1"/>
    <xf numFmtId="14" fontId="77" fillId="27" borderId="10" xfId="8596" applyNumberFormat="1" applyFont="1" applyFill="1" applyBorder="1" applyAlignment="1">
      <alignment horizontal="center" vertical="center"/>
    </xf>
    <xf numFmtId="14" fontId="77" fillId="27" borderId="10" xfId="8596" applyNumberFormat="1" applyFont="1" applyFill="1" applyBorder="1" applyAlignment="1">
      <alignment horizontal="center" vertical="center" wrapText="1"/>
    </xf>
    <xf numFmtId="0" fontId="18" fillId="0" borderId="0" xfId="8596" applyFont="1" applyAlignment="1">
      <alignment vertical="center" wrapText="1"/>
    </xf>
    <xf numFmtId="14" fontId="77" fillId="31" borderId="10" xfId="8596" applyNumberFormat="1" applyFont="1" applyFill="1" applyBorder="1" applyAlignment="1">
      <alignment horizontal="center" vertical="center" wrapText="1"/>
    </xf>
    <xf numFmtId="0" fontId="17" fillId="0" borderId="0" xfId="8596" applyFont="1" applyAlignment="1">
      <alignment vertical="center" wrapText="1"/>
    </xf>
    <xf numFmtId="0" fontId="16" fillId="0" borderId="0" xfId="8596" applyFont="1" applyAlignment="1">
      <alignment vertical="center" wrapText="1"/>
    </xf>
    <xf numFmtId="3" fontId="77" fillId="0" borderId="0" xfId="0" applyNumberFormat="1" applyFont="1"/>
    <xf numFmtId="0" fontId="78" fillId="0" borderId="0" xfId="8596" applyFont="1"/>
    <xf numFmtId="0" fontId="15" fillId="0" borderId="0" xfId="8596" applyFont="1" applyAlignment="1">
      <alignment vertical="center" wrapText="1"/>
    </xf>
    <xf numFmtId="0" fontId="14" fillId="0" borderId="0" xfId="8596" applyFont="1" applyAlignment="1">
      <alignment vertical="center" wrapText="1"/>
    </xf>
    <xf numFmtId="0" fontId="13" fillId="0" borderId="0" xfId="8596" applyFont="1" applyAlignment="1">
      <alignment vertical="center" wrapText="1"/>
    </xf>
    <xf numFmtId="0" fontId="12" fillId="0" borderId="0" xfId="8596" applyFont="1"/>
    <xf numFmtId="0" fontId="11" fillId="0" borderId="0" xfId="8596" applyFont="1" applyAlignment="1">
      <alignment vertical="center" wrapText="1"/>
    </xf>
    <xf numFmtId="0" fontId="10" fillId="0" borderId="0" xfId="8596" applyFont="1" applyAlignment="1">
      <alignment vertical="center" wrapText="1"/>
    </xf>
    <xf numFmtId="0" fontId="19" fillId="27" borderId="0" xfId="8596" applyFill="1" applyAlignment="1">
      <alignment wrapText="1"/>
    </xf>
    <xf numFmtId="0" fontId="19" fillId="0" borderId="0" xfId="8596" applyAlignment="1">
      <alignment wrapText="1"/>
    </xf>
    <xf numFmtId="0" fontId="9" fillId="0" borderId="0" xfId="8596" applyFont="1" applyAlignment="1">
      <alignment vertical="center" wrapText="1"/>
    </xf>
    <xf numFmtId="0" fontId="9" fillId="0" borderId="0" xfId="8596" applyFont="1"/>
    <xf numFmtId="0" fontId="8" fillId="0" borderId="0" xfId="8596" applyFont="1" applyAlignment="1">
      <alignment vertical="center" wrapText="1"/>
    </xf>
    <xf numFmtId="0" fontId="7" fillId="0" borderId="0" xfId="8596" applyFont="1"/>
    <xf numFmtId="0" fontId="7" fillId="27" borderId="0" xfId="8596" applyFont="1" applyFill="1" applyAlignment="1">
      <alignment vertical="center" wrapText="1"/>
    </xf>
    <xf numFmtId="0" fontId="6" fillId="0" borderId="0" xfId="8596" applyFont="1" applyAlignment="1">
      <alignment vertical="center" wrapText="1"/>
    </xf>
    <xf numFmtId="0" fontId="41" fillId="0" borderId="13" xfId="0" applyFont="1" applyBorder="1" applyAlignment="1">
      <alignment horizontal="right"/>
    </xf>
    <xf numFmtId="169" fontId="41" fillId="0" borderId="0" xfId="1561" applyNumberFormat="1" applyFont="1"/>
    <xf numFmtId="164" fontId="41" fillId="0" borderId="10" xfId="1561" applyNumberFormat="1" applyFont="1" applyBorder="1" applyAlignment="1">
      <alignment horizontal="center"/>
    </xf>
    <xf numFmtId="164" fontId="41" fillId="0" borderId="0" xfId="1561" applyNumberFormat="1" applyFont="1" applyAlignment="1">
      <alignment horizontal="center"/>
    </xf>
    <xf numFmtId="0" fontId="42" fillId="29" borderId="10" xfId="0" applyFont="1" applyFill="1" applyBorder="1"/>
    <xf numFmtId="2" fontId="41" fillId="0" borderId="10" xfId="68" applyNumberFormat="1" applyFont="1" applyBorder="1" applyAlignment="1">
      <alignment horizontal="center"/>
    </xf>
    <xf numFmtId="0" fontId="41" fillId="24" borderId="10" xfId="68" applyFont="1" applyFill="1" applyBorder="1"/>
    <xf numFmtId="0" fontId="41" fillId="0" borderId="0" xfId="68" applyFont="1"/>
    <xf numFmtId="2" fontId="41" fillId="0" borderId="0" xfId="68" applyNumberFormat="1" applyFont="1" applyAlignment="1">
      <alignment horizontal="center"/>
    </xf>
    <xf numFmtId="0" fontId="42" fillId="24" borderId="10" xfId="68" applyFont="1" applyFill="1" applyBorder="1"/>
    <xf numFmtId="0" fontId="42" fillId="0" borderId="0" xfId="68" applyFont="1"/>
    <xf numFmtId="0" fontId="42" fillId="0" borderId="0" xfId="68" applyFont="1" applyAlignment="1">
      <alignment horizontal="center" wrapText="1"/>
    </xf>
    <xf numFmtId="2" fontId="42" fillId="0" borderId="0" xfId="68" applyNumberFormat="1" applyFont="1" applyAlignment="1">
      <alignment horizontal="center" wrapText="1"/>
    </xf>
    <xf numFmtId="164" fontId="41" fillId="0" borderId="10" xfId="68" applyNumberFormat="1" applyFont="1" applyBorder="1" applyAlignment="1">
      <alignment horizontal="center"/>
    </xf>
    <xf numFmtId="0" fontId="42" fillId="0" borderId="0" xfId="68" applyFont="1" applyAlignment="1">
      <alignment horizontal="center"/>
    </xf>
    <xf numFmtId="9" fontId="42" fillId="0" borderId="0" xfId="68" applyNumberFormat="1" applyFont="1" applyAlignment="1">
      <alignment horizontal="center"/>
    </xf>
    <xf numFmtId="2" fontId="42" fillId="0" borderId="0" xfId="68" applyNumberFormat="1" applyFont="1" applyAlignment="1">
      <alignment horizontal="center"/>
    </xf>
    <xf numFmtId="0" fontId="41" fillId="26" borderId="10" xfId="68" applyFont="1" applyFill="1" applyBorder="1"/>
    <xf numFmtId="0" fontId="42" fillId="26" borderId="10" xfId="68" applyFont="1" applyFill="1" applyBorder="1"/>
    <xf numFmtId="0" fontId="43" fillId="0" borderId="18" xfId="68" applyFont="1" applyBorder="1"/>
    <xf numFmtId="0" fontId="41" fillId="0" borderId="11" xfId="68" applyFont="1" applyBorder="1"/>
    <xf numFmtId="2" fontId="41" fillId="0" borderId="12" xfId="68" applyNumberFormat="1" applyFont="1" applyBorder="1" applyAlignment="1">
      <alignment horizontal="center"/>
    </xf>
    <xf numFmtId="0" fontId="41" fillId="0" borderId="13" xfId="68" applyFont="1" applyBorder="1"/>
    <xf numFmtId="2" fontId="41" fillId="0" borderId="14" xfId="68" applyNumberFormat="1" applyFont="1" applyBorder="1" applyAlignment="1">
      <alignment horizontal="center"/>
    </xf>
    <xf numFmtId="0" fontId="42" fillId="0" borderId="14" xfId="68" applyFont="1" applyBorder="1" applyAlignment="1">
      <alignment horizontal="center"/>
    </xf>
    <xf numFmtId="2" fontId="41" fillId="0" borderId="14" xfId="68" applyNumberFormat="1" applyFont="1" applyBorder="1"/>
    <xf numFmtId="10" fontId="41" fillId="0" borderId="14" xfId="83" applyNumberFormat="1" applyFont="1" applyBorder="1"/>
    <xf numFmtId="0" fontId="41" fillId="0" borderId="14" xfId="68" applyFont="1" applyBorder="1"/>
    <xf numFmtId="164" fontId="41" fillId="0" borderId="0" xfId="68" applyNumberFormat="1" applyFont="1" applyAlignment="1">
      <alignment horizontal="center"/>
    </xf>
    <xf numFmtId="0" fontId="42" fillId="0" borderId="15" xfId="68" applyFont="1" applyBorder="1"/>
    <xf numFmtId="0" fontId="41" fillId="0" borderId="16" xfId="68" applyFont="1" applyBorder="1"/>
    <xf numFmtId="0" fontId="41" fillId="0" borderId="17" xfId="68" applyFont="1" applyBorder="1"/>
    <xf numFmtId="1" fontId="41" fillId="0" borderId="0" xfId="68" applyNumberFormat="1" applyFont="1" applyAlignment="1">
      <alignment horizontal="center"/>
    </xf>
    <xf numFmtId="9" fontId="41" fillId="28" borderId="0" xfId="0" applyNumberFormat="1" applyFont="1" applyFill="1" applyAlignment="1">
      <alignment horizontal="center"/>
    </xf>
    <xf numFmtId="164" fontId="41" fillId="0" borderId="0" xfId="68" applyNumberFormat="1" applyFont="1"/>
    <xf numFmtId="9" fontId="41" fillId="0" borderId="10" xfId="68" applyNumberFormat="1" applyFont="1" applyBorder="1" applyAlignment="1">
      <alignment horizontal="center" vertical="top"/>
    </xf>
    <xf numFmtId="9" fontId="41" fillId="0" borderId="0" xfId="68" applyNumberFormat="1" applyFont="1" applyAlignment="1">
      <alignment horizontal="center" vertical="top"/>
    </xf>
    <xf numFmtId="0" fontId="80" fillId="0" borderId="0" xfId="68" applyFont="1"/>
    <xf numFmtId="9" fontId="69" fillId="0" borderId="10" xfId="68" applyNumberFormat="1" applyFont="1" applyBorder="1" applyAlignment="1">
      <alignment horizontal="center"/>
    </xf>
    <xf numFmtId="0" fontId="41" fillId="29" borderId="10" xfId="68" applyFont="1" applyFill="1" applyBorder="1"/>
    <xf numFmtId="9" fontId="80" fillId="0" borderId="10" xfId="68" applyNumberFormat="1" applyFont="1" applyBorder="1" applyAlignment="1">
      <alignment horizontal="center"/>
    </xf>
    <xf numFmtId="0" fontId="42" fillId="29" borderId="10" xfId="68" applyFont="1" applyFill="1" applyBorder="1"/>
    <xf numFmtId="166" fontId="42" fillId="0" borderId="0" xfId="68" applyNumberFormat="1" applyFont="1"/>
    <xf numFmtId="0" fontId="70" fillId="0" borderId="0" xfId="68" applyFont="1" applyAlignment="1">
      <alignment vertical="top" wrapText="1"/>
    </xf>
    <xf numFmtId="9" fontId="69" fillId="0" borderId="0" xfId="68" applyNumberFormat="1" applyFont="1" applyAlignment="1">
      <alignment horizontal="center"/>
    </xf>
    <xf numFmtId="165" fontId="41" fillId="0" borderId="21" xfId="68" applyNumberFormat="1" applyFont="1" applyBorder="1" applyAlignment="1">
      <alignment horizontal="left"/>
    </xf>
    <xf numFmtId="9" fontId="42" fillId="0" borderId="0" xfId="68" applyNumberFormat="1" applyFont="1"/>
    <xf numFmtId="9" fontId="41" fillId="0" borderId="11" xfId="68" applyNumberFormat="1" applyFont="1" applyBorder="1"/>
    <xf numFmtId="9" fontId="41" fillId="0" borderId="16" xfId="68" applyNumberFormat="1" applyFont="1" applyBorder="1"/>
    <xf numFmtId="2" fontId="41" fillId="0" borderId="0" xfId="68" applyNumberFormat="1" applyFont="1"/>
    <xf numFmtId="9" fontId="41" fillId="0" borderId="0" xfId="68" quotePrefix="1" applyNumberFormat="1" applyFont="1"/>
    <xf numFmtId="9" fontId="41" fillId="0" borderId="10" xfId="68" applyNumberFormat="1" applyFont="1" applyBorder="1" applyAlignment="1">
      <alignment horizontal="left" indent="1"/>
    </xf>
    <xf numFmtId="0" fontId="41" fillId="0" borderId="0" xfId="68" quotePrefix="1" applyFont="1"/>
    <xf numFmtId="0" fontId="41" fillId="0" borderId="10" xfId="68" applyFont="1" applyBorder="1"/>
    <xf numFmtId="174" fontId="41" fillId="0" borderId="0" xfId="68" applyNumberFormat="1" applyFont="1"/>
    <xf numFmtId="171" fontId="41" fillId="0" borderId="13" xfId="68" applyNumberFormat="1" applyFont="1" applyBorder="1"/>
    <xf numFmtId="0" fontId="68" fillId="0" borderId="0" xfId="68" applyFont="1"/>
    <xf numFmtId="10" fontId="41" fillId="0" borderId="13" xfId="68" applyNumberFormat="1" applyFont="1" applyBorder="1"/>
    <xf numFmtId="2" fontId="41" fillId="0" borderId="13" xfId="68" applyNumberFormat="1" applyFont="1" applyBorder="1"/>
    <xf numFmtId="0" fontId="40" fillId="0" borderId="13" xfId="68" applyBorder="1"/>
    <xf numFmtId="10" fontId="42" fillId="0" borderId="13" xfId="68" applyNumberFormat="1" applyFont="1" applyBorder="1"/>
    <xf numFmtId="1" fontId="41" fillId="0" borderId="16" xfId="68" applyNumberFormat="1" applyFont="1" applyBorder="1" applyAlignment="1">
      <alignment horizontal="center"/>
    </xf>
    <xf numFmtId="9" fontId="41" fillId="24" borderId="10" xfId="68" applyNumberFormat="1" applyFont="1" applyFill="1" applyBorder="1"/>
    <xf numFmtId="10" fontId="41" fillId="0" borderId="10" xfId="68" applyNumberFormat="1" applyFont="1" applyBorder="1" applyAlignment="1">
      <alignment horizontal="center"/>
    </xf>
    <xf numFmtId="9" fontId="42" fillId="24" borderId="10" xfId="68" applyNumberFormat="1" applyFont="1" applyFill="1" applyBorder="1"/>
    <xf numFmtId="9" fontId="43" fillId="0" borderId="18" xfId="68" applyNumberFormat="1" applyFont="1" applyBorder="1"/>
    <xf numFmtId="9" fontId="41" fillId="0" borderId="12" xfId="68" applyNumberFormat="1" applyFont="1" applyBorder="1" applyAlignment="1">
      <alignment horizontal="center"/>
    </xf>
    <xf numFmtId="9" fontId="41" fillId="0" borderId="13" xfId="68" applyNumberFormat="1" applyFont="1" applyBorder="1"/>
    <xf numFmtId="9" fontId="41" fillId="0" borderId="0" xfId="83" applyFont="1"/>
    <xf numFmtId="9" fontId="41" fillId="0" borderId="14" xfId="68" applyNumberFormat="1" applyFont="1" applyBorder="1" applyAlignment="1">
      <alignment horizontal="center"/>
    </xf>
    <xf numFmtId="9" fontId="42" fillId="0" borderId="14" xfId="63" applyNumberFormat="1" applyFont="1" applyBorder="1" applyAlignment="1">
      <alignment horizontal="center"/>
    </xf>
    <xf numFmtId="9" fontId="41" fillId="0" borderId="14" xfId="68" applyNumberFormat="1" applyFont="1" applyBorder="1"/>
    <xf numFmtId="9" fontId="40" fillId="0" borderId="14" xfId="68" applyNumberFormat="1" applyBorder="1"/>
    <xf numFmtId="9" fontId="42" fillId="0" borderId="13" xfId="68" applyNumberFormat="1" applyFont="1" applyBorder="1"/>
    <xf numFmtId="9" fontId="42" fillId="0" borderId="15" xfId="68" applyNumberFormat="1" applyFont="1" applyBorder="1"/>
    <xf numFmtId="9" fontId="41" fillId="0" borderId="17" xfId="68" applyNumberFormat="1" applyFont="1" applyBorder="1"/>
    <xf numFmtId="2" fontId="41" fillId="0" borderId="10" xfId="68" applyNumberFormat="1" applyFont="1" applyBorder="1" applyAlignment="1">
      <alignment horizontal="center" vertical="top"/>
    </xf>
    <xf numFmtId="9" fontId="41" fillId="28" borderId="0" xfId="0" applyNumberFormat="1" applyFont="1" applyFill="1"/>
    <xf numFmtId="2" fontId="41" fillId="0" borderId="14" xfId="83" applyNumberFormat="1" applyFont="1" applyBorder="1"/>
    <xf numFmtId="165" fontId="41" fillId="0" borderId="27" xfId="0" applyNumberFormat="1" applyFont="1" applyBorder="1" applyAlignment="1">
      <alignment horizontal="left"/>
    </xf>
    <xf numFmtId="9" fontId="81" fillId="0" borderId="0" xfId="0" applyNumberFormat="1" applyFont="1"/>
    <xf numFmtId="0" fontId="81" fillId="0" borderId="0" xfId="0" applyFont="1"/>
    <xf numFmtId="0" fontId="41" fillId="0" borderId="12" xfId="68" applyFont="1" applyBorder="1"/>
    <xf numFmtId="2" fontId="41" fillId="0" borderId="11" xfId="68" applyNumberFormat="1" applyFont="1" applyBorder="1" applyAlignment="1">
      <alignment horizontal="center"/>
    </xf>
    <xf numFmtId="9" fontId="83" fillId="0" borderId="0" xfId="0" applyNumberFormat="1" applyFont="1"/>
    <xf numFmtId="0" fontId="83" fillId="0" borderId="0" xfId="0" applyFont="1"/>
    <xf numFmtId="9" fontId="69" fillId="0" borderId="20" xfId="0" applyNumberFormat="1" applyFont="1" applyBorder="1" applyAlignment="1">
      <alignment horizontal="center"/>
    </xf>
    <xf numFmtId="9" fontId="69" fillId="0" borderId="10" xfId="0" applyNumberFormat="1" applyFont="1" applyBorder="1" applyAlignment="1">
      <alignment horizontal="center"/>
    </xf>
    <xf numFmtId="9" fontId="84" fillId="0" borderId="0" xfId="0" applyNumberFormat="1" applyFont="1"/>
    <xf numFmtId="0" fontId="69" fillId="0" borderId="0" xfId="0" applyFont="1"/>
    <xf numFmtId="9" fontId="69" fillId="0" borderId="0" xfId="0" applyNumberFormat="1" applyFont="1"/>
    <xf numFmtId="182" fontId="78" fillId="0" borderId="0" xfId="28" applyNumberFormat="1" applyFont="1" applyFill="1"/>
    <xf numFmtId="9" fontId="69" fillId="0" borderId="0" xfId="0" applyNumberFormat="1" applyFont="1" applyAlignment="1">
      <alignment horizontal="center"/>
    </xf>
    <xf numFmtId="9" fontId="85" fillId="0" borderId="10" xfId="0" applyNumberFormat="1" applyFont="1" applyBorder="1" applyAlignment="1">
      <alignment horizontal="center"/>
    </xf>
    <xf numFmtId="165" fontId="42" fillId="0" borderId="0" xfId="0" applyNumberFormat="1" applyFont="1" applyAlignment="1">
      <alignment horizontal="left"/>
    </xf>
    <xf numFmtId="9" fontId="69" fillId="0" borderId="0" xfId="1561" applyNumberFormat="1" applyFont="1" applyAlignment="1">
      <alignment horizontal="left"/>
    </xf>
    <xf numFmtId="9" fontId="41" fillId="0" borderId="10" xfId="51" applyFont="1" applyBorder="1"/>
    <xf numFmtId="0" fontId="88" fillId="0" borderId="0" xfId="0" applyFont="1"/>
    <xf numFmtId="165" fontId="41" fillId="0" borderId="21" xfId="1561" applyNumberFormat="1" applyFont="1" applyBorder="1" applyAlignment="1">
      <alignment horizontal="left"/>
    </xf>
    <xf numFmtId="173" fontId="41" fillId="0" borderId="21" xfId="1561" applyNumberFormat="1" applyFont="1" applyBorder="1" applyAlignment="1">
      <alignment horizontal="left"/>
    </xf>
    <xf numFmtId="9" fontId="86" fillId="0" borderId="10" xfId="68" applyNumberFormat="1" applyFont="1" applyBorder="1" applyAlignment="1">
      <alignment horizontal="center"/>
    </xf>
    <xf numFmtId="9" fontId="87" fillId="0" borderId="10" xfId="68" applyNumberFormat="1" applyFont="1" applyBorder="1" applyAlignment="1">
      <alignment horizontal="center"/>
    </xf>
    <xf numFmtId="164" fontId="86" fillId="0" borderId="10" xfId="68" applyNumberFormat="1" applyFont="1" applyBorder="1" applyAlignment="1">
      <alignment horizontal="center"/>
    </xf>
    <xf numFmtId="9" fontId="86" fillId="0" borderId="10" xfId="0" applyNumberFormat="1" applyFont="1" applyBorder="1" applyAlignment="1">
      <alignment horizontal="center"/>
    </xf>
    <xf numFmtId="164" fontId="80" fillId="0" borderId="37" xfId="51" applyNumberFormat="1" applyFont="1" applyFill="1" applyBorder="1"/>
    <xf numFmtId="43" fontId="86" fillId="0" borderId="21" xfId="28" applyFont="1" applyBorder="1" applyAlignment="1">
      <alignment horizontal="left"/>
    </xf>
    <xf numFmtId="2" fontId="42" fillId="0" borderId="14" xfId="1561" applyNumberFormat="1" applyFont="1" applyBorder="1" applyAlignment="1">
      <alignment horizontal="center"/>
    </xf>
    <xf numFmtId="2" fontId="41" fillId="0" borderId="17" xfId="1561" applyNumberFormat="1" applyFont="1" applyBorder="1"/>
    <xf numFmtId="9" fontId="41" fillId="0" borderId="0" xfId="51" applyFont="1" applyFill="1" applyAlignment="1">
      <alignment horizontal="center"/>
    </xf>
    <xf numFmtId="173" fontId="41" fillId="0" borderId="21" xfId="61" applyNumberFormat="1" applyFont="1" applyBorder="1" applyAlignment="1">
      <alignment horizontal="left"/>
    </xf>
    <xf numFmtId="165" fontId="41" fillId="0" borderId="21" xfId="61" applyNumberFormat="1" applyFont="1" applyBorder="1" applyAlignment="1">
      <alignment horizontal="left"/>
    </xf>
    <xf numFmtId="9" fontId="41" fillId="28" borderId="10" xfId="61" applyNumberFormat="1" applyFont="1" applyFill="1" applyBorder="1" applyAlignment="1">
      <alignment horizontal="center"/>
    </xf>
    <xf numFmtId="0" fontId="41" fillId="0" borderId="21" xfId="0" applyFont="1" applyBorder="1" applyAlignment="1">
      <alignment horizontal="left"/>
    </xf>
    <xf numFmtId="0" fontId="41" fillId="0" borderId="19" xfId="0" applyFont="1" applyBorder="1"/>
    <xf numFmtId="0" fontId="41" fillId="0" borderId="20" xfId="0" applyFont="1" applyBorder="1"/>
    <xf numFmtId="165" fontId="41" fillId="0" borderId="21" xfId="0" applyNumberFormat="1" applyFont="1" applyBorder="1" applyAlignment="1">
      <alignment horizontal="left"/>
    </xf>
    <xf numFmtId="0" fontId="41" fillId="0" borderId="21" xfId="0" applyFont="1" applyBorder="1"/>
    <xf numFmtId="0" fontId="41" fillId="0" borderId="27" xfId="0" applyFont="1" applyBorder="1"/>
    <xf numFmtId="0" fontId="41" fillId="0" borderId="23" xfId="0" applyFont="1" applyBorder="1" applyAlignment="1">
      <alignment horizontal="left"/>
    </xf>
    <xf numFmtId="0" fontId="41" fillId="0" borderId="22" xfId="0" applyFont="1" applyBorder="1"/>
    <xf numFmtId="0" fontId="41" fillId="0" borderId="37" xfId="0" applyFont="1" applyBorder="1"/>
    <xf numFmtId="165" fontId="41" fillId="0" borderId="27" xfId="0" applyNumberFormat="1" applyFont="1" applyBorder="1" applyAlignment="1">
      <alignment horizontal="left"/>
    </xf>
    <xf numFmtId="165" fontId="41" fillId="0" borderId="20" xfId="0" applyNumberFormat="1" applyFont="1" applyBorder="1" applyAlignment="1">
      <alignment horizontal="left"/>
    </xf>
    <xf numFmtId="181" fontId="41" fillId="0" borderId="21" xfId="33" applyNumberFormat="1" applyFont="1" applyFill="1" applyBorder="1" applyAlignment="1">
      <alignment horizontal="left"/>
    </xf>
    <xf numFmtId="181" fontId="41" fillId="0" borderId="27" xfId="33" applyNumberFormat="1" applyFont="1" applyFill="1" applyBorder="1" applyAlignment="1"/>
    <xf numFmtId="181" fontId="41" fillId="0" borderId="20" xfId="33" applyNumberFormat="1" applyFont="1" applyFill="1" applyBorder="1" applyAlignment="1"/>
    <xf numFmtId="0" fontId="41" fillId="0" borderId="13" xfId="68" applyFont="1" applyBorder="1" applyAlignment="1">
      <alignment horizontal="left" wrapText="1"/>
    </xf>
    <xf numFmtId="0" fontId="41" fillId="0" borderId="0" xfId="68" applyFont="1" applyAlignment="1">
      <alignment horizontal="left" wrapText="1"/>
    </xf>
    <xf numFmtId="0" fontId="41" fillId="0" borderId="14" xfId="68" applyFont="1" applyBorder="1" applyAlignment="1">
      <alignment horizontal="left" wrapText="1"/>
    </xf>
    <xf numFmtId="0" fontId="41" fillId="0" borderId="13" xfId="68" applyFont="1" applyBorder="1" applyAlignment="1">
      <alignment horizontal="justify" vertical="center" wrapText="1"/>
    </xf>
    <xf numFmtId="0" fontId="41" fillId="0" borderId="0" xfId="68" applyFont="1" applyAlignment="1">
      <alignment horizontal="justify" vertical="center" wrapText="1"/>
    </xf>
    <xf numFmtId="0" fontId="41" fillId="0" borderId="14" xfId="68" applyFont="1" applyBorder="1" applyAlignment="1">
      <alignment horizontal="justify" vertical="center" wrapText="1"/>
    </xf>
  </cellXfs>
  <cellStyles count="8610">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alculation 2 2" xfId="451" xr:uid="{00000000-0005-0000-0000-00001A000000}"/>
    <cellStyle name="Calculation 2 2 2" xfId="1172" xr:uid="{00000000-0005-0000-0000-00001B000000}"/>
    <cellStyle name="Calculation 2 2 2 2" xfId="2622" xr:uid="{00000000-0005-0000-0000-00001C000000}"/>
    <cellStyle name="Calculation 2 2 3" xfId="1541" xr:uid="{00000000-0005-0000-0000-00001D000000}"/>
    <cellStyle name="Check Cell 2" xfId="27" xr:uid="{00000000-0005-0000-0000-00001E000000}"/>
    <cellStyle name="Comma" xfId="28" builtinId="3"/>
    <cellStyle name="Comma 10" xfId="8604" xr:uid="{3A73BF55-F984-4FB0-B819-8BB70AAB9632}"/>
    <cellStyle name="Comma 11" xfId="8607" xr:uid="{DF617F27-280B-4A66-B0F9-3A4BDACC346E}"/>
    <cellStyle name="Comma 2" xfId="29" xr:uid="{00000000-0005-0000-0000-000020000000}"/>
    <cellStyle name="Comma 2 2" xfId="30" xr:uid="{00000000-0005-0000-0000-000021000000}"/>
    <cellStyle name="Comma 2 2 2" xfId="63" xr:uid="{00000000-0005-0000-0000-000022000000}"/>
    <cellStyle name="Comma 2 3" xfId="62" xr:uid="{00000000-0005-0000-0000-000023000000}"/>
    <cellStyle name="Comma 3" xfId="31" xr:uid="{00000000-0005-0000-0000-000024000000}"/>
    <cellStyle name="Comma 3 2" xfId="64" xr:uid="{00000000-0005-0000-0000-000025000000}"/>
    <cellStyle name="Comma 3 3" xfId="445" xr:uid="{00000000-0005-0000-0000-000026000000}"/>
    <cellStyle name="Comma 3 3 2" xfId="808" xr:uid="{00000000-0005-0000-0000-000027000000}"/>
    <cellStyle name="Comma 4" xfId="32" xr:uid="{00000000-0005-0000-0000-000028000000}"/>
    <cellStyle name="Comma 4 2" xfId="65" xr:uid="{00000000-0005-0000-0000-000029000000}"/>
    <cellStyle name="Comma 5" xfId="79" xr:uid="{00000000-0005-0000-0000-00002A000000}"/>
    <cellStyle name="Comma 5 2" xfId="86" xr:uid="{00000000-0005-0000-0000-00002B000000}"/>
    <cellStyle name="Comma 6" xfId="441" xr:uid="{00000000-0005-0000-0000-00002C000000}"/>
    <cellStyle name="Comma 6 2" xfId="805" xr:uid="{00000000-0005-0000-0000-00002D000000}"/>
    <cellStyle name="Comma 7" xfId="448" xr:uid="{00000000-0005-0000-0000-00002E000000}"/>
    <cellStyle name="Comma 7 2" xfId="811" xr:uid="{00000000-0005-0000-0000-00002F000000}"/>
    <cellStyle name="Comma 8" xfId="1526" xr:uid="{00000000-0005-0000-0000-000030000000}"/>
    <cellStyle name="Comma 9" xfId="8599" xr:uid="{6E9B9924-8094-47F5-8B2C-50E25E583FF9}"/>
    <cellStyle name="Currency" xfId="33" builtinId="4"/>
    <cellStyle name="Currency 2" xfId="34" xr:uid="{00000000-0005-0000-0000-000032000000}"/>
    <cellStyle name="Currency 2 2" xfId="66" xr:uid="{00000000-0005-0000-0000-000033000000}"/>
    <cellStyle name="Currency 3" xfId="35" xr:uid="{00000000-0005-0000-0000-000034000000}"/>
    <cellStyle name="Currency 3 2" xfId="67" xr:uid="{00000000-0005-0000-0000-000035000000}"/>
    <cellStyle name="Currency 4" xfId="94" xr:uid="{00000000-0005-0000-0000-000036000000}"/>
    <cellStyle name="Explanatory Text 2" xfId="36" xr:uid="{00000000-0005-0000-0000-000037000000}"/>
    <cellStyle name="Good 2" xfId="37" xr:uid="{00000000-0005-0000-0000-000038000000}"/>
    <cellStyle name="Heading 1 2" xfId="38" xr:uid="{00000000-0005-0000-0000-000039000000}"/>
    <cellStyle name="Heading 2 2" xfId="39" xr:uid="{00000000-0005-0000-0000-00003A000000}"/>
    <cellStyle name="Heading 3 2" xfId="40" xr:uid="{00000000-0005-0000-0000-00003B000000}"/>
    <cellStyle name="Heading 4 2" xfId="41" xr:uid="{00000000-0005-0000-0000-00003C000000}"/>
    <cellStyle name="Input 2" xfId="42" xr:uid="{00000000-0005-0000-0000-00003D000000}"/>
    <cellStyle name="Input 2 2" xfId="452" xr:uid="{00000000-0005-0000-0000-00003E000000}"/>
    <cellStyle name="Input 2 2 2" xfId="1173" xr:uid="{00000000-0005-0000-0000-00003F000000}"/>
    <cellStyle name="Input 2 2 2 2" xfId="2623" xr:uid="{00000000-0005-0000-0000-000040000000}"/>
    <cellStyle name="Input 2 2 3" xfId="1542" xr:uid="{00000000-0005-0000-0000-000041000000}"/>
    <cellStyle name="Linked Cell 2" xfId="43" xr:uid="{00000000-0005-0000-0000-000042000000}"/>
    <cellStyle name="Neutral 2" xfId="44" xr:uid="{00000000-0005-0000-0000-000043000000}"/>
    <cellStyle name="Normal" xfId="0" builtinId="0"/>
    <cellStyle name="Normal 10" xfId="119" xr:uid="{00000000-0005-0000-0000-000045000000}"/>
    <cellStyle name="Normal 10 2" xfId="159" xr:uid="{00000000-0005-0000-0000-000046000000}"/>
    <cellStyle name="Normal 10 2 2" xfId="245" xr:uid="{00000000-0005-0000-0000-000047000000}"/>
    <cellStyle name="Normal 10 2 2 2" xfId="417" xr:uid="{00000000-0005-0000-0000-000048000000}"/>
    <cellStyle name="Normal 10 2 2 2 2" xfId="781" xr:uid="{00000000-0005-0000-0000-000049000000}"/>
    <cellStyle name="Normal 10 2 2 2 2 2" xfId="1502" xr:uid="{00000000-0005-0000-0000-00004A000000}"/>
    <cellStyle name="Normal 10 2 2 2 2 2 2" xfId="2952" xr:uid="{00000000-0005-0000-0000-00004B000000}"/>
    <cellStyle name="Normal 10 2 2 2 2 2 2 2" xfId="7168" xr:uid="{00000000-0005-0000-0000-00004C000000}"/>
    <cellStyle name="Normal 10 2 2 2 2 2 3" xfId="4364" xr:uid="{00000000-0005-0000-0000-00004D000000}"/>
    <cellStyle name="Normal 10 2 2 2 2 2 3 2" xfId="8570" xr:uid="{00000000-0005-0000-0000-00004E000000}"/>
    <cellStyle name="Normal 10 2 2 2 2 2 4" xfId="5766" xr:uid="{00000000-0005-0000-0000-00004F000000}"/>
    <cellStyle name="Normal 10 2 2 2 2 3" xfId="2240" xr:uid="{00000000-0005-0000-0000-000050000000}"/>
    <cellStyle name="Normal 10 2 2 2 2 3 2" xfId="6468" xr:uid="{00000000-0005-0000-0000-000051000000}"/>
    <cellStyle name="Normal 10 2 2 2 2 4" xfId="3664" xr:uid="{00000000-0005-0000-0000-000052000000}"/>
    <cellStyle name="Normal 10 2 2 2 2 4 2" xfId="7870" xr:uid="{00000000-0005-0000-0000-000053000000}"/>
    <cellStyle name="Normal 10 2 2 2 2 5" xfId="5066" xr:uid="{00000000-0005-0000-0000-000054000000}"/>
    <cellStyle name="Normal 10 2 2 2 3" xfId="1147" xr:uid="{00000000-0005-0000-0000-000055000000}"/>
    <cellStyle name="Normal 10 2 2 2 3 2" xfId="2597" xr:uid="{00000000-0005-0000-0000-000056000000}"/>
    <cellStyle name="Normal 10 2 2 2 3 2 2" xfId="6818" xr:uid="{00000000-0005-0000-0000-000057000000}"/>
    <cellStyle name="Normal 10 2 2 2 3 3" xfId="4014" xr:uid="{00000000-0005-0000-0000-000058000000}"/>
    <cellStyle name="Normal 10 2 2 2 3 3 2" xfId="8220" xr:uid="{00000000-0005-0000-0000-000059000000}"/>
    <cellStyle name="Normal 10 2 2 2 3 4" xfId="5416" xr:uid="{00000000-0005-0000-0000-00005A000000}"/>
    <cellStyle name="Normal 10 2 2 2 4" xfId="1890" xr:uid="{00000000-0005-0000-0000-00005B000000}"/>
    <cellStyle name="Normal 10 2 2 2 4 2" xfId="6118" xr:uid="{00000000-0005-0000-0000-00005C000000}"/>
    <cellStyle name="Normal 10 2 2 2 5" xfId="3314" xr:uid="{00000000-0005-0000-0000-00005D000000}"/>
    <cellStyle name="Normal 10 2 2 2 5 2" xfId="7520" xr:uid="{00000000-0005-0000-0000-00005E000000}"/>
    <cellStyle name="Normal 10 2 2 2 6" xfId="4716" xr:uid="{00000000-0005-0000-0000-00005F000000}"/>
    <cellStyle name="Normal 10 2 2 3" xfId="609" xr:uid="{00000000-0005-0000-0000-000060000000}"/>
    <cellStyle name="Normal 10 2 2 3 2" xfId="1330" xr:uid="{00000000-0005-0000-0000-000061000000}"/>
    <cellStyle name="Normal 10 2 2 3 2 2" xfId="2780" xr:uid="{00000000-0005-0000-0000-000062000000}"/>
    <cellStyle name="Normal 10 2 2 3 2 2 2" xfId="6996" xr:uid="{00000000-0005-0000-0000-000063000000}"/>
    <cellStyle name="Normal 10 2 2 3 2 3" xfId="4192" xr:uid="{00000000-0005-0000-0000-000064000000}"/>
    <cellStyle name="Normal 10 2 2 3 2 3 2" xfId="8398" xr:uid="{00000000-0005-0000-0000-000065000000}"/>
    <cellStyle name="Normal 10 2 2 3 2 4" xfId="5594" xr:uid="{00000000-0005-0000-0000-000066000000}"/>
    <cellStyle name="Normal 10 2 2 3 3" xfId="2068" xr:uid="{00000000-0005-0000-0000-000067000000}"/>
    <cellStyle name="Normal 10 2 2 3 3 2" xfId="6296" xr:uid="{00000000-0005-0000-0000-000068000000}"/>
    <cellStyle name="Normal 10 2 2 3 4" xfId="3492" xr:uid="{00000000-0005-0000-0000-000069000000}"/>
    <cellStyle name="Normal 10 2 2 3 4 2" xfId="7698" xr:uid="{00000000-0005-0000-0000-00006A000000}"/>
    <cellStyle name="Normal 10 2 2 3 5" xfId="4894" xr:uid="{00000000-0005-0000-0000-00006B000000}"/>
    <cellStyle name="Normal 10 2 2 4" xfId="975" xr:uid="{00000000-0005-0000-0000-00006C000000}"/>
    <cellStyle name="Normal 10 2 2 4 2" xfId="2425" xr:uid="{00000000-0005-0000-0000-00006D000000}"/>
    <cellStyle name="Normal 10 2 2 4 2 2" xfId="6646" xr:uid="{00000000-0005-0000-0000-00006E000000}"/>
    <cellStyle name="Normal 10 2 2 4 3" xfId="3842" xr:uid="{00000000-0005-0000-0000-00006F000000}"/>
    <cellStyle name="Normal 10 2 2 4 3 2" xfId="8048" xr:uid="{00000000-0005-0000-0000-000070000000}"/>
    <cellStyle name="Normal 10 2 2 4 4" xfId="5244" xr:uid="{00000000-0005-0000-0000-000071000000}"/>
    <cellStyle name="Normal 10 2 2 5" xfId="1718" xr:uid="{00000000-0005-0000-0000-000072000000}"/>
    <cellStyle name="Normal 10 2 2 5 2" xfId="5946" xr:uid="{00000000-0005-0000-0000-000073000000}"/>
    <cellStyle name="Normal 10 2 2 6" xfId="3142" xr:uid="{00000000-0005-0000-0000-000074000000}"/>
    <cellStyle name="Normal 10 2 2 6 2" xfId="7348" xr:uid="{00000000-0005-0000-0000-000075000000}"/>
    <cellStyle name="Normal 10 2 2 7" xfId="4544" xr:uid="{00000000-0005-0000-0000-000076000000}"/>
    <cellStyle name="Normal 10 2 3" xfId="331" xr:uid="{00000000-0005-0000-0000-000077000000}"/>
    <cellStyle name="Normal 10 2 3 2" xfId="695" xr:uid="{00000000-0005-0000-0000-000078000000}"/>
    <cellStyle name="Normal 10 2 3 2 2" xfId="1416" xr:uid="{00000000-0005-0000-0000-000079000000}"/>
    <cellStyle name="Normal 10 2 3 2 2 2" xfId="2866" xr:uid="{00000000-0005-0000-0000-00007A000000}"/>
    <cellStyle name="Normal 10 2 3 2 2 2 2" xfId="7082" xr:uid="{00000000-0005-0000-0000-00007B000000}"/>
    <cellStyle name="Normal 10 2 3 2 2 3" xfId="4278" xr:uid="{00000000-0005-0000-0000-00007C000000}"/>
    <cellStyle name="Normal 10 2 3 2 2 3 2" xfId="8484" xr:uid="{00000000-0005-0000-0000-00007D000000}"/>
    <cellStyle name="Normal 10 2 3 2 2 4" xfId="5680" xr:uid="{00000000-0005-0000-0000-00007E000000}"/>
    <cellStyle name="Normal 10 2 3 2 3" xfId="2154" xr:uid="{00000000-0005-0000-0000-00007F000000}"/>
    <cellStyle name="Normal 10 2 3 2 3 2" xfId="6382" xr:uid="{00000000-0005-0000-0000-000080000000}"/>
    <cellStyle name="Normal 10 2 3 2 4" xfId="3578" xr:uid="{00000000-0005-0000-0000-000081000000}"/>
    <cellStyle name="Normal 10 2 3 2 4 2" xfId="7784" xr:uid="{00000000-0005-0000-0000-000082000000}"/>
    <cellStyle name="Normal 10 2 3 2 5" xfId="4980" xr:uid="{00000000-0005-0000-0000-000083000000}"/>
    <cellStyle name="Normal 10 2 3 3" xfId="1061" xr:uid="{00000000-0005-0000-0000-000084000000}"/>
    <cellStyle name="Normal 10 2 3 3 2" xfId="2511" xr:uid="{00000000-0005-0000-0000-000085000000}"/>
    <cellStyle name="Normal 10 2 3 3 2 2" xfId="6732" xr:uid="{00000000-0005-0000-0000-000086000000}"/>
    <cellStyle name="Normal 10 2 3 3 3" xfId="3928" xr:uid="{00000000-0005-0000-0000-000087000000}"/>
    <cellStyle name="Normal 10 2 3 3 3 2" xfId="8134" xr:uid="{00000000-0005-0000-0000-000088000000}"/>
    <cellStyle name="Normal 10 2 3 3 4" xfId="5330" xr:uid="{00000000-0005-0000-0000-000089000000}"/>
    <cellStyle name="Normal 10 2 3 4" xfId="1804" xr:uid="{00000000-0005-0000-0000-00008A000000}"/>
    <cellStyle name="Normal 10 2 3 4 2" xfId="6032" xr:uid="{00000000-0005-0000-0000-00008B000000}"/>
    <cellStyle name="Normal 10 2 3 5" xfId="3228" xr:uid="{00000000-0005-0000-0000-00008C000000}"/>
    <cellStyle name="Normal 10 2 3 5 2" xfId="7434" xr:uid="{00000000-0005-0000-0000-00008D000000}"/>
    <cellStyle name="Normal 10 2 3 6" xfId="4630" xr:uid="{00000000-0005-0000-0000-00008E000000}"/>
    <cellStyle name="Normal 10 2 4" xfId="523" xr:uid="{00000000-0005-0000-0000-00008F000000}"/>
    <cellStyle name="Normal 10 2 4 2" xfId="1244" xr:uid="{00000000-0005-0000-0000-000090000000}"/>
    <cellStyle name="Normal 10 2 4 2 2" xfId="2694" xr:uid="{00000000-0005-0000-0000-000091000000}"/>
    <cellStyle name="Normal 10 2 4 2 2 2" xfId="6910" xr:uid="{00000000-0005-0000-0000-000092000000}"/>
    <cellStyle name="Normal 10 2 4 2 3" xfId="4106" xr:uid="{00000000-0005-0000-0000-000093000000}"/>
    <cellStyle name="Normal 10 2 4 2 3 2" xfId="8312" xr:uid="{00000000-0005-0000-0000-000094000000}"/>
    <cellStyle name="Normal 10 2 4 2 4" xfId="5508" xr:uid="{00000000-0005-0000-0000-000095000000}"/>
    <cellStyle name="Normal 10 2 4 3" xfId="1982" xr:uid="{00000000-0005-0000-0000-000096000000}"/>
    <cellStyle name="Normal 10 2 4 3 2" xfId="6210" xr:uid="{00000000-0005-0000-0000-000097000000}"/>
    <cellStyle name="Normal 10 2 4 4" xfId="3406" xr:uid="{00000000-0005-0000-0000-000098000000}"/>
    <cellStyle name="Normal 10 2 4 4 2" xfId="7612" xr:uid="{00000000-0005-0000-0000-000099000000}"/>
    <cellStyle name="Normal 10 2 4 5" xfId="4808" xr:uid="{00000000-0005-0000-0000-00009A000000}"/>
    <cellStyle name="Normal 10 2 5" xfId="889" xr:uid="{00000000-0005-0000-0000-00009B000000}"/>
    <cellStyle name="Normal 10 2 5 2" xfId="2339" xr:uid="{00000000-0005-0000-0000-00009C000000}"/>
    <cellStyle name="Normal 10 2 5 2 2" xfId="6560" xr:uid="{00000000-0005-0000-0000-00009D000000}"/>
    <cellStyle name="Normal 10 2 5 3" xfId="3756" xr:uid="{00000000-0005-0000-0000-00009E000000}"/>
    <cellStyle name="Normal 10 2 5 3 2" xfId="7962" xr:uid="{00000000-0005-0000-0000-00009F000000}"/>
    <cellStyle name="Normal 10 2 5 4" xfId="5158" xr:uid="{00000000-0005-0000-0000-0000A0000000}"/>
    <cellStyle name="Normal 10 2 6" xfId="1632" xr:uid="{00000000-0005-0000-0000-0000A1000000}"/>
    <cellStyle name="Normal 10 2 6 2" xfId="5860" xr:uid="{00000000-0005-0000-0000-0000A2000000}"/>
    <cellStyle name="Normal 10 2 7" xfId="3056" xr:uid="{00000000-0005-0000-0000-0000A3000000}"/>
    <cellStyle name="Normal 10 2 7 2" xfId="7262" xr:uid="{00000000-0005-0000-0000-0000A4000000}"/>
    <cellStyle name="Normal 10 2 8" xfId="4458" xr:uid="{00000000-0005-0000-0000-0000A5000000}"/>
    <cellStyle name="Normal 10 3" xfId="205" xr:uid="{00000000-0005-0000-0000-0000A6000000}"/>
    <cellStyle name="Normal 10 3 2" xfId="377" xr:uid="{00000000-0005-0000-0000-0000A7000000}"/>
    <cellStyle name="Normal 10 3 2 2" xfId="741" xr:uid="{00000000-0005-0000-0000-0000A8000000}"/>
    <cellStyle name="Normal 10 3 2 2 2" xfId="1462" xr:uid="{00000000-0005-0000-0000-0000A9000000}"/>
    <cellStyle name="Normal 10 3 2 2 2 2" xfId="2912" xr:uid="{00000000-0005-0000-0000-0000AA000000}"/>
    <cellStyle name="Normal 10 3 2 2 2 2 2" xfId="7128" xr:uid="{00000000-0005-0000-0000-0000AB000000}"/>
    <cellStyle name="Normal 10 3 2 2 2 3" xfId="4324" xr:uid="{00000000-0005-0000-0000-0000AC000000}"/>
    <cellStyle name="Normal 10 3 2 2 2 3 2" xfId="8530" xr:uid="{00000000-0005-0000-0000-0000AD000000}"/>
    <cellStyle name="Normal 10 3 2 2 2 4" xfId="5726" xr:uid="{00000000-0005-0000-0000-0000AE000000}"/>
    <cellStyle name="Normal 10 3 2 2 3" xfId="2200" xr:uid="{00000000-0005-0000-0000-0000AF000000}"/>
    <cellStyle name="Normal 10 3 2 2 3 2" xfId="6428" xr:uid="{00000000-0005-0000-0000-0000B0000000}"/>
    <cellStyle name="Normal 10 3 2 2 4" xfId="3624" xr:uid="{00000000-0005-0000-0000-0000B1000000}"/>
    <cellStyle name="Normal 10 3 2 2 4 2" xfId="7830" xr:uid="{00000000-0005-0000-0000-0000B2000000}"/>
    <cellStyle name="Normal 10 3 2 2 5" xfId="5026" xr:uid="{00000000-0005-0000-0000-0000B3000000}"/>
    <cellStyle name="Normal 10 3 2 3" xfId="1107" xr:uid="{00000000-0005-0000-0000-0000B4000000}"/>
    <cellStyle name="Normal 10 3 2 3 2" xfId="2557" xr:uid="{00000000-0005-0000-0000-0000B5000000}"/>
    <cellStyle name="Normal 10 3 2 3 2 2" xfId="6778" xr:uid="{00000000-0005-0000-0000-0000B6000000}"/>
    <cellStyle name="Normal 10 3 2 3 3" xfId="3974" xr:uid="{00000000-0005-0000-0000-0000B7000000}"/>
    <cellStyle name="Normal 10 3 2 3 3 2" xfId="8180" xr:uid="{00000000-0005-0000-0000-0000B8000000}"/>
    <cellStyle name="Normal 10 3 2 3 4" xfId="5376" xr:uid="{00000000-0005-0000-0000-0000B9000000}"/>
    <cellStyle name="Normal 10 3 2 4" xfId="1850" xr:uid="{00000000-0005-0000-0000-0000BA000000}"/>
    <cellStyle name="Normal 10 3 2 4 2" xfId="6078" xr:uid="{00000000-0005-0000-0000-0000BB000000}"/>
    <cellStyle name="Normal 10 3 2 5" xfId="3274" xr:uid="{00000000-0005-0000-0000-0000BC000000}"/>
    <cellStyle name="Normal 10 3 2 5 2" xfId="7480" xr:uid="{00000000-0005-0000-0000-0000BD000000}"/>
    <cellStyle name="Normal 10 3 2 6" xfId="4676" xr:uid="{00000000-0005-0000-0000-0000BE000000}"/>
    <cellStyle name="Normal 10 3 3" xfId="569" xr:uid="{00000000-0005-0000-0000-0000BF000000}"/>
    <cellStyle name="Normal 10 3 3 2" xfId="1290" xr:uid="{00000000-0005-0000-0000-0000C0000000}"/>
    <cellStyle name="Normal 10 3 3 2 2" xfId="2740" xr:uid="{00000000-0005-0000-0000-0000C1000000}"/>
    <cellStyle name="Normal 10 3 3 2 2 2" xfId="6956" xr:uid="{00000000-0005-0000-0000-0000C2000000}"/>
    <cellStyle name="Normal 10 3 3 2 3" xfId="4152" xr:uid="{00000000-0005-0000-0000-0000C3000000}"/>
    <cellStyle name="Normal 10 3 3 2 3 2" xfId="8358" xr:uid="{00000000-0005-0000-0000-0000C4000000}"/>
    <cellStyle name="Normal 10 3 3 2 4" xfId="5554" xr:uid="{00000000-0005-0000-0000-0000C5000000}"/>
    <cellStyle name="Normal 10 3 3 3" xfId="2028" xr:uid="{00000000-0005-0000-0000-0000C6000000}"/>
    <cellStyle name="Normal 10 3 3 3 2" xfId="6256" xr:uid="{00000000-0005-0000-0000-0000C7000000}"/>
    <cellStyle name="Normal 10 3 3 4" xfId="3452" xr:uid="{00000000-0005-0000-0000-0000C8000000}"/>
    <cellStyle name="Normal 10 3 3 4 2" xfId="7658" xr:uid="{00000000-0005-0000-0000-0000C9000000}"/>
    <cellStyle name="Normal 10 3 3 5" xfId="4854" xr:uid="{00000000-0005-0000-0000-0000CA000000}"/>
    <cellStyle name="Normal 10 3 4" xfId="935" xr:uid="{00000000-0005-0000-0000-0000CB000000}"/>
    <cellStyle name="Normal 10 3 4 2" xfId="2385" xr:uid="{00000000-0005-0000-0000-0000CC000000}"/>
    <cellStyle name="Normal 10 3 4 2 2" xfId="6606" xr:uid="{00000000-0005-0000-0000-0000CD000000}"/>
    <cellStyle name="Normal 10 3 4 3" xfId="3802" xr:uid="{00000000-0005-0000-0000-0000CE000000}"/>
    <cellStyle name="Normal 10 3 4 3 2" xfId="8008" xr:uid="{00000000-0005-0000-0000-0000CF000000}"/>
    <cellStyle name="Normal 10 3 4 4" xfId="5204" xr:uid="{00000000-0005-0000-0000-0000D0000000}"/>
    <cellStyle name="Normal 10 3 5" xfId="1678" xr:uid="{00000000-0005-0000-0000-0000D1000000}"/>
    <cellStyle name="Normal 10 3 5 2" xfId="5906" xr:uid="{00000000-0005-0000-0000-0000D2000000}"/>
    <cellStyle name="Normal 10 3 6" xfId="3102" xr:uid="{00000000-0005-0000-0000-0000D3000000}"/>
    <cellStyle name="Normal 10 3 6 2" xfId="7308" xr:uid="{00000000-0005-0000-0000-0000D4000000}"/>
    <cellStyle name="Normal 10 3 7" xfId="4504" xr:uid="{00000000-0005-0000-0000-0000D5000000}"/>
    <cellStyle name="Normal 10 4" xfId="291" xr:uid="{00000000-0005-0000-0000-0000D6000000}"/>
    <cellStyle name="Normal 10 4 2" xfId="655" xr:uid="{00000000-0005-0000-0000-0000D7000000}"/>
    <cellStyle name="Normal 10 4 2 2" xfId="1376" xr:uid="{00000000-0005-0000-0000-0000D8000000}"/>
    <cellStyle name="Normal 10 4 2 2 2" xfId="2826" xr:uid="{00000000-0005-0000-0000-0000D9000000}"/>
    <cellStyle name="Normal 10 4 2 2 2 2" xfId="7042" xr:uid="{00000000-0005-0000-0000-0000DA000000}"/>
    <cellStyle name="Normal 10 4 2 2 3" xfId="4238" xr:uid="{00000000-0005-0000-0000-0000DB000000}"/>
    <cellStyle name="Normal 10 4 2 2 3 2" xfId="8444" xr:uid="{00000000-0005-0000-0000-0000DC000000}"/>
    <cellStyle name="Normal 10 4 2 2 4" xfId="5640" xr:uid="{00000000-0005-0000-0000-0000DD000000}"/>
    <cellStyle name="Normal 10 4 2 3" xfId="2114" xr:uid="{00000000-0005-0000-0000-0000DE000000}"/>
    <cellStyle name="Normal 10 4 2 3 2" xfId="6342" xr:uid="{00000000-0005-0000-0000-0000DF000000}"/>
    <cellStyle name="Normal 10 4 2 4" xfId="3538" xr:uid="{00000000-0005-0000-0000-0000E0000000}"/>
    <cellStyle name="Normal 10 4 2 4 2" xfId="7744" xr:uid="{00000000-0005-0000-0000-0000E1000000}"/>
    <cellStyle name="Normal 10 4 2 5" xfId="4940" xr:uid="{00000000-0005-0000-0000-0000E2000000}"/>
    <cellStyle name="Normal 10 4 3" xfId="1021" xr:uid="{00000000-0005-0000-0000-0000E3000000}"/>
    <cellStyle name="Normal 10 4 3 2" xfId="2471" xr:uid="{00000000-0005-0000-0000-0000E4000000}"/>
    <cellStyle name="Normal 10 4 3 2 2" xfId="6692" xr:uid="{00000000-0005-0000-0000-0000E5000000}"/>
    <cellStyle name="Normal 10 4 3 3" xfId="3888" xr:uid="{00000000-0005-0000-0000-0000E6000000}"/>
    <cellStyle name="Normal 10 4 3 3 2" xfId="8094" xr:uid="{00000000-0005-0000-0000-0000E7000000}"/>
    <cellStyle name="Normal 10 4 3 4" xfId="5290" xr:uid="{00000000-0005-0000-0000-0000E8000000}"/>
    <cellStyle name="Normal 10 4 4" xfId="1764" xr:uid="{00000000-0005-0000-0000-0000E9000000}"/>
    <cellStyle name="Normal 10 4 4 2" xfId="5992" xr:uid="{00000000-0005-0000-0000-0000EA000000}"/>
    <cellStyle name="Normal 10 4 5" xfId="3188" xr:uid="{00000000-0005-0000-0000-0000EB000000}"/>
    <cellStyle name="Normal 10 4 5 2" xfId="7394" xr:uid="{00000000-0005-0000-0000-0000EC000000}"/>
    <cellStyle name="Normal 10 4 6" xfId="4590" xr:uid="{00000000-0005-0000-0000-0000ED000000}"/>
    <cellStyle name="Normal 10 5" xfId="483" xr:uid="{00000000-0005-0000-0000-0000EE000000}"/>
    <cellStyle name="Normal 10 5 2" xfId="1204" xr:uid="{00000000-0005-0000-0000-0000EF000000}"/>
    <cellStyle name="Normal 10 5 2 2" xfId="2654" xr:uid="{00000000-0005-0000-0000-0000F0000000}"/>
    <cellStyle name="Normal 10 5 2 2 2" xfId="6870" xr:uid="{00000000-0005-0000-0000-0000F1000000}"/>
    <cellStyle name="Normal 10 5 2 3" xfId="4066" xr:uid="{00000000-0005-0000-0000-0000F2000000}"/>
    <cellStyle name="Normal 10 5 2 3 2" xfId="8272" xr:uid="{00000000-0005-0000-0000-0000F3000000}"/>
    <cellStyle name="Normal 10 5 2 4" xfId="5468" xr:uid="{00000000-0005-0000-0000-0000F4000000}"/>
    <cellStyle name="Normal 10 5 3" xfId="1942" xr:uid="{00000000-0005-0000-0000-0000F5000000}"/>
    <cellStyle name="Normal 10 5 3 2" xfId="6170" xr:uid="{00000000-0005-0000-0000-0000F6000000}"/>
    <cellStyle name="Normal 10 5 4" xfId="3366" xr:uid="{00000000-0005-0000-0000-0000F7000000}"/>
    <cellStyle name="Normal 10 5 4 2" xfId="7572" xr:uid="{00000000-0005-0000-0000-0000F8000000}"/>
    <cellStyle name="Normal 10 5 5" xfId="4768" xr:uid="{00000000-0005-0000-0000-0000F9000000}"/>
    <cellStyle name="Normal 10 6" xfId="849" xr:uid="{00000000-0005-0000-0000-0000FA000000}"/>
    <cellStyle name="Normal 10 6 2" xfId="2299" xr:uid="{00000000-0005-0000-0000-0000FB000000}"/>
    <cellStyle name="Normal 10 6 2 2" xfId="6520" xr:uid="{00000000-0005-0000-0000-0000FC000000}"/>
    <cellStyle name="Normal 10 6 3" xfId="3716" xr:uid="{00000000-0005-0000-0000-0000FD000000}"/>
    <cellStyle name="Normal 10 6 3 2" xfId="7922" xr:uid="{00000000-0005-0000-0000-0000FE000000}"/>
    <cellStyle name="Normal 10 6 4" xfId="5118" xr:uid="{00000000-0005-0000-0000-0000FF000000}"/>
    <cellStyle name="Normal 10 7" xfId="1592" xr:uid="{00000000-0005-0000-0000-000000010000}"/>
    <cellStyle name="Normal 10 7 2" xfId="5820" xr:uid="{00000000-0005-0000-0000-000001010000}"/>
    <cellStyle name="Normal 10 8" xfId="3016" xr:uid="{00000000-0005-0000-0000-000002010000}"/>
    <cellStyle name="Normal 10 8 2" xfId="7222" xr:uid="{00000000-0005-0000-0000-000003010000}"/>
    <cellStyle name="Normal 10 9" xfId="4418" xr:uid="{00000000-0005-0000-0000-000004010000}"/>
    <cellStyle name="Normal 11" xfId="125" xr:uid="{00000000-0005-0000-0000-000005010000}"/>
    <cellStyle name="Normal 11 2" xfId="165" xr:uid="{00000000-0005-0000-0000-000006010000}"/>
    <cellStyle name="Normal 11 2 2" xfId="251" xr:uid="{00000000-0005-0000-0000-000007010000}"/>
    <cellStyle name="Normal 11 2 2 2" xfId="423" xr:uid="{00000000-0005-0000-0000-000008010000}"/>
    <cellStyle name="Normal 11 2 2 2 2" xfId="787" xr:uid="{00000000-0005-0000-0000-000009010000}"/>
    <cellStyle name="Normal 11 2 2 2 2 2" xfId="1508" xr:uid="{00000000-0005-0000-0000-00000A010000}"/>
    <cellStyle name="Normal 11 2 2 2 2 2 2" xfId="2958" xr:uid="{00000000-0005-0000-0000-00000B010000}"/>
    <cellStyle name="Normal 11 2 2 2 2 2 2 2" xfId="7174" xr:uid="{00000000-0005-0000-0000-00000C010000}"/>
    <cellStyle name="Normal 11 2 2 2 2 2 3" xfId="4370" xr:uid="{00000000-0005-0000-0000-00000D010000}"/>
    <cellStyle name="Normal 11 2 2 2 2 2 3 2" xfId="8576" xr:uid="{00000000-0005-0000-0000-00000E010000}"/>
    <cellStyle name="Normal 11 2 2 2 2 2 4" xfId="5772" xr:uid="{00000000-0005-0000-0000-00000F010000}"/>
    <cellStyle name="Normal 11 2 2 2 2 3" xfId="2246" xr:uid="{00000000-0005-0000-0000-000010010000}"/>
    <cellStyle name="Normal 11 2 2 2 2 3 2" xfId="6474" xr:uid="{00000000-0005-0000-0000-000011010000}"/>
    <cellStyle name="Normal 11 2 2 2 2 4" xfId="3670" xr:uid="{00000000-0005-0000-0000-000012010000}"/>
    <cellStyle name="Normal 11 2 2 2 2 4 2" xfId="7876" xr:uid="{00000000-0005-0000-0000-000013010000}"/>
    <cellStyle name="Normal 11 2 2 2 2 5" xfId="5072" xr:uid="{00000000-0005-0000-0000-000014010000}"/>
    <cellStyle name="Normal 11 2 2 2 3" xfId="1153" xr:uid="{00000000-0005-0000-0000-000015010000}"/>
    <cellStyle name="Normal 11 2 2 2 3 2" xfId="2603" xr:uid="{00000000-0005-0000-0000-000016010000}"/>
    <cellStyle name="Normal 11 2 2 2 3 2 2" xfId="6824" xr:uid="{00000000-0005-0000-0000-000017010000}"/>
    <cellStyle name="Normal 11 2 2 2 3 3" xfId="4020" xr:uid="{00000000-0005-0000-0000-000018010000}"/>
    <cellStyle name="Normal 11 2 2 2 3 3 2" xfId="8226" xr:uid="{00000000-0005-0000-0000-000019010000}"/>
    <cellStyle name="Normal 11 2 2 2 3 4" xfId="5422" xr:uid="{00000000-0005-0000-0000-00001A010000}"/>
    <cellStyle name="Normal 11 2 2 2 4" xfId="1896" xr:uid="{00000000-0005-0000-0000-00001B010000}"/>
    <cellStyle name="Normal 11 2 2 2 4 2" xfId="6124" xr:uid="{00000000-0005-0000-0000-00001C010000}"/>
    <cellStyle name="Normal 11 2 2 2 5" xfId="3320" xr:uid="{00000000-0005-0000-0000-00001D010000}"/>
    <cellStyle name="Normal 11 2 2 2 5 2" xfId="7526" xr:uid="{00000000-0005-0000-0000-00001E010000}"/>
    <cellStyle name="Normal 11 2 2 2 6" xfId="4722" xr:uid="{00000000-0005-0000-0000-00001F010000}"/>
    <cellStyle name="Normal 11 2 2 3" xfId="615" xr:uid="{00000000-0005-0000-0000-000020010000}"/>
    <cellStyle name="Normal 11 2 2 3 2" xfId="1336" xr:uid="{00000000-0005-0000-0000-000021010000}"/>
    <cellStyle name="Normal 11 2 2 3 2 2" xfId="2786" xr:uid="{00000000-0005-0000-0000-000022010000}"/>
    <cellStyle name="Normal 11 2 2 3 2 2 2" xfId="7002" xr:uid="{00000000-0005-0000-0000-000023010000}"/>
    <cellStyle name="Normal 11 2 2 3 2 3" xfId="4198" xr:uid="{00000000-0005-0000-0000-000024010000}"/>
    <cellStyle name="Normal 11 2 2 3 2 3 2" xfId="8404" xr:uid="{00000000-0005-0000-0000-000025010000}"/>
    <cellStyle name="Normal 11 2 2 3 2 4" xfId="5600" xr:uid="{00000000-0005-0000-0000-000026010000}"/>
    <cellStyle name="Normal 11 2 2 3 3" xfId="2074" xr:uid="{00000000-0005-0000-0000-000027010000}"/>
    <cellStyle name="Normal 11 2 2 3 3 2" xfId="6302" xr:uid="{00000000-0005-0000-0000-000028010000}"/>
    <cellStyle name="Normal 11 2 2 3 4" xfId="3498" xr:uid="{00000000-0005-0000-0000-000029010000}"/>
    <cellStyle name="Normal 11 2 2 3 4 2" xfId="7704" xr:uid="{00000000-0005-0000-0000-00002A010000}"/>
    <cellStyle name="Normal 11 2 2 3 5" xfId="4900" xr:uid="{00000000-0005-0000-0000-00002B010000}"/>
    <cellStyle name="Normal 11 2 2 4" xfId="981" xr:uid="{00000000-0005-0000-0000-00002C010000}"/>
    <cellStyle name="Normal 11 2 2 4 2" xfId="2431" xr:uid="{00000000-0005-0000-0000-00002D010000}"/>
    <cellStyle name="Normal 11 2 2 4 2 2" xfId="6652" xr:uid="{00000000-0005-0000-0000-00002E010000}"/>
    <cellStyle name="Normal 11 2 2 4 3" xfId="3848" xr:uid="{00000000-0005-0000-0000-00002F010000}"/>
    <cellStyle name="Normal 11 2 2 4 3 2" xfId="8054" xr:uid="{00000000-0005-0000-0000-000030010000}"/>
    <cellStyle name="Normal 11 2 2 4 4" xfId="5250" xr:uid="{00000000-0005-0000-0000-000031010000}"/>
    <cellStyle name="Normal 11 2 2 5" xfId="1724" xr:uid="{00000000-0005-0000-0000-000032010000}"/>
    <cellStyle name="Normal 11 2 2 5 2" xfId="5952" xr:uid="{00000000-0005-0000-0000-000033010000}"/>
    <cellStyle name="Normal 11 2 2 6" xfId="3148" xr:uid="{00000000-0005-0000-0000-000034010000}"/>
    <cellStyle name="Normal 11 2 2 6 2" xfId="7354" xr:uid="{00000000-0005-0000-0000-000035010000}"/>
    <cellStyle name="Normal 11 2 2 7" xfId="4550" xr:uid="{00000000-0005-0000-0000-000036010000}"/>
    <cellStyle name="Normal 11 2 3" xfId="337" xr:uid="{00000000-0005-0000-0000-000037010000}"/>
    <cellStyle name="Normal 11 2 3 2" xfId="701" xr:uid="{00000000-0005-0000-0000-000038010000}"/>
    <cellStyle name="Normal 11 2 3 2 2" xfId="1422" xr:uid="{00000000-0005-0000-0000-000039010000}"/>
    <cellStyle name="Normal 11 2 3 2 2 2" xfId="2872" xr:uid="{00000000-0005-0000-0000-00003A010000}"/>
    <cellStyle name="Normal 11 2 3 2 2 2 2" xfId="7088" xr:uid="{00000000-0005-0000-0000-00003B010000}"/>
    <cellStyle name="Normal 11 2 3 2 2 3" xfId="4284" xr:uid="{00000000-0005-0000-0000-00003C010000}"/>
    <cellStyle name="Normal 11 2 3 2 2 3 2" xfId="8490" xr:uid="{00000000-0005-0000-0000-00003D010000}"/>
    <cellStyle name="Normal 11 2 3 2 2 4" xfId="5686" xr:uid="{00000000-0005-0000-0000-00003E010000}"/>
    <cellStyle name="Normal 11 2 3 2 3" xfId="2160" xr:uid="{00000000-0005-0000-0000-00003F010000}"/>
    <cellStyle name="Normal 11 2 3 2 3 2" xfId="6388" xr:uid="{00000000-0005-0000-0000-000040010000}"/>
    <cellStyle name="Normal 11 2 3 2 4" xfId="3584" xr:uid="{00000000-0005-0000-0000-000041010000}"/>
    <cellStyle name="Normal 11 2 3 2 4 2" xfId="7790" xr:uid="{00000000-0005-0000-0000-000042010000}"/>
    <cellStyle name="Normal 11 2 3 2 5" xfId="4986" xr:uid="{00000000-0005-0000-0000-000043010000}"/>
    <cellStyle name="Normal 11 2 3 3" xfId="1067" xr:uid="{00000000-0005-0000-0000-000044010000}"/>
    <cellStyle name="Normal 11 2 3 3 2" xfId="2517" xr:uid="{00000000-0005-0000-0000-000045010000}"/>
    <cellStyle name="Normal 11 2 3 3 2 2" xfId="6738" xr:uid="{00000000-0005-0000-0000-000046010000}"/>
    <cellStyle name="Normal 11 2 3 3 3" xfId="3934" xr:uid="{00000000-0005-0000-0000-000047010000}"/>
    <cellStyle name="Normal 11 2 3 3 3 2" xfId="8140" xr:uid="{00000000-0005-0000-0000-000048010000}"/>
    <cellStyle name="Normal 11 2 3 3 4" xfId="5336" xr:uid="{00000000-0005-0000-0000-000049010000}"/>
    <cellStyle name="Normal 11 2 3 4" xfId="1810" xr:uid="{00000000-0005-0000-0000-00004A010000}"/>
    <cellStyle name="Normal 11 2 3 4 2" xfId="6038" xr:uid="{00000000-0005-0000-0000-00004B010000}"/>
    <cellStyle name="Normal 11 2 3 5" xfId="3234" xr:uid="{00000000-0005-0000-0000-00004C010000}"/>
    <cellStyle name="Normal 11 2 3 5 2" xfId="7440" xr:uid="{00000000-0005-0000-0000-00004D010000}"/>
    <cellStyle name="Normal 11 2 3 6" xfId="4636" xr:uid="{00000000-0005-0000-0000-00004E010000}"/>
    <cellStyle name="Normal 11 2 4" xfId="529" xr:uid="{00000000-0005-0000-0000-00004F010000}"/>
    <cellStyle name="Normal 11 2 4 2" xfId="1250" xr:uid="{00000000-0005-0000-0000-000050010000}"/>
    <cellStyle name="Normal 11 2 4 2 2" xfId="2700" xr:uid="{00000000-0005-0000-0000-000051010000}"/>
    <cellStyle name="Normal 11 2 4 2 2 2" xfId="6916" xr:uid="{00000000-0005-0000-0000-000052010000}"/>
    <cellStyle name="Normal 11 2 4 2 3" xfId="4112" xr:uid="{00000000-0005-0000-0000-000053010000}"/>
    <cellStyle name="Normal 11 2 4 2 3 2" xfId="8318" xr:uid="{00000000-0005-0000-0000-000054010000}"/>
    <cellStyle name="Normal 11 2 4 2 4" xfId="5514" xr:uid="{00000000-0005-0000-0000-000055010000}"/>
    <cellStyle name="Normal 11 2 4 3" xfId="1988" xr:uid="{00000000-0005-0000-0000-000056010000}"/>
    <cellStyle name="Normal 11 2 4 3 2" xfId="6216" xr:uid="{00000000-0005-0000-0000-000057010000}"/>
    <cellStyle name="Normal 11 2 4 4" xfId="3412" xr:uid="{00000000-0005-0000-0000-000058010000}"/>
    <cellStyle name="Normal 11 2 4 4 2" xfId="7618" xr:uid="{00000000-0005-0000-0000-000059010000}"/>
    <cellStyle name="Normal 11 2 4 5" xfId="4814" xr:uid="{00000000-0005-0000-0000-00005A010000}"/>
    <cellStyle name="Normal 11 2 5" xfId="895" xr:uid="{00000000-0005-0000-0000-00005B010000}"/>
    <cellStyle name="Normal 11 2 5 2" xfId="2345" xr:uid="{00000000-0005-0000-0000-00005C010000}"/>
    <cellStyle name="Normal 11 2 5 2 2" xfId="6566" xr:uid="{00000000-0005-0000-0000-00005D010000}"/>
    <cellStyle name="Normal 11 2 5 3" xfId="3762" xr:uid="{00000000-0005-0000-0000-00005E010000}"/>
    <cellStyle name="Normal 11 2 5 3 2" xfId="7968" xr:uid="{00000000-0005-0000-0000-00005F010000}"/>
    <cellStyle name="Normal 11 2 5 4" xfId="5164" xr:uid="{00000000-0005-0000-0000-000060010000}"/>
    <cellStyle name="Normal 11 2 6" xfId="1638" xr:uid="{00000000-0005-0000-0000-000061010000}"/>
    <cellStyle name="Normal 11 2 6 2" xfId="5866" xr:uid="{00000000-0005-0000-0000-000062010000}"/>
    <cellStyle name="Normal 11 2 7" xfId="3062" xr:uid="{00000000-0005-0000-0000-000063010000}"/>
    <cellStyle name="Normal 11 2 7 2" xfId="7268" xr:uid="{00000000-0005-0000-0000-000064010000}"/>
    <cellStyle name="Normal 11 2 8" xfId="4464" xr:uid="{00000000-0005-0000-0000-000065010000}"/>
    <cellStyle name="Normal 11 3" xfId="211" xr:uid="{00000000-0005-0000-0000-000066010000}"/>
    <cellStyle name="Normal 11 3 2" xfId="383" xr:uid="{00000000-0005-0000-0000-000067010000}"/>
    <cellStyle name="Normal 11 3 2 2" xfId="747" xr:uid="{00000000-0005-0000-0000-000068010000}"/>
    <cellStyle name="Normal 11 3 2 2 2" xfId="1468" xr:uid="{00000000-0005-0000-0000-000069010000}"/>
    <cellStyle name="Normal 11 3 2 2 2 2" xfId="2918" xr:uid="{00000000-0005-0000-0000-00006A010000}"/>
    <cellStyle name="Normal 11 3 2 2 2 2 2" xfId="7134" xr:uid="{00000000-0005-0000-0000-00006B010000}"/>
    <cellStyle name="Normal 11 3 2 2 2 3" xfId="4330" xr:uid="{00000000-0005-0000-0000-00006C010000}"/>
    <cellStyle name="Normal 11 3 2 2 2 3 2" xfId="8536" xr:uid="{00000000-0005-0000-0000-00006D010000}"/>
    <cellStyle name="Normal 11 3 2 2 2 4" xfId="5732" xr:uid="{00000000-0005-0000-0000-00006E010000}"/>
    <cellStyle name="Normal 11 3 2 2 3" xfId="2206" xr:uid="{00000000-0005-0000-0000-00006F010000}"/>
    <cellStyle name="Normal 11 3 2 2 3 2" xfId="6434" xr:uid="{00000000-0005-0000-0000-000070010000}"/>
    <cellStyle name="Normal 11 3 2 2 4" xfId="3630" xr:uid="{00000000-0005-0000-0000-000071010000}"/>
    <cellStyle name="Normal 11 3 2 2 4 2" xfId="7836" xr:uid="{00000000-0005-0000-0000-000072010000}"/>
    <cellStyle name="Normal 11 3 2 2 5" xfId="5032" xr:uid="{00000000-0005-0000-0000-000073010000}"/>
    <cellStyle name="Normal 11 3 2 3" xfId="1113" xr:uid="{00000000-0005-0000-0000-000074010000}"/>
    <cellStyle name="Normal 11 3 2 3 2" xfId="2563" xr:uid="{00000000-0005-0000-0000-000075010000}"/>
    <cellStyle name="Normal 11 3 2 3 2 2" xfId="6784" xr:uid="{00000000-0005-0000-0000-000076010000}"/>
    <cellStyle name="Normal 11 3 2 3 3" xfId="3980" xr:uid="{00000000-0005-0000-0000-000077010000}"/>
    <cellStyle name="Normal 11 3 2 3 3 2" xfId="8186" xr:uid="{00000000-0005-0000-0000-000078010000}"/>
    <cellStyle name="Normal 11 3 2 3 4" xfId="5382" xr:uid="{00000000-0005-0000-0000-000079010000}"/>
    <cellStyle name="Normal 11 3 2 4" xfId="1856" xr:uid="{00000000-0005-0000-0000-00007A010000}"/>
    <cellStyle name="Normal 11 3 2 4 2" xfId="6084" xr:uid="{00000000-0005-0000-0000-00007B010000}"/>
    <cellStyle name="Normal 11 3 2 5" xfId="3280" xr:uid="{00000000-0005-0000-0000-00007C010000}"/>
    <cellStyle name="Normal 11 3 2 5 2" xfId="7486" xr:uid="{00000000-0005-0000-0000-00007D010000}"/>
    <cellStyle name="Normal 11 3 2 6" xfId="4682" xr:uid="{00000000-0005-0000-0000-00007E010000}"/>
    <cellStyle name="Normal 11 3 3" xfId="575" xr:uid="{00000000-0005-0000-0000-00007F010000}"/>
    <cellStyle name="Normal 11 3 3 2" xfId="1296" xr:uid="{00000000-0005-0000-0000-000080010000}"/>
    <cellStyle name="Normal 11 3 3 2 2" xfId="2746" xr:uid="{00000000-0005-0000-0000-000081010000}"/>
    <cellStyle name="Normal 11 3 3 2 2 2" xfId="6962" xr:uid="{00000000-0005-0000-0000-000082010000}"/>
    <cellStyle name="Normal 11 3 3 2 3" xfId="4158" xr:uid="{00000000-0005-0000-0000-000083010000}"/>
    <cellStyle name="Normal 11 3 3 2 3 2" xfId="8364" xr:uid="{00000000-0005-0000-0000-000084010000}"/>
    <cellStyle name="Normal 11 3 3 2 4" xfId="5560" xr:uid="{00000000-0005-0000-0000-000085010000}"/>
    <cellStyle name="Normal 11 3 3 3" xfId="2034" xr:uid="{00000000-0005-0000-0000-000086010000}"/>
    <cellStyle name="Normal 11 3 3 3 2" xfId="6262" xr:uid="{00000000-0005-0000-0000-000087010000}"/>
    <cellStyle name="Normal 11 3 3 4" xfId="3458" xr:uid="{00000000-0005-0000-0000-000088010000}"/>
    <cellStyle name="Normal 11 3 3 4 2" xfId="7664" xr:uid="{00000000-0005-0000-0000-000089010000}"/>
    <cellStyle name="Normal 11 3 3 5" xfId="4860" xr:uid="{00000000-0005-0000-0000-00008A010000}"/>
    <cellStyle name="Normal 11 3 4" xfId="941" xr:uid="{00000000-0005-0000-0000-00008B010000}"/>
    <cellStyle name="Normal 11 3 4 2" xfId="2391" xr:uid="{00000000-0005-0000-0000-00008C010000}"/>
    <cellStyle name="Normal 11 3 4 2 2" xfId="6612" xr:uid="{00000000-0005-0000-0000-00008D010000}"/>
    <cellStyle name="Normal 11 3 4 3" xfId="3808" xr:uid="{00000000-0005-0000-0000-00008E010000}"/>
    <cellStyle name="Normal 11 3 4 3 2" xfId="8014" xr:uid="{00000000-0005-0000-0000-00008F010000}"/>
    <cellStyle name="Normal 11 3 4 4" xfId="5210" xr:uid="{00000000-0005-0000-0000-000090010000}"/>
    <cellStyle name="Normal 11 3 5" xfId="1684" xr:uid="{00000000-0005-0000-0000-000091010000}"/>
    <cellStyle name="Normal 11 3 5 2" xfId="5912" xr:uid="{00000000-0005-0000-0000-000092010000}"/>
    <cellStyle name="Normal 11 3 6" xfId="3108" xr:uid="{00000000-0005-0000-0000-000093010000}"/>
    <cellStyle name="Normal 11 3 6 2" xfId="7314" xr:uid="{00000000-0005-0000-0000-000094010000}"/>
    <cellStyle name="Normal 11 3 7" xfId="4510" xr:uid="{00000000-0005-0000-0000-000095010000}"/>
    <cellStyle name="Normal 11 4" xfId="297" xr:uid="{00000000-0005-0000-0000-000096010000}"/>
    <cellStyle name="Normal 11 4 2" xfId="661" xr:uid="{00000000-0005-0000-0000-000097010000}"/>
    <cellStyle name="Normal 11 4 2 2" xfId="1382" xr:uid="{00000000-0005-0000-0000-000098010000}"/>
    <cellStyle name="Normal 11 4 2 2 2" xfId="2832" xr:uid="{00000000-0005-0000-0000-000099010000}"/>
    <cellStyle name="Normal 11 4 2 2 2 2" xfId="7048" xr:uid="{00000000-0005-0000-0000-00009A010000}"/>
    <cellStyle name="Normal 11 4 2 2 3" xfId="4244" xr:uid="{00000000-0005-0000-0000-00009B010000}"/>
    <cellStyle name="Normal 11 4 2 2 3 2" xfId="8450" xr:uid="{00000000-0005-0000-0000-00009C010000}"/>
    <cellStyle name="Normal 11 4 2 2 4" xfId="5646" xr:uid="{00000000-0005-0000-0000-00009D010000}"/>
    <cellStyle name="Normal 11 4 2 3" xfId="2120" xr:uid="{00000000-0005-0000-0000-00009E010000}"/>
    <cellStyle name="Normal 11 4 2 3 2" xfId="6348" xr:uid="{00000000-0005-0000-0000-00009F010000}"/>
    <cellStyle name="Normal 11 4 2 4" xfId="3544" xr:uid="{00000000-0005-0000-0000-0000A0010000}"/>
    <cellStyle name="Normal 11 4 2 4 2" xfId="7750" xr:uid="{00000000-0005-0000-0000-0000A1010000}"/>
    <cellStyle name="Normal 11 4 2 5" xfId="4946" xr:uid="{00000000-0005-0000-0000-0000A2010000}"/>
    <cellStyle name="Normal 11 4 3" xfId="1027" xr:uid="{00000000-0005-0000-0000-0000A3010000}"/>
    <cellStyle name="Normal 11 4 3 2" xfId="2477" xr:uid="{00000000-0005-0000-0000-0000A4010000}"/>
    <cellStyle name="Normal 11 4 3 2 2" xfId="6698" xr:uid="{00000000-0005-0000-0000-0000A5010000}"/>
    <cellStyle name="Normal 11 4 3 3" xfId="3894" xr:uid="{00000000-0005-0000-0000-0000A6010000}"/>
    <cellStyle name="Normal 11 4 3 3 2" xfId="8100" xr:uid="{00000000-0005-0000-0000-0000A7010000}"/>
    <cellStyle name="Normal 11 4 3 4" xfId="5296" xr:uid="{00000000-0005-0000-0000-0000A8010000}"/>
    <cellStyle name="Normal 11 4 4" xfId="1770" xr:uid="{00000000-0005-0000-0000-0000A9010000}"/>
    <cellStyle name="Normal 11 4 4 2" xfId="5998" xr:uid="{00000000-0005-0000-0000-0000AA010000}"/>
    <cellStyle name="Normal 11 4 5" xfId="3194" xr:uid="{00000000-0005-0000-0000-0000AB010000}"/>
    <cellStyle name="Normal 11 4 5 2" xfId="7400" xr:uid="{00000000-0005-0000-0000-0000AC010000}"/>
    <cellStyle name="Normal 11 4 6" xfId="4596" xr:uid="{00000000-0005-0000-0000-0000AD010000}"/>
    <cellStyle name="Normal 11 5" xfId="489" xr:uid="{00000000-0005-0000-0000-0000AE010000}"/>
    <cellStyle name="Normal 11 5 2" xfId="1210" xr:uid="{00000000-0005-0000-0000-0000AF010000}"/>
    <cellStyle name="Normal 11 5 2 2" xfId="2660" xr:uid="{00000000-0005-0000-0000-0000B0010000}"/>
    <cellStyle name="Normal 11 5 2 2 2" xfId="6876" xr:uid="{00000000-0005-0000-0000-0000B1010000}"/>
    <cellStyle name="Normal 11 5 2 3" xfId="4072" xr:uid="{00000000-0005-0000-0000-0000B2010000}"/>
    <cellStyle name="Normal 11 5 2 3 2" xfId="8278" xr:uid="{00000000-0005-0000-0000-0000B3010000}"/>
    <cellStyle name="Normal 11 5 2 4" xfId="5474" xr:uid="{00000000-0005-0000-0000-0000B4010000}"/>
    <cellStyle name="Normal 11 5 3" xfId="1948" xr:uid="{00000000-0005-0000-0000-0000B5010000}"/>
    <cellStyle name="Normal 11 5 3 2" xfId="6176" xr:uid="{00000000-0005-0000-0000-0000B6010000}"/>
    <cellStyle name="Normal 11 5 4" xfId="3372" xr:uid="{00000000-0005-0000-0000-0000B7010000}"/>
    <cellStyle name="Normal 11 5 4 2" xfId="7578" xr:uid="{00000000-0005-0000-0000-0000B8010000}"/>
    <cellStyle name="Normal 11 5 5" xfId="4774" xr:uid="{00000000-0005-0000-0000-0000B9010000}"/>
    <cellStyle name="Normal 11 6" xfId="855" xr:uid="{00000000-0005-0000-0000-0000BA010000}"/>
    <cellStyle name="Normal 11 6 2" xfId="2305" xr:uid="{00000000-0005-0000-0000-0000BB010000}"/>
    <cellStyle name="Normal 11 6 2 2" xfId="6526" xr:uid="{00000000-0005-0000-0000-0000BC010000}"/>
    <cellStyle name="Normal 11 6 3" xfId="3722" xr:uid="{00000000-0005-0000-0000-0000BD010000}"/>
    <cellStyle name="Normal 11 6 3 2" xfId="7928" xr:uid="{00000000-0005-0000-0000-0000BE010000}"/>
    <cellStyle name="Normal 11 6 4" xfId="5124" xr:uid="{00000000-0005-0000-0000-0000BF010000}"/>
    <cellStyle name="Normal 11 7" xfId="1598" xr:uid="{00000000-0005-0000-0000-0000C0010000}"/>
    <cellStyle name="Normal 11 7 2" xfId="5826" xr:uid="{00000000-0005-0000-0000-0000C1010000}"/>
    <cellStyle name="Normal 11 8" xfId="3022" xr:uid="{00000000-0005-0000-0000-0000C2010000}"/>
    <cellStyle name="Normal 11 8 2" xfId="7228" xr:uid="{00000000-0005-0000-0000-0000C3010000}"/>
    <cellStyle name="Normal 11 9" xfId="4424" xr:uid="{00000000-0005-0000-0000-0000C4010000}"/>
    <cellStyle name="Normal 12" xfId="171" xr:uid="{00000000-0005-0000-0000-0000C5010000}"/>
    <cellStyle name="Normal 12 2" xfId="257" xr:uid="{00000000-0005-0000-0000-0000C6010000}"/>
    <cellStyle name="Normal 12 2 2" xfId="429" xr:uid="{00000000-0005-0000-0000-0000C7010000}"/>
    <cellStyle name="Normal 12 2 2 2" xfId="793" xr:uid="{00000000-0005-0000-0000-0000C8010000}"/>
    <cellStyle name="Normal 12 2 2 2 2" xfId="1514" xr:uid="{00000000-0005-0000-0000-0000C9010000}"/>
    <cellStyle name="Normal 12 2 2 2 2 2" xfId="2964" xr:uid="{00000000-0005-0000-0000-0000CA010000}"/>
    <cellStyle name="Normal 12 2 2 2 2 2 2" xfId="7180" xr:uid="{00000000-0005-0000-0000-0000CB010000}"/>
    <cellStyle name="Normal 12 2 2 2 2 3" xfId="4376" xr:uid="{00000000-0005-0000-0000-0000CC010000}"/>
    <cellStyle name="Normal 12 2 2 2 2 3 2" xfId="8582" xr:uid="{00000000-0005-0000-0000-0000CD010000}"/>
    <cellStyle name="Normal 12 2 2 2 2 4" xfId="5778" xr:uid="{00000000-0005-0000-0000-0000CE010000}"/>
    <cellStyle name="Normal 12 2 2 2 3" xfId="2252" xr:uid="{00000000-0005-0000-0000-0000CF010000}"/>
    <cellStyle name="Normal 12 2 2 2 3 2" xfId="6480" xr:uid="{00000000-0005-0000-0000-0000D0010000}"/>
    <cellStyle name="Normal 12 2 2 2 4" xfId="3676" xr:uid="{00000000-0005-0000-0000-0000D1010000}"/>
    <cellStyle name="Normal 12 2 2 2 4 2" xfId="7882" xr:uid="{00000000-0005-0000-0000-0000D2010000}"/>
    <cellStyle name="Normal 12 2 2 2 5" xfId="5078" xr:uid="{00000000-0005-0000-0000-0000D3010000}"/>
    <cellStyle name="Normal 12 2 2 3" xfId="1159" xr:uid="{00000000-0005-0000-0000-0000D4010000}"/>
    <cellStyle name="Normal 12 2 2 3 2" xfId="2609" xr:uid="{00000000-0005-0000-0000-0000D5010000}"/>
    <cellStyle name="Normal 12 2 2 3 2 2" xfId="6830" xr:uid="{00000000-0005-0000-0000-0000D6010000}"/>
    <cellStyle name="Normal 12 2 2 3 3" xfId="4026" xr:uid="{00000000-0005-0000-0000-0000D7010000}"/>
    <cellStyle name="Normal 12 2 2 3 3 2" xfId="8232" xr:uid="{00000000-0005-0000-0000-0000D8010000}"/>
    <cellStyle name="Normal 12 2 2 3 4" xfId="5428" xr:uid="{00000000-0005-0000-0000-0000D9010000}"/>
    <cellStyle name="Normal 12 2 2 4" xfId="1902" xr:uid="{00000000-0005-0000-0000-0000DA010000}"/>
    <cellStyle name="Normal 12 2 2 4 2" xfId="6130" xr:uid="{00000000-0005-0000-0000-0000DB010000}"/>
    <cellStyle name="Normal 12 2 2 5" xfId="3326" xr:uid="{00000000-0005-0000-0000-0000DC010000}"/>
    <cellStyle name="Normal 12 2 2 5 2" xfId="7532" xr:uid="{00000000-0005-0000-0000-0000DD010000}"/>
    <cellStyle name="Normal 12 2 2 6" xfId="4728" xr:uid="{00000000-0005-0000-0000-0000DE010000}"/>
    <cellStyle name="Normal 12 2 3" xfId="621" xr:uid="{00000000-0005-0000-0000-0000DF010000}"/>
    <cellStyle name="Normal 12 2 3 2" xfId="1342" xr:uid="{00000000-0005-0000-0000-0000E0010000}"/>
    <cellStyle name="Normal 12 2 3 2 2" xfId="2792" xr:uid="{00000000-0005-0000-0000-0000E1010000}"/>
    <cellStyle name="Normal 12 2 3 2 2 2" xfId="7008" xr:uid="{00000000-0005-0000-0000-0000E2010000}"/>
    <cellStyle name="Normal 12 2 3 2 3" xfId="4204" xr:uid="{00000000-0005-0000-0000-0000E3010000}"/>
    <cellStyle name="Normal 12 2 3 2 3 2" xfId="8410" xr:uid="{00000000-0005-0000-0000-0000E4010000}"/>
    <cellStyle name="Normal 12 2 3 2 4" xfId="5606" xr:uid="{00000000-0005-0000-0000-0000E5010000}"/>
    <cellStyle name="Normal 12 2 3 3" xfId="2080" xr:uid="{00000000-0005-0000-0000-0000E6010000}"/>
    <cellStyle name="Normal 12 2 3 3 2" xfId="6308" xr:uid="{00000000-0005-0000-0000-0000E7010000}"/>
    <cellStyle name="Normal 12 2 3 4" xfId="3504" xr:uid="{00000000-0005-0000-0000-0000E8010000}"/>
    <cellStyle name="Normal 12 2 3 4 2" xfId="7710" xr:uid="{00000000-0005-0000-0000-0000E9010000}"/>
    <cellStyle name="Normal 12 2 3 5" xfId="4906" xr:uid="{00000000-0005-0000-0000-0000EA010000}"/>
    <cellStyle name="Normal 12 2 4" xfId="987" xr:uid="{00000000-0005-0000-0000-0000EB010000}"/>
    <cellStyle name="Normal 12 2 4 2" xfId="2437" xr:uid="{00000000-0005-0000-0000-0000EC010000}"/>
    <cellStyle name="Normal 12 2 4 2 2" xfId="6658" xr:uid="{00000000-0005-0000-0000-0000ED010000}"/>
    <cellStyle name="Normal 12 2 4 3" xfId="3854" xr:uid="{00000000-0005-0000-0000-0000EE010000}"/>
    <cellStyle name="Normal 12 2 4 3 2" xfId="8060" xr:uid="{00000000-0005-0000-0000-0000EF010000}"/>
    <cellStyle name="Normal 12 2 4 4" xfId="5256" xr:uid="{00000000-0005-0000-0000-0000F0010000}"/>
    <cellStyle name="Normal 12 2 5" xfId="1730" xr:uid="{00000000-0005-0000-0000-0000F1010000}"/>
    <cellStyle name="Normal 12 2 5 2" xfId="5958" xr:uid="{00000000-0005-0000-0000-0000F2010000}"/>
    <cellStyle name="Normal 12 2 6" xfId="3154" xr:uid="{00000000-0005-0000-0000-0000F3010000}"/>
    <cellStyle name="Normal 12 2 6 2" xfId="7360" xr:uid="{00000000-0005-0000-0000-0000F4010000}"/>
    <cellStyle name="Normal 12 2 7" xfId="4556" xr:uid="{00000000-0005-0000-0000-0000F5010000}"/>
    <cellStyle name="Normal 12 3" xfId="343" xr:uid="{00000000-0005-0000-0000-0000F6010000}"/>
    <cellStyle name="Normal 12 3 2" xfId="707" xr:uid="{00000000-0005-0000-0000-0000F7010000}"/>
    <cellStyle name="Normal 12 3 2 2" xfId="1428" xr:uid="{00000000-0005-0000-0000-0000F8010000}"/>
    <cellStyle name="Normal 12 3 2 2 2" xfId="2878" xr:uid="{00000000-0005-0000-0000-0000F9010000}"/>
    <cellStyle name="Normal 12 3 2 2 2 2" xfId="7094" xr:uid="{00000000-0005-0000-0000-0000FA010000}"/>
    <cellStyle name="Normal 12 3 2 2 3" xfId="4290" xr:uid="{00000000-0005-0000-0000-0000FB010000}"/>
    <cellStyle name="Normal 12 3 2 2 3 2" xfId="8496" xr:uid="{00000000-0005-0000-0000-0000FC010000}"/>
    <cellStyle name="Normal 12 3 2 2 4" xfId="5692" xr:uid="{00000000-0005-0000-0000-0000FD010000}"/>
    <cellStyle name="Normal 12 3 2 3" xfId="2166" xr:uid="{00000000-0005-0000-0000-0000FE010000}"/>
    <cellStyle name="Normal 12 3 2 3 2" xfId="6394" xr:uid="{00000000-0005-0000-0000-0000FF010000}"/>
    <cellStyle name="Normal 12 3 2 4" xfId="3590" xr:uid="{00000000-0005-0000-0000-000000020000}"/>
    <cellStyle name="Normal 12 3 2 4 2" xfId="7796" xr:uid="{00000000-0005-0000-0000-000001020000}"/>
    <cellStyle name="Normal 12 3 2 5" xfId="4992" xr:uid="{00000000-0005-0000-0000-000002020000}"/>
    <cellStyle name="Normal 12 3 3" xfId="1073" xr:uid="{00000000-0005-0000-0000-000003020000}"/>
    <cellStyle name="Normal 12 3 3 2" xfId="2523" xr:uid="{00000000-0005-0000-0000-000004020000}"/>
    <cellStyle name="Normal 12 3 3 2 2" xfId="6744" xr:uid="{00000000-0005-0000-0000-000005020000}"/>
    <cellStyle name="Normal 12 3 3 3" xfId="3940" xr:uid="{00000000-0005-0000-0000-000006020000}"/>
    <cellStyle name="Normal 12 3 3 3 2" xfId="8146" xr:uid="{00000000-0005-0000-0000-000007020000}"/>
    <cellStyle name="Normal 12 3 3 4" xfId="5342" xr:uid="{00000000-0005-0000-0000-000008020000}"/>
    <cellStyle name="Normal 12 3 4" xfId="1816" xr:uid="{00000000-0005-0000-0000-000009020000}"/>
    <cellStyle name="Normal 12 3 4 2" xfId="6044" xr:uid="{00000000-0005-0000-0000-00000A020000}"/>
    <cellStyle name="Normal 12 3 5" xfId="3240" xr:uid="{00000000-0005-0000-0000-00000B020000}"/>
    <cellStyle name="Normal 12 3 5 2" xfId="7446" xr:uid="{00000000-0005-0000-0000-00000C020000}"/>
    <cellStyle name="Normal 12 3 6" xfId="4642" xr:uid="{00000000-0005-0000-0000-00000D020000}"/>
    <cellStyle name="Normal 12 4" xfId="535" xr:uid="{00000000-0005-0000-0000-00000E020000}"/>
    <cellStyle name="Normal 12 4 2" xfId="1256" xr:uid="{00000000-0005-0000-0000-00000F020000}"/>
    <cellStyle name="Normal 12 4 2 2" xfId="2706" xr:uid="{00000000-0005-0000-0000-000010020000}"/>
    <cellStyle name="Normal 12 4 2 2 2" xfId="6922" xr:uid="{00000000-0005-0000-0000-000011020000}"/>
    <cellStyle name="Normal 12 4 2 3" xfId="4118" xr:uid="{00000000-0005-0000-0000-000012020000}"/>
    <cellStyle name="Normal 12 4 2 3 2" xfId="8324" xr:uid="{00000000-0005-0000-0000-000013020000}"/>
    <cellStyle name="Normal 12 4 2 4" xfId="5520" xr:uid="{00000000-0005-0000-0000-000014020000}"/>
    <cellStyle name="Normal 12 4 3" xfId="1994" xr:uid="{00000000-0005-0000-0000-000015020000}"/>
    <cellStyle name="Normal 12 4 3 2" xfId="6222" xr:uid="{00000000-0005-0000-0000-000016020000}"/>
    <cellStyle name="Normal 12 4 4" xfId="3418" xr:uid="{00000000-0005-0000-0000-000017020000}"/>
    <cellStyle name="Normal 12 4 4 2" xfId="7624" xr:uid="{00000000-0005-0000-0000-000018020000}"/>
    <cellStyle name="Normal 12 4 5" xfId="4820" xr:uid="{00000000-0005-0000-0000-000019020000}"/>
    <cellStyle name="Normal 12 5" xfId="901" xr:uid="{00000000-0005-0000-0000-00001A020000}"/>
    <cellStyle name="Normal 12 5 2" xfId="2351" xr:uid="{00000000-0005-0000-0000-00001B020000}"/>
    <cellStyle name="Normal 12 5 2 2" xfId="6572" xr:uid="{00000000-0005-0000-0000-00001C020000}"/>
    <cellStyle name="Normal 12 5 3" xfId="3768" xr:uid="{00000000-0005-0000-0000-00001D020000}"/>
    <cellStyle name="Normal 12 5 3 2" xfId="7974" xr:uid="{00000000-0005-0000-0000-00001E020000}"/>
    <cellStyle name="Normal 12 5 4" xfId="5170" xr:uid="{00000000-0005-0000-0000-00001F020000}"/>
    <cellStyle name="Normal 12 6" xfId="1561" xr:uid="{00000000-0005-0000-0000-000020020000}"/>
    <cellStyle name="Normal 12 7" xfId="1644" xr:uid="{00000000-0005-0000-0000-000021020000}"/>
    <cellStyle name="Normal 12 7 2" xfId="5872" xr:uid="{00000000-0005-0000-0000-000022020000}"/>
    <cellStyle name="Normal 12 8" xfId="3068" xr:uid="{00000000-0005-0000-0000-000023020000}"/>
    <cellStyle name="Normal 12 8 2" xfId="7274" xr:uid="{00000000-0005-0000-0000-000024020000}"/>
    <cellStyle name="Normal 12 9" xfId="4470" xr:uid="{00000000-0005-0000-0000-000025020000}"/>
    <cellStyle name="Normal 13" xfId="435" xr:uid="{00000000-0005-0000-0000-000026020000}"/>
    <cellStyle name="Normal 13 2" xfId="799" xr:uid="{00000000-0005-0000-0000-000027020000}"/>
    <cellStyle name="Normal 13 2 2" xfId="1520" xr:uid="{00000000-0005-0000-0000-000028020000}"/>
    <cellStyle name="Normal 13 2 2 2" xfId="2970" xr:uid="{00000000-0005-0000-0000-000029020000}"/>
    <cellStyle name="Normal 13 2 2 2 2" xfId="7186" xr:uid="{00000000-0005-0000-0000-00002A020000}"/>
    <cellStyle name="Normal 13 2 2 3" xfId="4382" xr:uid="{00000000-0005-0000-0000-00002B020000}"/>
    <cellStyle name="Normal 13 2 2 3 2" xfId="8588" xr:uid="{00000000-0005-0000-0000-00002C020000}"/>
    <cellStyle name="Normal 13 2 2 4" xfId="5784" xr:uid="{00000000-0005-0000-0000-00002D020000}"/>
    <cellStyle name="Normal 13 2 3" xfId="2258" xr:uid="{00000000-0005-0000-0000-00002E020000}"/>
    <cellStyle name="Normal 13 2 3 2" xfId="6486" xr:uid="{00000000-0005-0000-0000-00002F020000}"/>
    <cellStyle name="Normal 13 2 4" xfId="3682" xr:uid="{00000000-0005-0000-0000-000030020000}"/>
    <cellStyle name="Normal 13 2 4 2" xfId="7888" xr:uid="{00000000-0005-0000-0000-000031020000}"/>
    <cellStyle name="Normal 13 2 5" xfId="5084" xr:uid="{00000000-0005-0000-0000-000032020000}"/>
    <cellStyle name="Normal 13 3" xfId="1165" xr:uid="{00000000-0005-0000-0000-000033020000}"/>
    <cellStyle name="Normal 13 3 2" xfId="2615" xr:uid="{00000000-0005-0000-0000-000034020000}"/>
    <cellStyle name="Normal 13 3 2 2" xfId="6836" xr:uid="{00000000-0005-0000-0000-000035020000}"/>
    <cellStyle name="Normal 13 3 3" xfId="4032" xr:uid="{00000000-0005-0000-0000-000036020000}"/>
    <cellStyle name="Normal 13 3 3 2" xfId="8238" xr:uid="{00000000-0005-0000-0000-000037020000}"/>
    <cellStyle name="Normal 13 3 4" xfId="5434" xr:uid="{00000000-0005-0000-0000-000038020000}"/>
    <cellStyle name="Normal 13 4" xfId="1908" xr:uid="{00000000-0005-0000-0000-000039020000}"/>
    <cellStyle name="Normal 13 4 2" xfId="6136" xr:uid="{00000000-0005-0000-0000-00003A020000}"/>
    <cellStyle name="Normal 13 5" xfId="3332" xr:uid="{00000000-0005-0000-0000-00003B020000}"/>
    <cellStyle name="Normal 13 5 2" xfId="7538" xr:uid="{00000000-0005-0000-0000-00003C020000}"/>
    <cellStyle name="Normal 13 6" xfId="4734" xr:uid="{00000000-0005-0000-0000-00003D020000}"/>
    <cellStyle name="Normal 14" xfId="1559" xr:uid="{00000000-0005-0000-0000-00003E020000}"/>
    <cellStyle name="Normal 14 2" xfId="2985" xr:uid="{00000000-0005-0000-0000-00003F020000}"/>
    <cellStyle name="Normal 14 2 2" xfId="7192" xr:uid="{00000000-0005-0000-0000-000040020000}"/>
    <cellStyle name="Normal 14 3" xfId="4388" xr:uid="{00000000-0005-0000-0000-000041020000}"/>
    <cellStyle name="Normal 14 3 2" xfId="8594" xr:uid="{00000000-0005-0000-0000-000042020000}"/>
    <cellStyle name="Normal 14 4" xfId="5790" xr:uid="{00000000-0005-0000-0000-000043020000}"/>
    <cellStyle name="Normal 15" xfId="1563" xr:uid="{00000000-0005-0000-0000-000044020000}"/>
    <cellStyle name="Normal 15 2" xfId="2987" xr:uid="{00000000-0005-0000-0000-000045020000}"/>
    <cellStyle name="Normal 16" xfId="8596" xr:uid="{00000000-0005-0000-0000-000046020000}"/>
    <cellStyle name="Normal 17" xfId="8598" xr:uid="{31CF20A8-3711-4F69-A472-56A4F40FF40D}"/>
    <cellStyle name="Normal 18" xfId="8603" xr:uid="{39BC0D45-A5C0-44FF-92F6-768E4BC1742B}"/>
    <cellStyle name="Normal 19" xfId="8606" xr:uid="{7112E29C-6C8F-4816-B581-28301D23EBB6}"/>
    <cellStyle name="Normal 2" xfId="45" xr:uid="{00000000-0005-0000-0000-000047020000}"/>
    <cellStyle name="Normal 2 2" xfId="68" xr:uid="{00000000-0005-0000-0000-000048020000}"/>
    <cellStyle name="Normal 2 2 2" xfId="442" xr:uid="{00000000-0005-0000-0000-000049020000}"/>
    <cellStyle name="Normal 2 3" xfId="80" xr:uid="{00000000-0005-0000-0000-00004A020000}"/>
    <cellStyle name="Normal 2 4" xfId="95" xr:uid="{00000000-0005-0000-0000-00004B020000}"/>
    <cellStyle name="Normal 20" xfId="8609" xr:uid="{3C708C1F-2ACA-4458-9B42-249C4163F775}"/>
    <cellStyle name="Normal 29" xfId="8602" xr:uid="{37E4800C-7CC8-41F0-8BF4-53AD4BAC6C07}"/>
    <cellStyle name="Normal 3" xfId="61" xr:uid="{00000000-0005-0000-0000-00004C020000}"/>
    <cellStyle name="Normal 3 2" xfId="8601" xr:uid="{4A25B487-E6FE-4232-8BAE-3FB64D366A92}"/>
    <cellStyle name="Normal 3 23" xfId="8597" xr:uid="{00000000-0005-0000-0000-00004D020000}"/>
    <cellStyle name="Normal 4" xfId="84" xr:uid="{00000000-0005-0000-0000-00004E020000}"/>
    <cellStyle name="Normal 4 10" xfId="821" xr:uid="{00000000-0005-0000-0000-00004F020000}"/>
    <cellStyle name="Normal 4 10 2" xfId="2271" xr:uid="{00000000-0005-0000-0000-000050020000}"/>
    <cellStyle name="Normal 4 10 2 2" xfId="6492" xr:uid="{00000000-0005-0000-0000-000051020000}"/>
    <cellStyle name="Normal 4 10 3" xfId="3688" xr:uid="{00000000-0005-0000-0000-000052020000}"/>
    <cellStyle name="Normal 4 10 3 2" xfId="7894" xr:uid="{00000000-0005-0000-0000-000053020000}"/>
    <cellStyle name="Normal 4 10 4" xfId="5090" xr:uid="{00000000-0005-0000-0000-000054020000}"/>
    <cellStyle name="Normal 4 11" xfId="1564" xr:uid="{00000000-0005-0000-0000-000055020000}"/>
    <cellStyle name="Normal 4 11 2" xfId="5792" xr:uid="{00000000-0005-0000-0000-000056020000}"/>
    <cellStyle name="Normal 4 12" xfId="2988" xr:uid="{00000000-0005-0000-0000-000057020000}"/>
    <cellStyle name="Normal 4 12 2" xfId="7194" xr:uid="{00000000-0005-0000-0000-000058020000}"/>
    <cellStyle name="Normal 4 13" xfId="4390" xr:uid="{00000000-0005-0000-0000-000059020000}"/>
    <cellStyle name="Normal 4 2" xfId="96" xr:uid="{00000000-0005-0000-0000-00005A020000}"/>
    <cellStyle name="Normal 4 2 10" xfId="461" xr:uid="{00000000-0005-0000-0000-00005B020000}"/>
    <cellStyle name="Normal 4 2 10 2" xfId="1182" xr:uid="{00000000-0005-0000-0000-00005C020000}"/>
    <cellStyle name="Normal 4 2 10 2 2" xfId="2632" xr:uid="{00000000-0005-0000-0000-00005D020000}"/>
    <cellStyle name="Normal 4 2 10 2 2 2" xfId="6848" xr:uid="{00000000-0005-0000-0000-00005E020000}"/>
    <cellStyle name="Normal 4 2 10 2 3" xfId="4044" xr:uid="{00000000-0005-0000-0000-00005F020000}"/>
    <cellStyle name="Normal 4 2 10 2 3 2" xfId="8250" xr:uid="{00000000-0005-0000-0000-000060020000}"/>
    <cellStyle name="Normal 4 2 10 2 4" xfId="5446" xr:uid="{00000000-0005-0000-0000-000061020000}"/>
    <cellStyle name="Normal 4 2 10 3" xfId="1920" xr:uid="{00000000-0005-0000-0000-000062020000}"/>
    <cellStyle name="Normal 4 2 10 3 2" xfId="6148" xr:uid="{00000000-0005-0000-0000-000063020000}"/>
    <cellStyle name="Normal 4 2 10 4" xfId="3344" xr:uid="{00000000-0005-0000-0000-000064020000}"/>
    <cellStyle name="Normal 4 2 10 4 2" xfId="7550" xr:uid="{00000000-0005-0000-0000-000065020000}"/>
    <cellStyle name="Normal 4 2 10 5" xfId="4746" xr:uid="{00000000-0005-0000-0000-000066020000}"/>
    <cellStyle name="Normal 4 2 11" xfId="827" xr:uid="{00000000-0005-0000-0000-000067020000}"/>
    <cellStyle name="Normal 4 2 11 2" xfId="2277" xr:uid="{00000000-0005-0000-0000-000068020000}"/>
    <cellStyle name="Normal 4 2 11 2 2" xfId="6498" xr:uid="{00000000-0005-0000-0000-000069020000}"/>
    <cellStyle name="Normal 4 2 11 3" xfId="3694" xr:uid="{00000000-0005-0000-0000-00006A020000}"/>
    <cellStyle name="Normal 4 2 11 3 2" xfId="7900" xr:uid="{00000000-0005-0000-0000-00006B020000}"/>
    <cellStyle name="Normal 4 2 11 4" xfId="5096" xr:uid="{00000000-0005-0000-0000-00006C020000}"/>
    <cellStyle name="Normal 4 2 12" xfId="1570" xr:uid="{00000000-0005-0000-0000-00006D020000}"/>
    <cellStyle name="Normal 4 2 12 2" xfId="5798" xr:uid="{00000000-0005-0000-0000-00006E020000}"/>
    <cellStyle name="Normal 4 2 13" xfId="2994" xr:uid="{00000000-0005-0000-0000-00006F020000}"/>
    <cellStyle name="Normal 4 2 13 2" xfId="7200" xr:uid="{00000000-0005-0000-0000-000070020000}"/>
    <cellStyle name="Normal 4 2 14" xfId="4396" xr:uid="{00000000-0005-0000-0000-000071020000}"/>
    <cellStyle name="Normal 4 2 2" xfId="109" xr:uid="{00000000-0005-0000-0000-000072020000}"/>
    <cellStyle name="Normal 4 2 2 2" xfId="149" xr:uid="{00000000-0005-0000-0000-000073020000}"/>
    <cellStyle name="Normal 4 2 2 2 2" xfId="235" xr:uid="{00000000-0005-0000-0000-000074020000}"/>
    <cellStyle name="Normal 4 2 2 2 2 2" xfId="407" xr:uid="{00000000-0005-0000-0000-000075020000}"/>
    <cellStyle name="Normal 4 2 2 2 2 2 2" xfId="771" xr:uid="{00000000-0005-0000-0000-000076020000}"/>
    <cellStyle name="Normal 4 2 2 2 2 2 2 2" xfId="1492" xr:uid="{00000000-0005-0000-0000-000077020000}"/>
    <cellStyle name="Normal 4 2 2 2 2 2 2 2 2" xfId="2942" xr:uid="{00000000-0005-0000-0000-000078020000}"/>
    <cellStyle name="Normal 4 2 2 2 2 2 2 2 2 2" xfId="7158" xr:uid="{00000000-0005-0000-0000-000079020000}"/>
    <cellStyle name="Normal 4 2 2 2 2 2 2 2 3" xfId="4354" xr:uid="{00000000-0005-0000-0000-00007A020000}"/>
    <cellStyle name="Normal 4 2 2 2 2 2 2 2 3 2" xfId="8560" xr:uid="{00000000-0005-0000-0000-00007B020000}"/>
    <cellStyle name="Normal 4 2 2 2 2 2 2 2 4" xfId="5756" xr:uid="{00000000-0005-0000-0000-00007C020000}"/>
    <cellStyle name="Normal 4 2 2 2 2 2 2 3" xfId="2230" xr:uid="{00000000-0005-0000-0000-00007D020000}"/>
    <cellStyle name="Normal 4 2 2 2 2 2 2 3 2" xfId="6458" xr:uid="{00000000-0005-0000-0000-00007E020000}"/>
    <cellStyle name="Normal 4 2 2 2 2 2 2 4" xfId="3654" xr:uid="{00000000-0005-0000-0000-00007F020000}"/>
    <cellStyle name="Normal 4 2 2 2 2 2 2 4 2" xfId="7860" xr:uid="{00000000-0005-0000-0000-000080020000}"/>
    <cellStyle name="Normal 4 2 2 2 2 2 2 5" xfId="5056" xr:uid="{00000000-0005-0000-0000-000081020000}"/>
    <cellStyle name="Normal 4 2 2 2 2 2 3" xfId="1137" xr:uid="{00000000-0005-0000-0000-000082020000}"/>
    <cellStyle name="Normal 4 2 2 2 2 2 3 2" xfId="2587" xr:uid="{00000000-0005-0000-0000-000083020000}"/>
    <cellStyle name="Normal 4 2 2 2 2 2 3 2 2" xfId="6808" xr:uid="{00000000-0005-0000-0000-000084020000}"/>
    <cellStyle name="Normal 4 2 2 2 2 2 3 3" xfId="4004" xr:uid="{00000000-0005-0000-0000-000085020000}"/>
    <cellStyle name="Normal 4 2 2 2 2 2 3 3 2" xfId="8210" xr:uid="{00000000-0005-0000-0000-000086020000}"/>
    <cellStyle name="Normal 4 2 2 2 2 2 3 4" xfId="5406" xr:uid="{00000000-0005-0000-0000-000087020000}"/>
    <cellStyle name="Normal 4 2 2 2 2 2 4" xfId="1880" xr:uid="{00000000-0005-0000-0000-000088020000}"/>
    <cellStyle name="Normal 4 2 2 2 2 2 4 2" xfId="6108" xr:uid="{00000000-0005-0000-0000-000089020000}"/>
    <cellStyle name="Normal 4 2 2 2 2 2 5" xfId="3304" xr:uid="{00000000-0005-0000-0000-00008A020000}"/>
    <cellStyle name="Normal 4 2 2 2 2 2 5 2" xfId="7510" xr:uid="{00000000-0005-0000-0000-00008B020000}"/>
    <cellStyle name="Normal 4 2 2 2 2 2 6" xfId="4706" xr:uid="{00000000-0005-0000-0000-00008C020000}"/>
    <cellStyle name="Normal 4 2 2 2 2 3" xfId="599" xr:uid="{00000000-0005-0000-0000-00008D020000}"/>
    <cellStyle name="Normal 4 2 2 2 2 3 2" xfId="1320" xr:uid="{00000000-0005-0000-0000-00008E020000}"/>
    <cellStyle name="Normal 4 2 2 2 2 3 2 2" xfId="2770" xr:uid="{00000000-0005-0000-0000-00008F020000}"/>
    <cellStyle name="Normal 4 2 2 2 2 3 2 2 2" xfId="6986" xr:uid="{00000000-0005-0000-0000-000090020000}"/>
    <cellStyle name="Normal 4 2 2 2 2 3 2 3" xfId="4182" xr:uid="{00000000-0005-0000-0000-000091020000}"/>
    <cellStyle name="Normal 4 2 2 2 2 3 2 3 2" xfId="8388" xr:uid="{00000000-0005-0000-0000-000092020000}"/>
    <cellStyle name="Normal 4 2 2 2 2 3 2 4" xfId="5584" xr:uid="{00000000-0005-0000-0000-000093020000}"/>
    <cellStyle name="Normal 4 2 2 2 2 3 3" xfId="2058" xr:uid="{00000000-0005-0000-0000-000094020000}"/>
    <cellStyle name="Normal 4 2 2 2 2 3 3 2" xfId="6286" xr:uid="{00000000-0005-0000-0000-000095020000}"/>
    <cellStyle name="Normal 4 2 2 2 2 3 4" xfId="3482" xr:uid="{00000000-0005-0000-0000-000096020000}"/>
    <cellStyle name="Normal 4 2 2 2 2 3 4 2" xfId="7688" xr:uid="{00000000-0005-0000-0000-000097020000}"/>
    <cellStyle name="Normal 4 2 2 2 2 3 5" xfId="4884" xr:uid="{00000000-0005-0000-0000-000098020000}"/>
    <cellStyle name="Normal 4 2 2 2 2 4" xfId="965" xr:uid="{00000000-0005-0000-0000-000099020000}"/>
    <cellStyle name="Normal 4 2 2 2 2 4 2" xfId="2415" xr:uid="{00000000-0005-0000-0000-00009A020000}"/>
    <cellStyle name="Normal 4 2 2 2 2 4 2 2" xfId="6636" xr:uid="{00000000-0005-0000-0000-00009B020000}"/>
    <cellStyle name="Normal 4 2 2 2 2 4 3" xfId="3832" xr:uid="{00000000-0005-0000-0000-00009C020000}"/>
    <cellStyle name="Normal 4 2 2 2 2 4 3 2" xfId="8038" xr:uid="{00000000-0005-0000-0000-00009D020000}"/>
    <cellStyle name="Normal 4 2 2 2 2 4 4" xfId="5234" xr:uid="{00000000-0005-0000-0000-00009E020000}"/>
    <cellStyle name="Normal 4 2 2 2 2 5" xfId="1708" xr:uid="{00000000-0005-0000-0000-00009F020000}"/>
    <cellStyle name="Normal 4 2 2 2 2 5 2" xfId="5936" xr:uid="{00000000-0005-0000-0000-0000A0020000}"/>
    <cellStyle name="Normal 4 2 2 2 2 6" xfId="3132" xr:uid="{00000000-0005-0000-0000-0000A1020000}"/>
    <cellStyle name="Normal 4 2 2 2 2 6 2" xfId="7338" xr:uid="{00000000-0005-0000-0000-0000A2020000}"/>
    <cellStyle name="Normal 4 2 2 2 2 7" xfId="4534" xr:uid="{00000000-0005-0000-0000-0000A3020000}"/>
    <cellStyle name="Normal 4 2 2 2 3" xfId="321" xr:uid="{00000000-0005-0000-0000-0000A4020000}"/>
    <cellStyle name="Normal 4 2 2 2 3 2" xfId="685" xr:uid="{00000000-0005-0000-0000-0000A5020000}"/>
    <cellStyle name="Normal 4 2 2 2 3 2 2" xfId="1406" xr:uid="{00000000-0005-0000-0000-0000A6020000}"/>
    <cellStyle name="Normal 4 2 2 2 3 2 2 2" xfId="2856" xr:uid="{00000000-0005-0000-0000-0000A7020000}"/>
    <cellStyle name="Normal 4 2 2 2 3 2 2 2 2" xfId="7072" xr:uid="{00000000-0005-0000-0000-0000A8020000}"/>
    <cellStyle name="Normal 4 2 2 2 3 2 2 3" xfId="4268" xr:uid="{00000000-0005-0000-0000-0000A9020000}"/>
    <cellStyle name="Normal 4 2 2 2 3 2 2 3 2" xfId="8474" xr:uid="{00000000-0005-0000-0000-0000AA020000}"/>
    <cellStyle name="Normal 4 2 2 2 3 2 2 4" xfId="5670" xr:uid="{00000000-0005-0000-0000-0000AB020000}"/>
    <cellStyle name="Normal 4 2 2 2 3 2 3" xfId="2144" xr:uid="{00000000-0005-0000-0000-0000AC020000}"/>
    <cellStyle name="Normal 4 2 2 2 3 2 3 2" xfId="6372" xr:uid="{00000000-0005-0000-0000-0000AD020000}"/>
    <cellStyle name="Normal 4 2 2 2 3 2 4" xfId="3568" xr:uid="{00000000-0005-0000-0000-0000AE020000}"/>
    <cellStyle name="Normal 4 2 2 2 3 2 4 2" xfId="7774" xr:uid="{00000000-0005-0000-0000-0000AF020000}"/>
    <cellStyle name="Normal 4 2 2 2 3 2 5" xfId="4970" xr:uid="{00000000-0005-0000-0000-0000B0020000}"/>
    <cellStyle name="Normal 4 2 2 2 3 3" xfId="1051" xr:uid="{00000000-0005-0000-0000-0000B1020000}"/>
    <cellStyle name="Normal 4 2 2 2 3 3 2" xfId="2501" xr:uid="{00000000-0005-0000-0000-0000B2020000}"/>
    <cellStyle name="Normal 4 2 2 2 3 3 2 2" xfId="6722" xr:uid="{00000000-0005-0000-0000-0000B3020000}"/>
    <cellStyle name="Normal 4 2 2 2 3 3 3" xfId="3918" xr:uid="{00000000-0005-0000-0000-0000B4020000}"/>
    <cellStyle name="Normal 4 2 2 2 3 3 3 2" xfId="8124" xr:uid="{00000000-0005-0000-0000-0000B5020000}"/>
    <cellStyle name="Normal 4 2 2 2 3 3 4" xfId="5320" xr:uid="{00000000-0005-0000-0000-0000B6020000}"/>
    <cellStyle name="Normal 4 2 2 2 3 4" xfId="1794" xr:uid="{00000000-0005-0000-0000-0000B7020000}"/>
    <cellStyle name="Normal 4 2 2 2 3 4 2" xfId="6022" xr:uid="{00000000-0005-0000-0000-0000B8020000}"/>
    <cellStyle name="Normal 4 2 2 2 3 5" xfId="3218" xr:uid="{00000000-0005-0000-0000-0000B9020000}"/>
    <cellStyle name="Normal 4 2 2 2 3 5 2" xfId="7424" xr:uid="{00000000-0005-0000-0000-0000BA020000}"/>
    <cellStyle name="Normal 4 2 2 2 3 6" xfId="4620" xr:uid="{00000000-0005-0000-0000-0000BB020000}"/>
    <cellStyle name="Normal 4 2 2 2 4" xfId="513" xr:uid="{00000000-0005-0000-0000-0000BC020000}"/>
    <cellStyle name="Normal 4 2 2 2 4 2" xfId="1234" xr:uid="{00000000-0005-0000-0000-0000BD020000}"/>
    <cellStyle name="Normal 4 2 2 2 4 2 2" xfId="2684" xr:uid="{00000000-0005-0000-0000-0000BE020000}"/>
    <cellStyle name="Normal 4 2 2 2 4 2 2 2" xfId="6900" xr:uid="{00000000-0005-0000-0000-0000BF020000}"/>
    <cellStyle name="Normal 4 2 2 2 4 2 3" xfId="4096" xr:uid="{00000000-0005-0000-0000-0000C0020000}"/>
    <cellStyle name="Normal 4 2 2 2 4 2 3 2" xfId="8302" xr:uid="{00000000-0005-0000-0000-0000C1020000}"/>
    <cellStyle name="Normal 4 2 2 2 4 2 4" xfId="5498" xr:uid="{00000000-0005-0000-0000-0000C2020000}"/>
    <cellStyle name="Normal 4 2 2 2 4 3" xfId="1972" xr:uid="{00000000-0005-0000-0000-0000C3020000}"/>
    <cellStyle name="Normal 4 2 2 2 4 3 2" xfId="6200" xr:uid="{00000000-0005-0000-0000-0000C4020000}"/>
    <cellStyle name="Normal 4 2 2 2 4 4" xfId="3396" xr:uid="{00000000-0005-0000-0000-0000C5020000}"/>
    <cellStyle name="Normal 4 2 2 2 4 4 2" xfId="7602" xr:uid="{00000000-0005-0000-0000-0000C6020000}"/>
    <cellStyle name="Normal 4 2 2 2 4 5" xfId="4798" xr:uid="{00000000-0005-0000-0000-0000C7020000}"/>
    <cellStyle name="Normal 4 2 2 2 5" xfId="879" xr:uid="{00000000-0005-0000-0000-0000C8020000}"/>
    <cellStyle name="Normal 4 2 2 2 5 2" xfId="2329" xr:uid="{00000000-0005-0000-0000-0000C9020000}"/>
    <cellStyle name="Normal 4 2 2 2 5 2 2" xfId="6550" xr:uid="{00000000-0005-0000-0000-0000CA020000}"/>
    <cellStyle name="Normal 4 2 2 2 5 3" xfId="3746" xr:uid="{00000000-0005-0000-0000-0000CB020000}"/>
    <cellStyle name="Normal 4 2 2 2 5 3 2" xfId="7952" xr:uid="{00000000-0005-0000-0000-0000CC020000}"/>
    <cellStyle name="Normal 4 2 2 2 5 4" xfId="5148" xr:uid="{00000000-0005-0000-0000-0000CD020000}"/>
    <cellStyle name="Normal 4 2 2 2 6" xfId="1622" xr:uid="{00000000-0005-0000-0000-0000CE020000}"/>
    <cellStyle name="Normal 4 2 2 2 6 2" xfId="5850" xr:uid="{00000000-0005-0000-0000-0000CF020000}"/>
    <cellStyle name="Normal 4 2 2 2 7" xfId="3046" xr:uid="{00000000-0005-0000-0000-0000D0020000}"/>
    <cellStyle name="Normal 4 2 2 2 7 2" xfId="7252" xr:uid="{00000000-0005-0000-0000-0000D1020000}"/>
    <cellStyle name="Normal 4 2 2 2 8" xfId="4448" xr:uid="{00000000-0005-0000-0000-0000D2020000}"/>
    <cellStyle name="Normal 4 2 2 3" xfId="195" xr:uid="{00000000-0005-0000-0000-0000D3020000}"/>
    <cellStyle name="Normal 4 2 2 3 2" xfId="367" xr:uid="{00000000-0005-0000-0000-0000D4020000}"/>
    <cellStyle name="Normal 4 2 2 3 2 2" xfId="731" xr:uid="{00000000-0005-0000-0000-0000D5020000}"/>
    <cellStyle name="Normal 4 2 2 3 2 2 2" xfId="1452" xr:uid="{00000000-0005-0000-0000-0000D6020000}"/>
    <cellStyle name="Normal 4 2 2 3 2 2 2 2" xfId="2902" xr:uid="{00000000-0005-0000-0000-0000D7020000}"/>
    <cellStyle name="Normal 4 2 2 3 2 2 2 2 2" xfId="7118" xr:uid="{00000000-0005-0000-0000-0000D8020000}"/>
    <cellStyle name="Normal 4 2 2 3 2 2 2 3" xfId="4314" xr:uid="{00000000-0005-0000-0000-0000D9020000}"/>
    <cellStyle name="Normal 4 2 2 3 2 2 2 3 2" xfId="8520" xr:uid="{00000000-0005-0000-0000-0000DA020000}"/>
    <cellStyle name="Normal 4 2 2 3 2 2 2 4" xfId="5716" xr:uid="{00000000-0005-0000-0000-0000DB020000}"/>
    <cellStyle name="Normal 4 2 2 3 2 2 3" xfId="2190" xr:uid="{00000000-0005-0000-0000-0000DC020000}"/>
    <cellStyle name="Normal 4 2 2 3 2 2 3 2" xfId="6418" xr:uid="{00000000-0005-0000-0000-0000DD020000}"/>
    <cellStyle name="Normal 4 2 2 3 2 2 4" xfId="3614" xr:uid="{00000000-0005-0000-0000-0000DE020000}"/>
    <cellStyle name="Normal 4 2 2 3 2 2 4 2" xfId="7820" xr:uid="{00000000-0005-0000-0000-0000DF020000}"/>
    <cellStyle name="Normal 4 2 2 3 2 2 5" xfId="5016" xr:uid="{00000000-0005-0000-0000-0000E0020000}"/>
    <cellStyle name="Normal 4 2 2 3 2 3" xfId="1097" xr:uid="{00000000-0005-0000-0000-0000E1020000}"/>
    <cellStyle name="Normal 4 2 2 3 2 3 2" xfId="2547" xr:uid="{00000000-0005-0000-0000-0000E2020000}"/>
    <cellStyle name="Normal 4 2 2 3 2 3 2 2" xfId="6768" xr:uid="{00000000-0005-0000-0000-0000E3020000}"/>
    <cellStyle name="Normal 4 2 2 3 2 3 3" xfId="3964" xr:uid="{00000000-0005-0000-0000-0000E4020000}"/>
    <cellStyle name="Normal 4 2 2 3 2 3 3 2" xfId="8170" xr:uid="{00000000-0005-0000-0000-0000E5020000}"/>
    <cellStyle name="Normal 4 2 2 3 2 3 4" xfId="5366" xr:uid="{00000000-0005-0000-0000-0000E6020000}"/>
    <cellStyle name="Normal 4 2 2 3 2 4" xfId="1840" xr:uid="{00000000-0005-0000-0000-0000E7020000}"/>
    <cellStyle name="Normal 4 2 2 3 2 4 2" xfId="6068" xr:uid="{00000000-0005-0000-0000-0000E8020000}"/>
    <cellStyle name="Normal 4 2 2 3 2 5" xfId="3264" xr:uid="{00000000-0005-0000-0000-0000E9020000}"/>
    <cellStyle name="Normal 4 2 2 3 2 5 2" xfId="7470" xr:uid="{00000000-0005-0000-0000-0000EA020000}"/>
    <cellStyle name="Normal 4 2 2 3 2 6" xfId="4666" xr:uid="{00000000-0005-0000-0000-0000EB020000}"/>
    <cellStyle name="Normal 4 2 2 3 3" xfId="559" xr:uid="{00000000-0005-0000-0000-0000EC020000}"/>
    <cellStyle name="Normal 4 2 2 3 3 2" xfId="1280" xr:uid="{00000000-0005-0000-0000-0000ED020000}"/>
    <cellStyle name="Normal 4 2 2 3 3 2 2" xfId="2730" xr:uid="{00000000-0005-0000-0000-0000EE020000}"/>
    <cellStyle name="Normal 4 2 2 3 3 2 2 2" xfId="6946" xr:uid="{00000000-0005-0000-0000-0000EF020000}"/>
    <cellStyle name="Normal 4 2 2 3 3 2 3" xfId="4142" xr:uid="{00000000-0005-0000-0000-0000F0020000}"/>
    <cellStyle name="Normal 4 2 2 3 3 2 3 2" xfId="8348" xr:uid="{00000000-0005-0000-0000-0000F1020000}"/>
    <cellStyle name="Normal 4 2 2 3 3 2 4" xfId="5544" xr:uid="{00000000-0005-0000-0000-0000F2020000}"/>
    <cellStyle name="Normal 4 2 2 3 3 3" xfId="2018" xr:uid="{00000000-0005-0000-0000-0000F3020000}"/>
    <cellStyle name="Normal 4 2 2 3 3 3 2" xfId="6246" xr:uid="{00000000-0005-0000-0000-0000F4020000}"/>
    <cellStyle name="Normal 4 2 2 3 3 4" xfId="3442" xr:uid="{00000000-0005-0000-0000-0000F5020000}"/>
    <cellStyle name="Normal 4 2 2 3 3 4 2" xfId="7648" xr:uid="{00000000-0005-0000-0000-0000F6020000}"/>
    <cellStyle name="Normal 4 2 2 3 3 5" xfId="4844" xr:uid="{00000000-0005-0000-0000-0000F7020000}"/>
    <cellStyle name="Normal 4 2 2 3 4" xfId="925" xr:uid="{00000000-0005-0000-0000-0000F8020000}"/>
    <cellStyle name="Normal 4 2 2 3 4 2" xfId="2375" xr:uid="{00000000-0005-0000-0000-0000F9020000}"/>
    <cellStyle name="Normal 4 2 2 3 4 2 2" xfId="6596" xr:uid="{00000000-0005-0000-0000-0000FA020000}"/>
    <cellStyle name="Normal 4 2 2 3 4 3" xfId="3792" xr:uid="{00000000-0005-0000-0000-0000FB020000}"/>
    <cellStyle name="Normal 4 2 2 3 4 3 2" xfId="7998" xr:uid="{00000000-0005-0000-0000-0000FC020000}"/>
    <cellStyle name="Normal 4 2 2 3 4 4" xfId="5194" xr:uid="{00000000-0005-0000-0000-0000FD020000}"/>
    <cellStyle name="Normal 4 2 2 3 5" xfId="1668" xr:uid="{00000000-0005-0000-0000-0000FE020000}"/>
    <cellStyle name="Normal 4 2 2 3 5 2" xfId="5896" xr:uid="{00000000-0005-0000-0000-0000FF020000}"/>
    <cellStyle name="Normal 4 2 2 3 6" xfId="3092" xr:uid="{00000000-0005-0000-0000-000000030000}"/>
    <cellStyle name="Normal 4 2 2 3 6 2" xfId="7298" xr:uid="{00000000-0005-0000-0000-000001030000}"/>
    <cellStyle name="Normal 4 2 2 3 7" xfId="4494" xr:uid="{00000000-0005-0000-0000-000002030000}"/>
    <cellStyle name="Normal 4 2 2 4" xfId="281" xr:uid="{00000000-0005-0000-0000-000003030000}"/>
    <cellStyle name="Normal 4 2 2 4 2" xfId="645" xr:uid="{00000000-0005-0000-0000-000004030000}"/>
    <cellStyle name="Normal 4 2 2 4 2 2" xfId="1366" xr:uid="{00000000-0005-0000-0000-000005030000}"/>
    <cellStyle name="Normal 4 2 2 4 2 2 2" xfId="2816" xr:uid="{00000000-0005-0000-0000-000006030000}"/>
    <cellStyle name="Normal 4 2 2 4 2 2 2 2" xfId="7032" xr:uid="{00000000-0005-0000-0000-000007030000}"/>
    <cellStyle name="Normal 4 2 2 4 2 2 3" xfId="4228" xr:uid="{00000000-0005-0000-0000-000008030000}"/>
    <cellStyle name="Normal 4 2 2 4 2 2 3 2" xfId="8434" xr:uid="{00000000-0005-0000-0000-000009030000}"/>
    <cellStyle name="Normal 4 2 2 4 2 2 4" xfId="5630" xr:uid="{00000000-0005-0000-0000-00000A030000}"/>
    <cellStyle name="Normal 4 2 2 4 2 3" xfId="2104" xr:uid="{00000000-0005-0000-0000-00000B030000}"/>
    <cellStyle name="Normal 4 2 2 4 2 3 2" xfId="6332" xr:uid="{00000000-0005-0000-0000-00000C030000}"/>
    <cellStyle name="Normal 4 2 2 4 2 4" xfId="3528" xr:uid="{00000000-0005-0000-0000-00000D030000}"/>
    <cellStyle name="Normal 4 2 2 4 2 4 2" xfId="7734" xr:uid="{00000000-0005-0000-0000-00000E030000}"/>
    <cellStyle name="Normal 4 2 2 4 2 5" xfId="4930" xr:uid="{00000000-0005-0000-0000-00000F030000}"/>
    <cellStyle name="Normal 4 2 2 4 3" xfId="1011" xr:uid="{00000000-0005-0000-0000-000010030000}"/>
    <cellStyle name="Normal 4 2 2 4 3 2" xfId="2461" xr:uid="{00000000-0005-0000-0000-000011030000}"/>
    <cellStyle name="Normal 4 2 2 4 3 2 2" xfId="6682" xr:uid="{00000000-0005-0000-0000-000012030000}"/>
    <cellStyle name="Normal 4 2 2 4 3 3" xfId="3878" xr:uid="{00000000-0005-0000-0000-000013030000}"/>
    <cellStyle name="Normal 4 2 2 4 3 3 2" xfId="8084" xr:uid="{00000000-0005-0000-0000-000014030000}"/>
    <cellStyle name="Normal 4 2 2 4 3 4" xfId="5280" xr:uid="{00000000-0005-0000-0000-000015030000}"/>
    <cellStyle name="Normal 4 2 2 4 4" xfId="1754" xr:uid="{00000000-0005-0000-0000-000016030000}"/>
    <cellStyle name="Normal 4 2 2 4 4 2" xfId="5982" xr:uid="{00000000-0005-0000-0000-000017030000}"/>
    <cellStyle name="Normal 4 2 2 4 5" xfId="3178" xr:uid="{00000000-0005-0000-0000-000018030000}"/>
    <cellStyle name="Normal 4 2 2 4 5 2" xfId="7384" xr:uid="{00000000-0005-0000-0000-000019030000}"/>
    <cellStyle name="Normal 4 2 2 4 6" xfId="4580" xr:uid="{00000000-0005-0000-0000-00001A030000}"/>
    <cellStyle name="Normal 4 2 2 5" xfId="473" xr:uid="{00000000-0005-0000-0000-00001B030000}"/>
    <cellStyle name="Normal 4 2 2 5 2" xfId="1194" xr:uid="{00000000-0005-0000-0000-00001C030000}"/>
    <cellStyle name="Normal 4 2 2 5 2 2" xfId="2644" xr:uid="{00000000-0005-0000-0000-00001D030000}"/>
    <cellStyle name="Normal 4 2 2 5 2 2 2" xfId="6860" xr:uid="{00000000-0005-0000-0000-00001E030000}"/>
    <cellStyle name="Normal 4 2 2 5 2 3" xfId="4056" xr:uid="{00000000-0005-0000-0000-00001F030000}"/>
    <cellStyle name="Normal 4 2 2 5 2 3 2" xfId="8262" xr:uid="{00000000-0005-0000-0000-000020030000}"/>
    <cellStyle name="Normal 4 2 2 5 2 4" xfId="5458" xr:uid="{00000000-0005-0000-0000-000021030000}"/>
    <cellStyle name="Normal 4 2 2 5 3" xfId="1932" xr:uid="{00000000-0005-0000-0000-000022030000}"/>
    <cellStyle name="Normal 4 2 2 5 3 2" xfId="6160" xr:uid="{00000000-0005-0000-0000-000023030000}"/>
    <cellStyle name="Normal 4 2 2 5 4" xfId="3356" xr:uid="{00000000-0005-0000-0000-000024030000}"/>
    <cellStyle name="Normal 4 2 2 5 4 2" xfId="7562" xr:uid="{00000000-0005-0000-0000-000025030000}"/>
    <cellStyle name="Normal 4 2 2 5 5" xfId="4758" xr:uid="{00000000-0005-0000-0000-000026030000}"/>
    <cellStyle name="Normal 4 2 2 6" xfId="839" xr:uid="{00000000-0005-0000-0000-000027030000}"/>
    <cellStyle name="Normal 4 2 2 6 2" xfId="2289" xr:uid="{00000000-0005-0000-0000-000028030000}"/>
    <cellStyle name="Normal 4 2 2 6 2 2" xfId="6510" xr:uid="{00000000-0005-0000-0000-000029030000}"/>
    <cellStyle name="Normal 4 2 2 6 3" xfId="3706" xr:uid="{00000000-0005-0000-0000-00002A030000}"/>
    <cellStyle name="Normal 4 2 2 6 3 2" xfId="7912" xr:uid="{00000000-0005-0000-0000-00002B030000}"/>
    <cellStyle name="Normal 4 2 2 6 4" xfId="5108" xr:uid="{00000000-0005-0000-0000-00002C030000}"/>
    <cellStyle name="Normal 4 2 2 7" xfId="1582" xr:uid="{00000000-0005-0000-0000-00002D030000}"/>
    <cellStyle name="Normal 4 2 2 7 2" xfId="5810" xr:uid="{00000000-0005-0000-0000-00002E030000}"/>
    <cellStyle name="Normal 4 2 2 8" xfId="3006" xr:uid="{00000000-0005-0000-0000-00002F030000}"/>
    <cellStyle name="Normal 4 2 2 8 2" xfId="7212" xr:uid="{00000000-0005-0000-0000-000030030000}"/>
    <cellStyle name="Normal 4 2 2 9" xfId="4408" xr:uid="{00000000-0005-0000-0000-000031030000}"/>
    <cellStyle name="Normal 4 2 3" xfId="121" xr:uid="{00000000-0005-0000-0000-000032030000}"/>
    <cellStyle name="Normal 4 2 3 2" xfId="161" xr:uid="{00000000-0005-0000-0000-000033030000}"/>
    <cellStyle name="Normal 4 2 3 2 2" xfId="247" xr:uid="{00000000-0005-0000-0000-000034030000}"/>
    <cellStyle name="Normal 4 2 3 2 2 2" xfId="419" xr:uid="{00000000-0005-0000-0000-000035030000}"/>
    <cellStyle name="Normal 4 2 3 2 2 2 2" xfId="783" xr:uid="{00000000-0005-0000-0000-000036030000}"/>
    <cellStyle name="Normal 4 2 3 2 2 2 2 2" xfId="1504" xr:uid="{00000000-0005-0000-0000-000037030000}"/>
    <cellStyle name="Normal 4 2 3 2 2 2 2 2 2" xfId="2954" xr:uid="{00000000-0005-0000-0000-000038030000}"/>
    <cellStyle name="Normal 4 2 3 2 2 2 2 2 2 2" xfId="7170" xr:uid="{00000000-0005-0000-0000-000039030000}"/>
    <cellStyle name="Normal 4 2 3 2 2 2 2 2 3" xfId="4366" xr:uid="{00000000-0005-0000-0000-00003A030000}"/>
    <cellStyle name="Normal 4 2 3 2 2 2 2 2 3 2" xfId="8572" xr:uid="{00000000-0005-0000-0000-00003B030000}"/>
    <cellStyle name="Normal 4 2 3 2 2 2 2 2 4" xfId="5768" xr:uid="{00000000-0005-0000-0000-00003C030000}"/>
    <cellStyle name="Normal 4 2 3 2 2 2 2 3" xfId="2242" xr:uid="{00000000-0005-0000-0000-00003D030000}"/>
    <cellStyle name="Normal 4 2 3 2 2 2 2 3 2" xfId="6470" xr:uid="{00000000-0005-0000-0000-00003E030000}"/>
    <cellStyle name="Normal 4 2 3 2 2 2 2 4" xfId="3666" xr:uid="{00000000-0005-0000-0000-00003F030000}"/>
    <cellStyle name="Normal 4 2 3 2 2 2 2 4 2" xfId="7872" xr:uid="{00000000-0005-0000-0000-000040030000}"/>
    <cellStyle name="Normal 4 2 3 2 2 2 2 5" xfId="5068" xr:uid="{00000000-0005-0000-0000-000041030000}"/>
    <cellStyle name="Normal 4 2 3 2 2 2 3" xfId="1149" xr:uid="{00000000-0005-0000-0000-000042030000}"/>
    <cellStyle name="Normal 4 2 3 2 2 2 3 2" xfId="2599" xr:uid="{00000000-0005-0000-0000-000043030000}"/>
    <cellStyle name="Normal 4 2 3 2 2 2 3 2 2" xfId="6820" xr:uid="{00000000-0005-0000-0000-000044030000}"/>
    <cellStyle name="Normal 4 2 3 2 2 2 3 3" xfId="4016" xr:uid="{00000000-0005-0000-0000-000045030000}"/>
    <cellStyle name="Normal 4 2 3 2 2 2 3 3 2" xfId="8222" xr:uid="{00000000-0005-0000-0000-000046030000}"/>
    <cellStyle name="Normal 4 2 3 2 2 2 3 4" xfId="5418" xr:uid="{00000000-0005-0000-0000-000047030000}"/>
    <cellStyle name="Normal 4 2 3 2 2 2 4" xfId="1892" xr:uid="{00000000-0005-0000-0000-000048030000}"/>
    <cellStyle name="Normal 4 2 3 2 2 2 4 2" xfId="6120" xr:uid="{00000000-0005-0000-0000-000049030000}"/>
    <cellStyle name="Normal 4 2 3 2 2 2 5" xfId="3316" xr:uid="{00000000-0005-0000-0000-00004A030000}"/>
    <cellStyle name="Normal 4 2 3 2 2 2 5 2" xfId="7522" xr:uid="{00000000-0005-0000-0000-00004B030000}"/>
    <cellStyle name="Normal 4 2 3 2 2 2 6" xfId="4718" xr:uid="{00000000-0005-0000-0000-00004C030000}"/>
    <cellStyle name="Normal 4 2 3 2 2 3" xfId="611" xr:uid="{00000000-0005-0000-0000-00004D030000}"/>
    <cellStyle name="Normal 4 2 3 2 2 3 2" xfId="1332" xr:uid="{00000000-0005-0000-0000-00004E030000}"/>
    <cellStyle name="Normal 4 2 3 2 2 3 2 2" xfId="2782" xr:uid="{00000000-0005-0000-0000-00004F030000}"/>
    <cellStyle name="Normal 4 2 3 2 2 3 2 2 2" xfId="6998" xr:uid="{00000000-0005-0000-0000-000050030000}"/>
    <cellStyle name="Normal 4 2 3 2 2 3 2 3" xfId="4194" xr:uid="{00000000-0005-0000-0000-000051030000}"/>
    <cellStyle name="Normal 4 2 3 2 2 3 2 3 2" xfId="8400" xr:uid="{00000000-0005-0000-0000-000052030000}"/>
    <cellStyle name="Normal 4 2 3 2 2 3 2 4" xfId="5596" xr:uid="{00000000-0005-0000-0000-000053030000}"/>
    <cellStyle name="Normal 4 2 3 2 2 3 3" xfId="2070" xr:uid="{00000000-0005-0000-0000-000054030000}"/>
    <cellStyle name="Normal 4 2 3 2 2 3 3 2" xfId="6298" xr:uid="{00000000-0005-0000-0000-000055030000}"/>
    <cellStyle name="Normal 4 2 3 2 2 3 4" xfId="3494" xr:uid="{00000000-0005-0000-0000-000056030000}"/>
    <cellStyle name="Normal 4 2 3 2 2 3 4 2" xfId="7700" xr:uid="{00000000-0005-0000-0000-000057030000}"/>
    <cellStyle name="Normal 4 2 3 2 2 3 5" xfId="4896" xr:uid="{00000000-0005-0000-0000-000058030000}"/>
    <cellStyle name="Normal 4 2 3 2 2 4" xfId="977" xr:uid="{00000000-0005-0000-0000-000059030000}"/>
    <cellStyle name="Normal 4 2 3 2 2 4 2" xfId="2427" xr:uid="{00000000-0005-0000-0000-00005A030000}"/>
    <cellStyle name="Normal 4 2 3 2 2 4 2 2" xfId="6648" xr:uid="{00000000-0005-0000-0000-00005B030000}"/>
    <cellStyle name="Normal 4 2 3 2 2 4 3" xfId="3844" xr:uid="{00000000-0005-0000-0000-00005C030000}"/>
    <cellStyle name="Normal 4 2 3 2 2 4 3 2" xfId="8050" xr:uid="{00000000-0005-0000-0000-00005D030000}"/>
    <cellStyle name="Normal 4 2 3 2 2 4 4" xfId="5246" xr:uid="{00000000-0005-0000-0000-00005E030000}"/>
    <cellStyle name="Normal 4 2 3 2 2 5" xfId="1720" xr:uid="{00000000-0005-0000-0000-00005F030000}"/>
    <cellStyle name="Normal 4 2 3 2 2 5 2" xfId="5948" xr:uid="{00000000-0005-0000-0000-000060030000}"/>
    <cellStyle name="Normal 4 2 3 2 2 6" xfId="3144" xr:uid="{00000000-0005-0000-0000-000061030000}"/>
    <cellStyle name="Normal 4 2 3 2 2 6 2" xfId="7350" xr:uid="{00000000-0005-0000-0000-000062030000}"/>
    <cellStyle name="Normal 4 2 3 2 2 7" xfId="4546" xr:uid="{00000000-0005-0000-0000-000063030000}"/>
    <cellStyle name="Normal 4 2 3 2 3" xfId="333" xr:uid="{00000000-0005-0000-0000-000064030000}"/>
    <cellStyle name="Normal 4 2 3 2 3 2" xfId="697" xr:uid="{00000000-0005-0000-0000-000065030000}"/>
    <cellStyle name="Normal 4 2 3 2 3 2 2" xfId="1418" xr:uid="{00000000-0005-0000-0000-000066030000}"/>
    <cellStyle name="Normal 4 2 3 2 3 2 2 2" xfId="2868" xr:uid="{00000000-0005-0000-0000-000067030000}"/>
    <cellStyle name="Normal 4 2 3 2 3 2 2 2 2" xfId="7084" xr:uid="{00000000-0005-0000-0000-000068030000}"/>
    <cellStyle name="Normal 4 2 3 2 3 2 2 3" xfId="4280" xr:uid="{00000000-0005-0000-0000-000069030000}"/>
    <cellStyle name="Normal 4 2 3 2 3 2 2 3 2" xfId="8486" xr:uid="{00000000-0005-0000-0000-00006A030000}"/>
    <cellStyle name="Normal 4 2 3 2 3 2 2 4" xfId="5682" xr:uid="{00000000-0005-0000-0000-00006B030000}"/>
    <cellStyle name="Normal 4 2 3 2 3 2 3" xfId="2156" xr:uid="{00000000-0005-0000-0000-00006C030000}"/>
    <cellStyle name="Normal 4 2 3 2 3 2 3 2" xfId="6384" xr:uid="{00000000-0005-0000-0000-00006D030000}"/>
    <cellStyle name="Normal 4 2 3 2 3 2 4" xfId="3580" xr:uid="{00000000-0005-0000-0000-00006E030000}"/>
    <cellStyle name="Normal 4 2 3 2 3 2 4 2" xfId="7786" xr:uid="{00000000-0005-0000-0000-00006F030000}"/>
    <cellStyle name="Normal 4 2 3 2 3 2 5" xfId="4982" xr:uid="{00000000-0005-0000-0000-000070030000}"/>
    <cellStyle name="Normal 4 2 3 2 3 3" xfId="1063" xr:uid="{00000000-0005-0000-0000-000071030000}"/>
    <cellStyle name="Normal 4 2 3 2 3 3 2" xfId="2513" xr:uid="{00000000-0005-0000-0000-000072030000}"/>
    <cellStyle name="Normal 4 2 3 2 3 3 2 2" xfId="6734" xr:uid="{00000000-0005-0000-0000-000073030000}"/>
    <cellStyle name="Normal 4 2 3 2 3 3 3" xfId="3930" xr:uid="{00000000-0005-0000-0000-000074030000}"/>
    <cellStyle name="Normal 4 2 3 2 3 3 3 2" xfId="8136" xr:uid="{00000000-0005-0000-0000-000075030000}"/>
    <cellStyle name="Normal 4 2 3 2 3 3 4" xfId="5332" xr:uid="{00000000-0005-0000-0000-000076030000}"/>
    <cellStyle name="Normal 4 2 3 2 3 4" xfId="1806" xr:uid="{00000000-0005-0000-0000-000077030000}"/>
    <cellStyle name="Normal 4 2 3 2 3 4 2" xfId="6034" xr:uid="{00000000-0005-0000-0000-000078030000}"/>
    <cellStyle name="Normal 4 2 3 2 3 5" xfId="3230" xr:uid="{00000000-0005-0000-0000-000079030000}"/>
    <cellStyle name="Normal 4 2 3 2 3 5 2" xfId="7436" xr:uid="{00000000-0005-0000-0000-00007A030000}"/>
    <cellStyle name="Normal 4 2 3 2 3 6" xfId="4632" xr:uid="{00000000-0005-0000-0000-00007B030000}"/>
    <cellStyle name="Normal 4 2 3 2 4" xfId="525" xr:uid="{00000000-0005-0000-0000-00007C030000}"/>
    <cellStyle name="Normal 4 2 3 2 4 2" xfId="1246" xr:uid="{00000000-0005-0000-0000-00007D030000}"/>
    <cellStyle name="Normal 4 2 3 2 4 2 2" xfId="2696" xr:uid="{00000000-0005-0000-0000-00007E030000}"/>
    <cellStyle name="Normal 4 2 3 2 4 2 2 2" xfId="6912" xr:uid="{00000000-0005-0000-0000-00007F030000}"/>
    <cellStyle name="Normal 4 2 3 2 4 2 3" xfId="4108" xr:uid="{00000000-0005-0000-0000-000080030000}"/>
    <cellStyle name="Normal 4 2 3 2 4 2 3 2" xfId="8314" xr:uid="{00000000-0005-0000-0000-000081030000}"/>
    <cellStyle name="Normal 4 2 3 2 4 2 4" xfId="5510" xr:uid="{00000000-0005-0000-0000-000082030000}"/>
    <cellStyle name="Normal 4 2 3 2 4 3" xfId="1984" xr:uid="{00000000-0005-0000-0000-000083030000}"/>
    <cellStyle name="Normal 4 2 3 2 4 3 2" xfId="6212" xr:uid="{00000000-0005-0000-0000-000084030000}"/>
    <cellStyle name="Normal 4 2 3 2 4 4" xfId="3408" xr:uid="{00000000-0005-0000-0000-000085030000}"/>
    <cellStyle name="Normal 4 2 3 2 4 4 2" xfId="7614" xr:uid="{00000000-0005-0000-0000-000086030000}"/>
    <cellStyle name="Normal 4 2 3 2 4 5" xfId="4810" xr:uid="{00000000-0005-0000-0000-000087030000}"/>
    <cellStyle name="Normal 4 2 3 2 5" xfId="891" xr:uid="{00000000-0005-0000-0000-000088030000}"/>
    <cellStyle name="Normal 4 2 3 2 5 2" xfId="2341" xr:uid="{00000000-0005-0000-0000-000089030000}"/>
    <cellStyle name="Normal 4 2 3 2 5 2 2" xfId="6562" xr:uid="{00000000-0005-0000-0000-00008A030000}"/>
    <cellStyle name="Normal 4 2 3 2 5 3" xfId="3758" xr:uid="{00000000-0005-0000-0000-00008B030000}"/>
    <cellStyle name="Normal 4 2 3 2 5 3 2" xfId="7964" xr:uid="{00000000-0005-0000-0000-00008C030000}"/>
    <cellStyle name="Normal 4 2 3 2 5 4" xfId="5160" xr:uid="{00000000-0005-0000-0000-00008D030000}"/>
    <cellStyle name="Normal 4 2 3 2 6" xfId="1634" xr:uid="{00000000-0005-0000-0000-00008E030000}"/>
    <cellStyle name="Normal 4 2 3 2 6 2" xfId="5862" xr:uid="{00000000-0005-0000-0000-00008F030000}"/>
    <cellStyle name="Normal 4 2 3 2 7" xfId="3058" xr:uid="{00000000-0005-0000-0000-000090030000}"/>
    <cellStyle name="Normal 4 2 3 2 7 2" xfId="7264" xr:uid="{00000000-0005-0000-0000-000091030000}"/>
    <cellStyle name="Normal 4 2 3 2 8" xfId="4460" xr:uid="{00000000-0005-0000-0000-000092030000}"/>
    <cellStyle name="Normal 4 2 3 3" xfId="207" xr:uid="{00000000-0005-0000-0000-000093030000}"/>
    <cellStyle name="Normal 4 2 3 3 2" xfId="379" xr:uid="{00000000-0005-0000-0000-000094030000}"/>
    <cellStyle name="Normal 4 2 3 3 2 2" xfId="743" xr:uid="{00000000-0005-0000-0000-000095030000}"/>
    <cellStyle name="Normal 4 2 3 3 2 2 2" xfId="1464" xr:uid="{00000000-0005-0000-0000-000096030000}"/>
    <cellStyle name="Normal 4 2 3 3 2 2 2 2" xfId="2914" xr:uid="{00000000-0005-0000-0000-000097030000}"/>
    <cellStyle name="Normal 4 2 3 3 2 2 2 2 2" xfId="7130" xr:uid="{00000000-0005-0000-0000-000098030000}"/>
    <cellStyle name="Normal 4 2 3 3 2 2 2 3" xfId="4326" xr:uid="{00000000-0005-0000-0000-000099030000}"/>
    <cellStyle name="Normal 4 2 3 3 2 2 2 3 2" xfId="8532" xr:uid="{00000000-0005-0000-0000-00009A030000}"/>
    <cellStyle name="Normal 4 2 3 3 2 2 2 4" xfId="5728" xr:uid="{00000000-0005-0000-0000-00009B030000}"/>
    <cellStyle name="Normal 4 2 3 3 2 2 3" xfId="2202" xr:uid="{00000000-0005-0000-0000-00009C030000}"/>
    <cellStyle name="Normal 4 2 3 3 2 2 3 2" xfId="6430" xr:uid="{00000000-0005-0000-0000-00009D030000}"/>
    <cellStyle name="Normal 4 2 3 3 2 2 4" xfId="3626" xr:uid="{00000000-0005-0000-0000-00009E030000}"/>
    <cellStyle name="Normal 4 2 3 3 2 2 4 2" xfId="7832" xr:uid="{00000000-0005-0000-0000-00009F030000}"/>
    <cellStyle name="Normal 4 2 3 3 2 2 5" xfId="5028" xr:uid="{00000000-0005-0000-0000-0000A0030000}"/>
    <cellStyle name="Normal 4 2 3 3 2 3" xfId="1109" xr:uid="{00000000-0005-0000-0000-0000A1030000}"/>
    <cellStyle name="Normal 4 2 3 3 2 3 2" xfId="2559" xr:uid="{00000000-0005-0000-0000-0000A2030000}"/>
    <cellStyle name="Normal 4 2 3 3 2 3 2 2" xfId="6780" xr:uid="{00000000-0005-0000-0000-0000A3030000}"/>
    <cellStyle name="Normal 4 2 3 3 2 3 3" xfId="3976" xr:uid="{00000000-0005-0000-0000-0000A4030000}"/>
    <cellStyle name="Normal 4 2 3 3 2 3 3 2" xfId="8182" xr:uid="{00000000-0005-0000-0000-0000A5030000}"/>
    <cellStyle name="Normal 4 2 3 3 2 3 4" xfId="5378" xr:uid="{00000000-0005-0000-0000-0000A6030000}"/>
    <cellStyle name="Normal 4 2 3 3 2 4" xfId="1852" xr:uid="{00000000-0005-0000-0000-0000A7030000}"/>
    <cellStyle name="Normal 4 2 3 3 2 4 2" xfId="6080" xr:uid="{00000000-0005-0000-0000-0000A8030000}"/>
    <cellStyle name="Normal 4 2 3 3 2 5" xfId="3276" xr:uid="{00000000-0005-0000-0000-0000A9030000}"/>
    <cellStyle name="Normal 4 2 3 3 2 5 2" xfId="7482" xr:uid="{00000000-0005-0000-0000-0000AA030000}"/>
    <cellStyle name="Normal 4 2 3 3 2 6" xfId="4678" xr:uid="{00000000-0005-0000-0000-0000AB030000}"/>
    <cellStyle name="Normal 4 2 3 3 3" xfId="571" xr:uid="{00000000-0005-0000-0000-0000AC030000}"/>
    <cellStyle name="Normal 4 2 3 3 3 2" xfId="1292" xr:uid="{00000000-0005-0000-0000-0000AD030000}"/>
    <cellStyle name="Normal 4 2 3 3 3 2 2" xfId="2742" xr:uid="{00000000-0005-0000-0000-0000AE030000}"/>
    <cellStyle name="Normal 4 2 3 3 3 2 2 2" xfId="6958" xr:uid="{00000000-0005-0000-0000-0000AF030000}"/>
    <cellStyle name="Normal 4 2 3 3 3 2 3" xfId="4154" xr:uid="{00000000-0005-0000-0000-0000B0030000}"/>
    <cellStyle name="Normal 4 2 3 3 3 2 3 2" xfId="8360" xr:uid="{00000000-0005-0000-0000-0000B1030000}"/>
    <cellStyle name="Normal 4 2 3 3 3 2 4" xfId="5556" xr:uid="{00000000-0005-0000-0000-0000B2030000}"/>
    <cellStyle name="Normal 4 2 3 3 3 3" xfId="2030" xr:uid="{00000000-0005-0000-0000-0000B3030000}"/>
    <cellStyle name="Normal 4 2 3 3 3 3 2" xfId="6258" xr:uid="{00000000-0005-0000-0000-0000B4030000}"/>
    <cellStyle name="Normal 4 2 3 3 3 4" xfId="3454" xr:uid="{00000000-0005-0000-0000-0000B5030000}"/>
    <cellStyle name="Normal 4 2 3 3 3 4 2" xfId="7660" xr:uid="{00000000-0005-0000-0000-0000B6030000}"/>
    <cellStyle name="Normal 4 2 3 3 3 5" xfId="4856" xr:uid="{00000000-0005-0000-0000-0000B7030000}"/>
    <cellStyle name="Normal 4 2 3 3 4" xfId="937" xr:uid="{00000000-0005-0000-0000-0000B8030000}"/>
    <cellStyle name="Normal 4 2 3 3 4 2" xfId="2387" xr:uid="{00000000-0005-0000-0000-0000B9030000}"/>
    <cellStyle name="Normal 4 2 3 3 4 2 2" xfId="6608" xr:uid="{00000000-0005-0000-0000-0000BA030000}"/>
    <cellStyle name="Normal 4 2 3 3 4 3" xfId="3804" xr:uid="{00000000-0005-0000-0000-0000BB030000}"/>
    <cellStyle name="Normal 4 2 3 3 4 3 2" xfId="8010" xr:uid="{00000000-0005-0000-0000-0000BC030000}"/>
    <cellStyle name="Normal 4 2 3 3 4 4" xfId="5206" xr:uid="{00000000-0005-0000-0000-0000BD030000}"/>
    <cellStyle name="Normal 4 2 3 3 5" xfId="1680" xr:uid="{00000000-0005-0000-0000-0000BE030000}"/>
    <cellStyle name="Normal 4 2 3 3 5 2" xfId="5908" xr:uid="{00000000-0005-0000-0000-0000BF030000}"/>
    <cellStyle name="Normal 4 2 3 3 6" xfId="3104" xr:uid="{00000000-0005-0000-0000-0000C0030000}"/>
    <cellStyle name="Normal 4 2 3 3 6 2" xfId="7310" xr:uid="{00000000-0005-0000-0000-0000C1030000}"/>
    <cellStyle name="Normal 4 2 3 3 7" xfId="4506" xr:uid="{00000000-0005-0000-0000-0000C2030000}"/>
    <cellStyle name="Normal 4 2 3 4" xfId="293" xr:uid="{00000000-0005-0000-0000-0000C3030000}"/>
    <cellStyle name="Normal 4 2 3 4 2" xfId="657" xr:uid="{00000000-0005-0000-0000-0000C4030000}"/>
    <cellStyle name="Normal 4 2 3 4 2 2" xfId="1378" xr:uid="{00000000-0005-0000-0000-0000C5030000}"/>
    <cellStyle name="Normal 4 2 3 4 2 2 2" xfId="2828" xr:uid="{00000000-0005-0000-0000-0000C6030000}"/>
    <cellStyle name="Normal 4 2 3 4 2 2 2 2" xfId="7044" xr:uid="{00000000-0005-0000-0000-0000C7030000}"/>
    <cellStyle name="Normal 4 2 3 4 2 2 3" xfId="4240" xr:uid="{00000000-0005-0000-0000-0000C8030000}"/>
    <cellStyle name="Normal 4 2 3 4 2 2 3 2" xfId="8446" xr:uid="{00000000-0005-0000-0000-0000C9030000}"/>
    <cellStyle name="Normal 4 2 3 4 2 2 4" xfId="5642" xr:uid="{00000000-0005-0000-0000-0000CA030000}"/>
    <cellStyle name="Normal 4 2 3 4 2 3" xfId="2116" xr:uid="{00000000-0005-0000-0000-0000CB030000}"/>
    <cellStyle name="Normal 4 2 3 4 2 3 2" xfId="6344" xr:uid="{00000000-0005-0000-0000-0000CC030000}"/>
    <cellStyle name="Normal 4 2 3 4 2 4" xfId="3540" xr:uid="{00000000-0005-0000-0000-0000CD030000}"/>
    <cellStyle name="Normal 4 2 3 4 2 4 2" xfId="7746" xr:uid="{00000000-0005-0000-0000-0000CE030000}"/>
    <cellStyle name="Normal 4 2 3 4 2 5" xfId="4942" xr:uid="{00000000-0005-0000-0000-0000CF030000}"/>
    <cellStyle name="Normal 4 2 3 4 3" xfId="1023" xr:uid="{00000000-0005-0000-0000-0000D0030000}"/>
    <cellStyle name="Normal 4 2 3 4 3 2" xfId="2473" xr:uid="{00000000-0005-0000-0000-0000D1030000}"/>
    <cellStyle name="Normal 4 2 3 4 3 2 2" xfId="6694" xr:uid="{00000000-0005-0000-0000-0000D2030000}"/>
    <cellStyle name="Normal 4 2 3 4 3 3" xfId="3890" xr:uid="{00000000-0005-0000-0000-0000D3030000}"/>
    <cellStyle name="Normal 4 2 3 4 3 3 2" xfId="8096" xr:uid="{00000000-0005-0000-0000-0000D4030000}"/>
    <cellStyle name="Normal 4 2 3 4 3 4" xfId="5292" xr:uid="{00000000-0005-0000-0000-0000D5030000}"/>
    <cellStyle name="Normal 4 2 3 4 4" xfId="1766" xr:uid="{00000000-0005-0000-0000-0000D6030000}"/>
    <cellStyle name="Normal 4 2 3 4 4 2" xfId="5994" xr:uid="{00000000-0005-0000-0000-0000D7030000}"/>
    <cellStyle name="Normal 4 2 3 4 5" xfId="3190" xr:uid="{00000000-0005-0000-0000-0000D8030000}"/>
    <cellStyle name="Normal 4 2 3 4 5 2" xfId="7396" xr:uid="{00000000-0005-0000-0000-0000D9030000}"/>
    <cellStyle name="Normal 4 2 3 4 6" xfId="4592" xr:uid="{00000000-0005-0000-0000-0000DA030000}"/>
    <cellStyle name="Normal 4 2 3 5" xfId="485" xr:uid="{00000000-0005-0000-0000-0000DB030000}"/>
    <cellStyle name="Normal 4 2 3 5 2" xfId="1206" xr:uid="{00000000-0005-0000-0000-0000DC030000}"/>
    <cellStyle name="Normal 4 2 3 5 2 2" xfId="2656" xr:uid="{00000000-0005-0000-0000-0000DD030000}"/>
    <cellStyle name="Normal 4 2 3 5 2 2 2" xfId="6872" xr:uid="{00000000-0005-0000-0000-0000DE030000}"/>
    <cellStyle name="Normal 4 2 3 5 2 3" xfId="4068" xr:uid="{00000000-0005-0000-0000-0000DF030000}"/>
    <cellStyle name="Normal 4 2 3 5 2 3 2" xfId="8274" xr:uid="{00000000-0005-0000-0000-0000E0030000}"/>
    <cellStyle name="Normal 4 2 3 5 2 4" xfId="5470" xr:uid="{00000000-0005-0000-0000-0000E1030000}"/>
    <cellStyle name="Normal 4 2 3 5 3" xfId="1944" xr:uid="{00000000-0005-0000-0000-0000E2030000}"/>
    <cellStyle name="Normal 4 2 3 5 3 2" xfId="6172" xr:uid="{00000000-0005-0000-0000-0000E3030000}"/>
    <cellStyle name="Normal 4 2 3 5 4" xfId="3368" xr:uid="{00000000-0005-0000-0000-0000E4030000}"/>
    <cellStyle name="Normal 4 2 3 5 4 2" xfId="7574" xr:uid="{00000000-0005-0000-0000-0000E5030000}"/>
    <cellStyle name="Normal 4 2 3 5 5" xfId="4770" xr:uid="{00000000-0005-0000-0000-0000E6030000}"/>
    <cellStyle name="Normal 4 2 3 6" xfId="851" xr:uid="{00000000-0005-0000-0000-0000E7030000}"/>
    <cellStyle name="Normal 4 2 3 6 2" xfId="2301" xr:uid="{00000000-0005-0000-0000-0000E8030000}"/>
    <cellStyle name="Normal 4 2 3 6 2 2" xfId="6522" xr:uid="{00000000-0005-0000-0000-0000E9030000}"/>
    <cellStyle name="Normal 4 2 3 6 3" xfId="3718" xr:uid="{00000000-0005-0000-0000-0000EA030000}"/>
    <cellStyle name="Normal 4 2 3 6 3 2" xfId="7924" xr:uid="{00000000-0005-0000-0000-0000EB030000}"/>
    <cellStyle name="Normal 4 2 3 6 4" xfId="5120" xr:uid="{00000000-0005-0000-0000-0000EC030000}"/>
    <cellStyle name="Normal 4 2 3 7" xfId="1594" xr:uid="{00000000-0005-0000-0000-0000ED030000}"/>
    <cellStyle name="Normal 4 2 3 7 2" xfId="5822" xr:uid="{00000000-0005-0000-0000-0000EE030000}"/>
    <cellStyle name="Normal 4 2 3 8" xfId="3018" xr:uid="{00000000-0005-0000-0000-0000EF030000}"/>
    <cellStyle name="Normal 4 2 3 8 2" xfId="7224" xr:uid="{00000000-0005-0000-0000-0000F0030000}"/>
    <cellStyle name="Normal 4 2 3 9" xfId="4420" xr:uid="{00000000-0005-0000-0000-0000F1030000}"/>
    <cellStyle name="Normal 4 2 4" xfId="127" xr:uid="{00000000-0005-0000-0000-0000F2030000}"/>
    <cellStyle name="Normal 4 2 4 2" xfId="167" xr:uid="{00000000-0005-0000-0000-0000F3030000}"/>
    <cellStyle name="Normal 4 2 4 2 2" xfId="253" xr:uid="{00000000-0005-0000-0000-0000F4030000}"/>
    <cellStyle name="Normal 4 2 4 2 2 2" xfId="425" xr:uid="{00000000-0005-0000-0000-0000F5030000}"/>
    <cellStyle name="Normal 4 2 4 2 2 2 2" xfId="789" xr:uid="{00000000-0005-0000-0000-0000F6030000}"/>
    <cellStyle name="Normal 4 2 4 2 2 2 2 2" xfId="1510" xr:uid="{00000000-0005-0000-0000-0000F7030000}"/>
    <cellStyle name="Normal 4 2 4 2 2 2 2 2 2" xfId="2960" xr:uid="{00000000-0005-0000-0000-0000F8030000}"/>
    <cellStyle name="Normal 4 2 4 2 2 2 2 2 2 2" xfId="7176" xr:uid="{00000000-0005-0000-0000-0000F9030000}"/>
    <cellStyle name="Normal 4 2 4 2 2 2 2 2 3" xfId="4372" xr:uid="{00000000-0005-0000-0000-0000FA030000}"/>
    <cellStyle name="Normal 4 2 4 2 2 2 2 2 3 2" xfId="8578" xr:uid="{00000000-0005-0000-0000-0000FB030000}"/>
    <cellStyle name="Normal 4 2 4 2 2 2 2 2 4" xfId="5774" xr:uid="{00000000-0005-0000-0000-0000FC030000}"/>
    <cellStyle name="Normal 4 2 4 2 2 2 2 3" xfId="2248" xr:uid="{00000000-0005-0000-0000-0000FD030000}"/>
    <cellStyle name="Normal 4 2 4 2 2 2 2 3 2" xfId="6476" xr:uid="{00000000-0005-0000-0000-0000FE030000}"/>
    <cellStyle name="Normal 4 2 4 2 2 2 2 4" xfId="3672" xr:uid="{00000000-0005-0000-0000-0000FF030000}"/>
    <cellStyle name="Normal 4 2 4 2 2 2 2 4 2" xfId="7878" xr:uid="{00000000-0005-0000-0000-000000040000}"/>
    <cellStyle name="Normal 4 2 4 2 2 2 2 5" xfId="5074" xr:uid="{00000000-0005-0000-0000-000001040000}"/>
    <cellStyle name="Normal 4 2 4 2 2 2 3" xfId="1155" xr:uid="{00000000-0005-0000-0000-000002040000}"/>
    <cellStyle name="Normal 4 2 4 2 2 2 3 2" xfId="2605" xr:uid="{00000000-0005-0000-0000-000003040000}"/>
    <cellStyle name="Normal 4 2 4 2 2 2 3 2 2" xfId="6826" xr:uid="{00000000-0005-0000-0000-000004040000}"/>
    <cellStyle name="Normal 4 2 4 2 2 2 3 3" xfId="4022" xr:uid="{00000000-0005-0000-0000-000005040000}"/>
    <cellStyle name="Normal 4 2 4 2 2 2 3 3 2" xfId="8228" xr:uid="{00000000-0005-0000-0000-000006040000}"/>
    <cellStyle name="Normal 4 2 4 2 2 2 3 4" xfId="5424" xr:uid="{00000000-0005-0000-0000-000007040000}"/>
    <cellStyle name="Normal 4 2 4 2 2 2 4" xfId="1898" xr:uid="{00000000-0005-0000-0000-000008040000}"/>
    <cellStyle name="Normal 4 2 4 2 2 2 4 2" xfId="6126" xr:uid="{00000000-0005-0000-0000-000009040000}"/>
    <cellStyle name="Normal 4 2 4 2 2 2 5" xfId="3322" xr:uid="{00000000-0005-0000-0000-00000A040000}"/>
    <cellStyle name="Normal 4 2 4 2 2 2 5 2" xfId="7528" xr:uid="{00000000-0005-0000-0000-00000B040000}"/>
    <cellStyle name="Normal 4 2 4 2 2 2 6" xfId="4724" xr:uid="{00000000-0005-0000-0000-00000C040000}"/>
    <cellStyle name="Normal 4 2 4 2 2 3" xfId="617" xr:uid="{00000000-0005-0000-0000-00000D040000}"/>
    <cellStyle name="Normal 4 2 4 2 2 3 2" xfId="1338" xr:uid="{00000000-0005-0000-0000-00000E040000}"/>
    <cellStyle name="Normal 4 2 4 2 2 3 2 2" xfId="2788" xr:uid="{00000000-0005-0000-0000-00000F040000}"/>
    <cellStyle name="Normal 4 2 4 2 2 3 2 2 2" xfId="7004" xr:uid="{00000000-0005-0000-0000-000010040000}"/>
    <cellStyle name="Normal 4 2 4 2 2 3 2 3" xfId="4200" xr:uid="{00000000-0005-0000-0000-000011040000}"/>
    <cellStyle name="Normal 4 2 4 2 2 3 2 3 2" xfId="8406" xr:uid="{00000000-0005-0000-0000-000012040000}"/>
    <cellStyle name="Normal 4 2 4 2 2 3 2 4" xfId="5602" xr:uid="{00000000-0005-0000-0000-000013040000}"/>
    <cellStyle name="Normal 4 2 4 2 2 3 3" xfId="2076" xr:uid="{00000000-0005-0000-0000-000014040000}"/>
    <cellStyle name="Normal 4 2 4 2 2 3 3 2" xfId="6304" xr:uid="{00000000-0005-0000-0000-000015040000}"/>
    <cellStyle name="Normal 4 2 4 2 2 3 4" xfId="3500" xr:uid="{00000000-0005-0000-0000-000016040000}"/>
    <cellStyle name="Normal 4 2 4 2 2 3 4 2" xfId="7706" xr:uid="{00000000-0005-0000-0000-000017040000}"/>
    <cellStyle name="Normal 4 2 4 2 2 3 5" xfId="4902" xr:uid="{00000000-0005-0000-0000-000018040000}"/>
    <cellStyle name="Normal 4 2 4 2 2 4" xfId="983" xr:uid="{00000000-0005-0000-0000-000019040000}"/>
    <cellStyle name="Normal 4 2 4 2 2 4 2" xfId="2433" xr:uid="{00000000-0005-0000-0000-00001A040000}"/>
    <cellStyle name="Normal 4 2 4 2 2 4 2 2" xfId="6654" xr:uid="{00000000-0005-0000-0000-00001B040000}"/>
    <cellStyle name="Normal 4 2 4 2 2 4 3" xfId="3850" xr:uid="{00000000-0005-0000-0000-00001C040000}"/>
    <cellStyle name="Normal 4 2 4 2 2 4 3 2" xfId="8056" xr:uid="{00000000-0005-0000-0000-00001D040000}"/>
    <cellStyle name="Normal 4 2 4 2 2 4 4" xfId="5252" xr:uid="{00000000-0005-0000-0000-00001E040000}"/>
    <cellStyle name="Normal 4 2 4 2 2 5" xfId="1726" xr:uid="{00000000-0005-0000-0000-00001F040000}"/>
    <cellStyle name="Normal 4 2 4 2 2 5 2" xfId="5954" xr:uid="{00000000-0005-0000-0000-000020040000}"/>
    <cellStyle name="Normal 4 2 4 2 2 6" xfId="3150" xr:uid="{00000000-0005-0000-0000-000021040000}"/>
    <cellStyle name="Normal 4 2 4 2 2 6 2" xfId="7356" xr:uid="{00000000-0005-0000-0000-000022040000}"/>
    <cellStyle name="Normal 4 2 4 2 2 7" xfId="4552" xr:uid="{00000000-0005-0000-0000-000023040000}"/>
    <cellStyle name="Normal 4 2 4 2 3" xfId="339" xr:uid="{00000000-0005-0000-0000-000024040000}"/>
    <cellStyle name="Normal 4 2 4 2 3 2" xfId="703" xr:uid="{00000000-0005-0000-0000-000025040000}"/>
    <cellStyle name="Normal 4 2 4 2 3 2 2" xfId="1424" xr:uid="{00000000-0005-0000-0000-000026040000}"/>
    <cellStyle name="Normal 4 2 4 2 3 2 2 2" xfId="2874" xr:uid="{00000000-0005-0000-0000-000027040000}"/>
    <cellStyle name="Normal 4 2 4 2 3 2 2 2 2" xfId="7090" xr:uid="{00000000-0005-0000-0000-000028040000}"/>
    <cellStyle name="Normal 4 2 4 2 3 2 2 3" xfId="4286" xr:uid="{00000000-0005-0000-0000-000029040000}"/>
    <cellStyle name="Normal 4 2 4 2 3 2 2 3 2" xfId="8492" xr:uid="{00000000-0005-0000-0000-00002A040000}"/>
    <cellStyle name="Normal 4 2 4 2 3 2 2 4" xfId="5688" xr:uid="{00000000-0005-0000-0000-00002B040000}"/>
    <cellStyle name="Normal 4 2 4 2 3 2 3" xfId="2162" xr:uid="{00000000-0005-0000-0000-00002C040000}"/>
    <cellStyle name="Normal 4 2 4 2 3 2 3 2" xfId="6390" xr:uid="{00000000-0005-0000-0000-00002D040000}"/>
    <cellStyle name="Normal 4 2 4 2 3 2 4" xfId="3586" xr:uid="{00000000-0005-0000-0000-00002E040000}"/>
    <cellStyle name="Normal 4 2 4 2 3 2 4 2" xfId="7792" xr:uid="{00000000-0005-0000-0000-00002F040000}"/>
    <cellStyle name="Normal 4 2 4 2 3 2 5" xfId="4988" xr:uid="{00000000-0005-0000-0000-000030040000}"/>
    <cellStyle name="Normal 4 2 4 2 3 3" xfId="1069" xr:uid="{00000000-0005-0000-0000-000031040000}"/>
    <cellStyle name="Normal 4 2 4 2 3 3 2" xfId="2519" xr:uid="{00000000-0005-0000-0000-000032040000}"/>
    <cellStyle name="Normal 4 2 4 2 3 3 2 2" xfId="6740" xr:uid="{00000000-0005-0000-0000-000033040000}"/>
    <cellStyle name="Normal 4 2 4 2 3 3 3" xfId="3936" xr:uid="{00000000-0005-0000-0000-000034040000}"/>
    <cellStyle name="Normal 4 2 4 2 3 3 3 2" xfId="8142" xr:uid="{00000000-0005-0000-0000-000035040000}"/>
    <cellStyle name="Normal 4 2 4 2 3 3 4" xfId="5338" xr:uid="{00000000-0005-0000-0000-000036040000}"/>
    <cellStyle name="Normal 4 2 4 2 3 4" xfId="1812" xr:uid="{00000000-0005-0000-0000-000037040000}"/>
    <cellStyle name="Normal 4 2 4 2 3 4 2" xfId="6040" xr:uid="{00000000-0005-0000-0000-000038040000}"/>
    <cellStyle name="Normal 4 2 4 2 3 5" xfId="3236" xr:uid="{00000000-0005-0000-0000-000039040000}"/>
    <cellStyle name="Normal 4 2 4 2 3 5 2" xfId="7442" xr:uid="{00000000-0005-0000-0000-00003A040000}"/>
    <cellStyle name="Normal 4 2 4 2 3 6" xfId="4638" xr:uid="{00000000-0005-0000-0000-00003B040000}"/>
    <cellStyle name="Normal 4 2 4 2 4" xfId="531" xr:uid="{00000000-0005-0000-0000-00003C040000}"/>
    <cellStyle name="Normal 4 2 4 2 4 2" xfId="1252" xr:uid="{00000000-0005-0000-0000-00003D040000}"/>
    <cellStyle name="Normal 4 2 4 2 4 2 2" xfId="2702" xr:uid="{00000000-0005-0000-0000-00003E040000}"/>
    <cellStyle name="Normal 4 2 4 2 4 2 2 2" xfId="6918" xr:uid="{00000000-0005-0000-0000-00003F040000}"/>
    <cellStyle name="Normal 4 2 4 2 4 2 3" xfId="4114" xr:uid="{00000000-0005-0000-0000-000040040000}"/>
    <cellStyle name="Normal 4 2 4 2 4 2 3 2" xfId="8320" xr:uid="{00000000-0005-0000-0000-000041040000}"/>
    <cellStyle name="Normal 4 2 4 2 4 2 4" xfId="5516" xr:uid="{00000000-0005-0000-0000-000042040000}"/>
    <cellStyle name="Normal 4 2 4 2 4 3" xfId="1990" xr:uid="{00000000-0005-0000-0000-000043040000}"/>
    <cellStyle name="Normal 4 2 4 2 4 3 2" xfId="6218" xr:uid="{00000000-0005-0000-0000-000044040000}"/>
    <cellStyle name="Normal 4 2 4 2 4 4" xfId="3414" xr:uid="{00000000-0005-0000-0000-000045040000}"/>
    <cellStyle name="Normal 4 2 4 2 4 4 2" xfId="7620" xr:uid="{00000000-0005-0000-0000-000046040000}"/>
    <cellStyle name="Normal 4 2 4 2 4 5" xfId="4816" xr:uid="{00000000-0005-0000-0000-000047040000}"/>
    <cellStyle name="Normal 4 2 4 2 5" xfId="897" xr:uid="{00000000-0005-0000-0000-000048040000}"/>
    <cellStyle name="Normal 4 2 4 2 5 2" xfId="2347" xr:uid="{00000000-0005-0000-0000-000049040000}"/>
    <cellStyle name="Normal 4 2 4 2 5 2 2" xfId="6568" xr:uid="{00000000-0005-0000-0000-00004A040000}"/>
    <cellStyle name="Normal 4 2 4 2 5 3" xfId="3764" xr:uid="{00000000-0005-0000-0000-00004B040000}"/>
    <cellStyle name="Normal 4 2 4 2 5 3 2" xfId="7970" xr:uid="{00000000-0005-0000-0000-00004C040000}"/>
    <cellStyle name="Normal 4 2 4 2 5 4" xfId="5166" xr:uid="{00000000-0005-0000-0000-00004D040000}"/>
    <cellStyle name="Normal 4 2 4 2 6" xfId="1640" xr:uid="{00000000-0005-0000-0000-00004E040000}"/>
    <cellStyle name="Normal 4 2 4 2 6 2" xfId="5868" xr:uid="{00000000-0005-0000-0000-00004F040000}"/>
    <cellStyle name="Normal 4 2 4 2 7" xfId="3064" xr:uid="{00000000-0005-0000-0000-000050040000}"/>
    <cellStyle name="Normal 4 2 4 2 7 2" xfId="7270" xr:uid="{00000000-0005-0000-0000-000051040000}"/>
    <cellStyle name="Normal 4 2 4 2 8" xfId="4466" xr:uid="{00000000-0005-0000-0000-000052040000}"/>
    <cellStyle name="Normal 4 2 4 3" xfId="213" xr:uid="{00000000-0005-0000-0000-000053040000}"/>
    <cellStyle name="Normal 4 2 4 3 2" xfId="385" xr:uid="{00000000-0005-0000-0000-000054040000}"/>
    <cellStyle name="Normal 4 2 4 3 2 2" xfId="749" xr:uid="{00000000-0005-0000-0000-000055040000}"/>
    <cellStyle name="Normal 4 2 4 3 2 2 2" xfId="1470" xr:uid="{00000000-0005-0000-0000-000056040000}"/>
    <cellStyle name="Normal 4 2 4 3 2 2 2 2" xfId="2920" xr:uid="{00000000-0005-0000-0000-000057040000}"/>
    <cellStyle name="Normal 4 2 4 3 2 2 2 2 2" xfId="7136" xr:uid="{00000000-0005-0000-0000-000058040000}"/>
    <cellStyle name="Normal 4 2 4 3 2 2 2 3" xfId="4332" xr:uid="{00000000-0005-0000-0000-000059040000}"/>
    <cellStyle name="Normal 4 2 4 3 2 2 2 3 2" xfId="8538" xr:uid="{00000000-0005-0000-0000-00005A040000}"/>
    <cellStyle name="Normal 4 2 4 3 2 2 2 4" xfId="5734" xr:uid="{00000000-0005-0000-0000-00005B040000}"/>
    <cellStyle name="Normal 4 2 4 3 2 2 3" xfId="2208" xr:uid="{00000000-0005-0000-0000-00005C040000}"/>
    <cellStyle name="Normal 4 2 4 3 2 2 3 2" xfId="6436" xr:uid="{00000000-0005-0000-0000-00005D040000}"/>
    <cellStyle name="Normal 4 2 4 3 2 2 4" xfId="3632" xr:uid="{00000000-0005-0000-0000-00005E040000}"/>
    <cellStyle name="Normal 4 2 4 3 2 2 4 2" xfId="7838" xr:uid="{00000000-0005-0000-0000-00005F040000}"/>
    <cellStyle name="Normal 4 2 4 3 2 2 5" xfId="5034" xr:uid="{00000000-0005-0000-0000-000060040000}"/>
    <cellStyle name="Normal 4 2 4 3 2 3" xfId="1115" xr:uid="{00000000-0005-0000-0000-000061040000}"/>
    <cellStyle name="Normal 4 2 4 3 2 3 2" xfId="2565" xr:uid="{00000000-0005-0000-0000-000062040000}"/>
    <cellStyle name="Normal 4 2 4 3 2 3 2 2" xfId="6786" xr:uid="{00000000-0005-0000-0000-000063040000}"/>
    <cellStyle name="Normal 4 2 4 3 2 3 3" xfId="3982" xr:uid="{00000000-0005-0000-0000-000064040000}"/>
    <cellStyle name="Normal 4 2 4 3 2 3 3 2" xfId="8188" xr:uid="{00000000-0005-0000-0000-000065040000}"/>
    <cellStyle name="Normal 4 2 4 3 2 3 4" xfId="5384" xr:uid="{00000000-0005-0000-0000-000066040000}"/>
    <cellStyle name="Normal 4 2 4 3 2 4" xfId="1858" xr:uid="{00000000-0005-0000-0000-000067040000}"/>
    <cellStyle name="Normal 4 2 4 3 2 4 2" xfId="6086" xr:uid="{00000000-0005-0000-0000-000068040000}"/>
    <cellStyle name="Normal 4 2 4 3 2 5" xfId="3282" xr:uid="{00000000-0005-0000-0000-000069040000}"/>
    <cellStyle name="Normal 4 2 4 3 2 5 2" xfId="7488" xr:uid="{00000000-0005-0000-0000-00006A040000}"/>
    <cellStyle name="Normal 4 2 4 3 2 6" xfId="4684" xr:uid="{00000000-0005-0000-0000-00006B040000}"/>
    <cellStyle name="Normal 4 2 4 3 3" xfId="577" xr:uid="{00000000-0005-0000-0000-00006C040000}"/>
    <cellStyle name="Normal 4 2 4 3 3 2" xfId="1298" xr:uid="{00000000-0005-0000-0000-00006D040000}"/>
    <cellStyle name="Normal 4 2 4 3 3 2 2" xfId="2748" xr:uid="{00000000-0005-0000-0000-00006E040000}"/>
    <cellStyle name="Normal 4 2 4 3 3 2 2 2" xfId="6964" xr:uid="{00000000-0005-0000-0000-00006F040000}"/>
    <cellStyle name="Normal 4 2 4 3 3 2 3" xfId="4160" xr:uid="{00000000-0005-0000-0000-000070040000}"/>
    <cellStyle name="Normal 4 2 4 3 3 2 3 2" xfId="8366" xr:uid="{00000000-0005-0000-0000-000071040000}"/>
    <cellStyle name="Normal 4 2 4 3 3 2 4" xfId="5562" xr:uid="{00000000-0005-0000-0000-000072040000}"/>
    <cellStyle name="Normal 4 2 4 3 3 3" xfId="2036" xr:uid="{00000000-0005-0000-0000-000073040000}"/>
    <cellStyle name="Normal 4 2 4 3 3 3 2" xfId="6264" xr:uid="{00000000-0005-0000-0000-000074040000}"/>
    <cellStyle name="Normal 4 2 4 3 3 4" xfId="3460" xr:uid="{00000000-0005-0000-0000-000075040000}"/>
    <cellStyle name="Normal 4 2 4 3 3 4 2" xfId="7666" xr:uid="{00000000-0005-0000-0000-000076040000}"/>
    <cellStyle name="Normal 4 2 4 3 3 5" xfId="4862" xr:uid="{00000000-0005-0000-0000-000077040000}"/>
    <cellStyle name="Normal 4 2 4 3 4" xfId="943" xr:uid="{00000000-0005-0000-0000-000078040000}"/>
    <cellStyle name="Normal 4 2 4 3 4 2" xfId="2393" xr:uid="{00000000-0005-0000-0000-000079040000}"/>
    <cellStyle name="Normal 4 2 4 3 4 2 2" xfId="6614" xr:uid="{00000000-0005-0000-0000-00007A040000}"/>
    <cellStyle name="Normal 4 2 4 3 4 3" xfId="3810" xr:uid="{00000000-0005-0000-0000-00007B040000}"/>
    <cellStyle name="Normal 4 2 4 3 4 3 2" xfId="8016" xr:uid="{00000000-0005-0000-0000-00007C040000}"/>
    <cellStyle name="Normal 4 2 4 3 4 4" xfId="5212" xr:uid="{00000000-0005-0000-0000-00007D040000}"/>
    <cellStyle name="Normal 4 2 4 3 5" xfId="1686" xr:uid="{00000000-0005-0000-0000-00007E040000}"/>
    <cellStyle name="Normal 4 2 4 3 5 2" xfId="5914" xr:uid="{00000000-0005-0000-0000-00007F040000}"/>
    <cellStyle name="Normal 4 2 4 3 6" xfId="3110" xr:uid="{00000000-0005-0000-0000-000080040000}"/>
    <cellStyle name="Normal 4 2 4 3 6 2" xfId="7316" xr:uid="{00000000-0005-0000-0000-000081040000}"/>
    <cellStyle name="Normal 4 2 4 3 7" xfId="4512" xr:uid="{00000000-0005-0000-0000-000082040000}"/>
    <cellStyle name="Normal 4 2 4 4" xfId="299" xr:uid="{00000000-0005-0000-0000-000083040000}"/>
    <cellStyle name="Normal 4 2 4 4 2" xfId="663" xr:uid="{00000000-0005-0000-0000-000084040000}"/>
    <cellStyle name="Normal 4 2 4 4 2 2" xfId="1384" xr:uid="{00000000-0005-0000-0000-000085040000}"/>
    <cellStyle name="Normal 4 2 4 4 2 2 2" xfId="2834" xr:uid="{00000000-0005-0000-0000-000086040000}"/>
    <cellStyle name="Normal 4 2 4 4 2 2 2 2" xfId="7050" xr:uid="{00000000-0005-0000-0000-000087040000}"/>
    <cellStyle name="Normal 4 2 4 4 2 2 3" xfId="4246" xr:uid="{00000000-0005-0000-0000-000088040000}"/>
    <cellStyle name="Normal 4 2 4 4 2 2 3 2" xfId="8452" xr:uid="{00000000-0005-0000-0000-000089040000}"/>
    <cellStyle name="Normal 4 2 4 4 2 2 4" xfId="5648" xr:uid="{00000000-0005-0000-0000-00008A040000}"/>
    <cellStyle name="Normal 4 2 4 4 2 3" xfId="2122" xr:uid="{00000000-0005-0000-0000-00008B040000}"/>
    <cellStyle name="Normal 4 2 4 4 2 3 2" xfId="6350" xr:uid="{00000000-0005-0000-0000-00008C040000}"/>
    <cellStyle name="Normal 4 2 4 4 2 4" xfId="3546" xr:uid="{00000000-0005-0000-0000-00008D040000}"/>
    <cellStyle name="Normal 4 2 4 4 2 4 2" xfId="7752" xr:uid="{00000000-0005-0000-0000-00008E040000}"/>
    <cellStyle name="Normal 4 2 4 4 2 5" xfId="4948" xr:uid="{00000000-0005-0000-0000-00008F040000}"/>
    <cellStyle name="Normal 4 2 4 4 3" xfId="1029" xr:uid="{00000000-0005-0000-0000-000090040000}"/>
    <cellStyle name="Normal 4 2 4 4 3 2" xfId="2479" xr:uid="{00000000-0005-0000-0000-000091040000}"/>
    <cellStyle name="Normal 4 2 4 4 3 2 2" xfId="6700" xr:uid="{00000000-0005-0000-0000-000092040000}"/>
    <cellStyle name="Normal 4 2 4 4 3 3" xfId="3896" xr:uid="{00000000-0005-0000-0000-000093040000}"/>
    <cellStyle name="Normal 4 2 4 4 3 3 2" xfId="8102" xr:uid="{00000000-0005-0000-0000-000094040000}"/>
    <cellStyle name="Normal 4 2 4 4 3 4" xfId="5298" xr:uid="{00000000-0005-0000-0000-000095040000}"/>
    <cellStyle name="Normal 4 2 4 4 4" xfId="1772" xr:uid="{00000000-0005-0000-0000-000096040000}"/>
    <cellStyle name="Normal 4 2 4 4 4 2" xfId="6000" xr:uid="{00000000-0005-0000-0000-000097040000}"/>
    <cellStyle name="Normal 4 2 4 4 5" xfId="3196" xr:uid="{00000000-0005-0000-0000-000098040000}"/>
    <cellStyle name="Normal 4 2 4 4 5 2" xfId="7402" xr:uid="{00000000-0005-0000-0000-000099040000}"/>
    <cellStyle name="Normal 4 2 4 4 6" xfId="4598" xr:uid="{00000000-0005-0000-0000-00009A040000}"/>
    <cellStyle name="Normal 4 2 4 5" xfId="491" xr:uid="{00000000-0005-0000-0000-00009B040000}"/>
    <cellStyle name="Normal 4 2 4 5 2" xfId="1212" xr:uid="{00000000-0005-0000-0000-00009C040000}"/>
    <cellStyle name="Normal 4 2 4 5 2 2" xfId="2662" xr:uid="{00000000-0005-0000-0000-00009D040000}"/>
    <cellStyle name="Normal 4 2 4 5 2 2 2" xfId="6878" xr:uid="{00000000-0005-0000-0000-00009E040000}"/>
    <cellStyle name="Normal 4 2 4 5 2 3" xfId="4074" xr:uid="{00000000-0005-0000-0000-00009F040000}"/>
    <cellStyle name="Normal 4 2 4 5 2 3 2" xfId="8280" xr:uid="{00000000-0005-0000-0000-0000A0040000}"/>
    <cellStyle name="Normal 4 2 4 5 2 4" xfId="5476" xr:uid="{00000000-0005-0000-0000-0000A1040000}"/>
    <cellStyle name="Normal 4 2 4 5 3" xfId="1950" xr:uid="{00000000-0005-0000-0000-0000A2040000}"/>
    <cellStyle name="Normal 4 2 4 5 3 2" xfId="6178" xr:uid="{00000000-0005-0000-0000-0000A3040000}"/>
    <cellStyle name="Normal 4 2 4 5 4" xfId="3374" xr:uid="{00000000-0005-0000-0000-0000A4040000}"/>
    <cellStyle name="Normal 4 2 4 5 4 2" xfId="7580" xr:uid="{00000000-0005-0000-0000-0000A5040000}"/>
    <cellStyle name="Normal 4 2 4 5 5" xfId="4776" xr:uid="{00000000-0005-0000-0000-0000A6040000}"/>
    <cellStyle name="Normal 4 2 4 6" xfId="857" xr:uid="{00000000-0005-0000-0000-0000A7040000}"/>
    <cellStyle name="Normal 4 2 4 6 2" xfId="2307" xr:uid="{00000000-0005-0000-0000-0000A8040000}"/>
    <cellStyle name="Normal 4 2 4 6 2 2" xfId="6528" xr:uid="{00000000-0005-0000-0000-0000A9040000}"/>
    <cellStyle name="Normal 4 2 4 6 3" xfId="3724" xr:uid="{00000000-0005-0000-0000-0000AA040000}"/>
    <cellStyle name="Normal 4 2 4 6 3 2" xfId="7930" xr:uid="{00000000-0005-0000-0000-0000AB040000}"/>
    <cellStyle name="Normal 4 2 4 6 4" xfId="5126" xr:uid="{00000000-0005-0000-0000-0000AC040000}"/>
    <cellStyle name="Normal 4 2 4 7" xfId="1600" xr:uid="{00000000-0005-0000-0000-0000AD040000}"/>
    <cellStyle name="Normal 4 2 4 7 2" xfId="5828" xr:uid="{00000000-0005-0000-0000-0000AE040000}"/>
    <cellStyle name="Normal 4 2 4 8" xfId="3024" xr:uid="{00000000-0005-0000-0000-0000AF040000}"/>
    <cellStyle name="Normal 4 2 4 8 2" xfId="7230" xr:uid="{00000000-0005-0000-0000-0000B0040000}"/>
    <cellStyle name="Normal 4 2 4 9" xfId="4426" xr:uid="{00000000-0005-0000-0000-0000B1040000}"/>
    <cellStyle name="Normal 4 2 5" xfId="137" xr:uid="{00000000-0005-0000-0000-0000B2040000}"/>
    <cellStyle name="Normal 4 2 5 2" xfId="223" xr:uid="{00000000-0005-0000-0000-0000B3040000}"/>
    <cellStyle name="Normal 4 2 5 2 2" xfId="395" xr:uid="{00000000-0005-0000-0000-0000B4040000}"/>
    <cellStyle name="Normal 4 2 5 2 2 2" xfId="759" xr:uid="{00000000-0005-0000-0000-0000B5040000}"/>
    <cellStyle name="Normal 4 2 5 2 2 2 2" xfId="1480" xr:uid="{00000000-0005-0000-0000-0000B6040000}"/>
    <cellStyle name="Normal 4 2 5 2 2 2 2 2" xfId="2930" xr:uid="{00000000-0005-0000-0000-0000B7040000}"/>
    <cellStyle name="Normal 4 2 5 2 2 2 2 2 2" xfId="7146" xr:uid="{00000000-0005-0000-0000-0000B8040000}"/>
    <cellStyle name="Normal 4 2 5 2 2 2 2 3" xfId="4342" xr:uid="{00000000-0005-0000-0000-0000B9040000}"/>
    <cellStyle name="Normal 4 2 5 2 2 2 2 3 2" xfId="8548" xr:uid="{00000000-0005-0000-0000-0000BA040000}"/>
    <cellStyle name="Normal 4 2 5 2 2 2 2 4" xfId="5744" xr:uid="{00000000-0005-0000-0000-0000BB040000}"/>
    <cellStyle name="Normal 4 2 5 2 2 2 3" xfId="2218" xr:uid="{00000000-0005-0000-0000-0000BC040000}"/>
    <cellStyle name="Normal 4 2 5 2 2 2 3 2" xfId="6446" xr:uid="{00000000-0005-0000-0000-0000BD040000}"/>
    <cellStyle name="Normal 4 2 5 2 2 2 4" xfId="3642" xr:uid="{00000000-0005-0000-0000-0000BE040000}"/>
    <cellStyle name="Normal 4 2 5 2 2 2 4 2" xfId="7848" xr:uid="{00000000-0005-0000-0000-0000BF040000}"/>
    <cellStyle name="Normal 4 2 5 2 2 2 5" xfId="5044" xr:uid="{00000000-0005-0000-0000-0000C0040000}"/>
    <cellStyle name="Normal 4 2 5 2 2 3" xfId="1125" xr:uid="{00000000-0005-0000-0000-0000C1040000}"/>
    <cellStyle name="Normal 4 2 5 2 2 3 2" xfId="2575" xr:uid="{00000000-0005-0000-0000-0000C2040000}"/>
    <cellStyle name="Normal 4 2 5 2 2 3 2 2" xfId="6796" xr:uid="{00000000-0005-0000-0000-0000C3040000}"/>
    <cellStyle name="Normal 4 2 5 2 2 3 3" xfId="3992" xr:uid="{00000000-0005-0000-0000-0000C4040000}"/>
    <cellStyle name="Normal 4 2 5 2 2 3 3 2" xfId="8198" xr:uid="{00000000-0005-0000-0000-0000C5040000}"/>
    <cellStyle name="Normal 4 2 5 2 2 3 4" xfId="5394" xr:uid="{00000000-0005-0000-0000-0000C6040000}"/>
    <cellStyle name="Normal 4 2 5 2 2 4" xfId="1868" xr:uid="{00000000-0005-0000-0000-0000C7040000}"/>
    <cellStyle name="Normal 4 2 5 2 2 4 2" xfId="6096" xr:uid="{00000000-0005-0000-0000-0000C8040000}"/>
    <cellStyle name="Normal 4 2 5 2 2 5" xfId="3292" xr:uid="{00000000-0005-0000-0000-0000C9040000}"/>
    <cellStyle name="Normal 4 2 5 2 2 5 2" xfId="7498" xr:uid="{00000000-0005-0000-0000-0000CA040000}"/>
    <cellStyle name="Normal 4 2 5 2 2 6" xfId="4694" xr:uid="{00000000-0005-0000-0000-0000CB040000}"/>
    <cellStyle name="Normal 4 2 5 2 3" xfId="587" xr:uid="{00000000-0005-0000-0000-0000CC040000}"/>
    <cellStyle name="Normal 4 2 5 2 3 2" xfId="1308" xr:uid="{00000000-0005-0000-0000-0000CD040000}"/>
    <cellStyle name="Normal 4 2 5 2 3 2 2" xfId="2758" xr:uid="{00000000-0005-0000-0000-0000CE040000}"/>
    <cellStyle name="Normal 4 2 5 2 3 2 2 2" xfId="6974" xr:uid="{00000000-0005-0000-0000-0000CF040000}"/>
    <cellStyle name="Normal 4 2 5 2 3 2 3" xfId="4170" xr:uid="{00000000-0005-0000-0000-0000D0040000}"/>
    <cellStyle name="Normal 4 2 5 2 3 2 3 2" xfId="8376" xr:uid="{00000000-0005-0000-0000-0000D1040000}"/>
    <cellStyle name="Normal 4 2 5 2 3 2 4" xfId="5572" xr:uid="{00000000-0005-0000-0000-0000D2040000}"/>
    <cellStyle name="Normal 4 2 5 2 3 3" xfId="2046" xr:uid="{00000000-0005-0000-0000-0000D3040000}"/>
    <cellStyle name="Normal 4 2 5 2 3 3 2" xfId="6274" xr:uid="{00000000-0005-0000-0000-0000D4040000}"/>
    <cellStyle name="Normal 4 2 5 2 3 4" xfId="3470" xr:uid="{00000000-0005-0000-0000-0000D5040000}"/>
    <cellStyle name="Normal 4 2 5 2 3 4 2" xfId="7676" xr:uid="{00000000-0005-0000-0000-0000D6040000}"/>
    <cellStyle name="Normal 4 2 5 2 3 5" xfId="4872" xr:uid="{00000000-0005-0000-0000-0000D7040000}"/>
    <cellStyle name="Normal 4 2 5 2 4" xfId="953" xr:uid="{00000000-0005-0000-0000-0000D8040000}"/>
    <cellStyle name="Normal 4 2 5 2 4 2" xfId="2403" xr:uid="{00000000-0005-0000-0000-0000D9040000}"/>
    <cellStyle name="Normal 4 2 5 2 4 2 2" xfId="6624" xr:uid="{00000000-0005-0000-0000-0000DA040000}"/>
    <cellStyle name="Normal 4 2 5 2 4 3" xfId="3820" xr:uid="{00000000-0005-0000-0000-0000DB040000}"/>
    <cellStyle name="Normal 4 2 5 2 4 3 2" xfId="8026" xr:uid="{00000000-0005-0000-0000-0000DC040000}"/>
    <cellStyle name="Normal 4 2 5 2 4 4" xfId="5222" xr:uid="{00000000-0005-0000-0000-0000DD040000}"/>
    <cellStyle name="Normal 4 2 5 2 5" xfId="1696" xr:uid="{00000000-0005-0000-0000-0000DE040000}"/>
    <cellStyle name="Normal 4 2 5 2 5 2" xfId="5924" xr:uid="{00000000-0005-0000-0000-0000DF040000}"/>
    <cellStyle name="Normal 4 2 5 2 6" xfId="3120" xr:uid="{00000000-0005-0000-0000-0000E0040000}"/>
    <cellStyle name="Normal 4 2 5 2 6 2" xfId="7326" xr:uid="{00000000-0005-0000-0000-0000E1040000}"/>
    <cellStyle name="Normal 4 2 5 2 7" xfId="4522" xr:uid="{00000000-0005-0000-0000-0000E2040000}"/>
    <cellStyle name="Normal 4 2 5 3" xfId="309" xr:uid="{00000000-0005-0000-0000-0000E3040000}"/>
    <cellStyle name="Normal 4 2 5 3 2" xfId="673" xr:uid="{00000000-0005-0000-0000-0000E4040000}"/>
    <cellStyle name="Normal 4 2 5 3 2 2" xfId="1394" xr:uid="{00000000-0005-0000-0000-0000E5040000}"/>
    <cellStyle name="Normal 4 2 5 3 2 2 2" xfId="2844" xr:uid="{00000000-0005-0000-0000-0000E6040000}"/>
    <cellStyle name="Normal 4 2 5 3 2 2 2 2" xfId="7060" xr:uid="{00000000-0005-0000-0000-0000E7040000}"/>
    <cellStyle name="Normal 4 2 5 3 2 2 3" xfId="4256" xr:uid="{00000000-0005-0000-0000-0000E8040000}"/>
    <cellStyle name="Normal 4 2 5 3 2 2 3 2" xfId="8462" xr:uid="{00000000-0005-0000-0000-0000E9040000}"/>
    <cellStyle name="Normal 4 2 5 3 2 2 4" xfId="5658" xr:uid="{00000000-0005-0000-0000-0000EA040000}"/>
    <cellStyle name="Normal 4 2 5 3 2 3" xfId="2132" xr:uid="{00000000-0005-0000-0000-0000EB040000}"/>
    <cellStyle name="Normal 4 2 5 3 2 3 2" xfId="6360" xr:uid="{00000000-0005-0000-0000-0000EC040000}"/>
    <cellStyle name="Normal 4 2 5 3 2 4" xfId="3556" xr:uid="{00000000-0005-0000-0000-0000ED040000}"/>
    <cellStyle name="Normal 4 2 5 3 2 4 2" xfId="7762" xr:uid="{00000000-0005-0000-0000-0000EE040000}"/>
    <cellStyle name="Normal 4 2 5 3 2 5" xfId="4958" xr:uid="{00000000-0005-0000-0000-0000EF040000}"/>
    <cellStyle name="Normal 4 2 5 3 3" xfId="1039" xr:uid="{00000000-0005-0000-0000-0000F0040000}"/>
    <cellStyle name="Normal 4 2 5 3 3 2" xfId="2489" xr:uid="{00000000-0005-0000-0000-0000F1040000}"/>
    <cellStyle name="Normal 4 2 5 3 3 2 2" xfId="6710" xr:uid="{00000000-0005-0000-0000-0000F2040000}"/>
    <cellStyle name="Normal 4 2 5 3 3 3" xfId="3906" xr:uid="{00000000-0005-0000-0000-0000F3040000}"/>
    <cellStyle name="Normal 4 2 5 3 3 3 2" xfId="8112" xr:uid="{00000000-0005-0000-0000-0000F4040000}"/>
    <cellStyle name="Normal 4 2 5 3 3 4" xfId="5308" xr:uid="{00000000-0005-0000-0000-0000F5040000}"/>
    <cellStyle name="Normal 4 2 5 3 4" xfId="1782" xr:uid="{00000000-0005-0000-0000-0000F6040000}"/>
    <cellStyle name="Normal 4 2 5 3 4 2" xfId="6010" xr:uid="{00000000-0005-0000-0000-0000F7040000}"/>
    <cellStyle name="Normal 4 2 5 3 5" xfId="3206" xr:uid="{00000000-0005-0000-0000-0000F8040000}"/>
    <cellStyle name="Normal 4 2 5 3 5 2" xfId="7412" xr:uid="{00000000-0005-0000-0000-0000F9040000}"/>
    <cellStyle name="Normal 4 2 5 3 6" xfId="4608" xr:uid="{00000000-0005-0000-0000-0000FA040000}"/>
    <cellStyle name="Normal 4 2 5 4" xfId="501" xr:uid="{00000000-0005-0000-0000-0000FB040000}"/>
    <cellStyle name="Normal 4 2 5 4 2" xfId="1222" xr:uid="{00000000-0005-0000-0000-0000FC040000}"/>
    <cellStyle name="Normal 4 2 5 4 2 2" xfId="2672" xr:uid="{00000000-0005-0000-0000-0000FD040000}"/>
    <cellStyle name="Normal 4 2 5 4 2 2 2" xfId="6888" xr:uid="{00000000-0005-0000-0000-0000FE040000}"/>
    <cellStyle name="Normal 4 2 5 4 2 3" xfId="4084" xr:uid="{00000000-0005-0000-0000-0000FF040000}"/>
    <cellStyle name="Normal 4 2 5 4 2 3 2" xfId="8290" xr:uid="{00000000-0005-0000-0000-000000050000}"/>
    <cellStyle name="Normal 4 2 5 4 2 4" xfId="5486" xr:uid="{00000000-0005-0000-0000-000001050000}"/>
    <cellStyle name="Normal 4 2 5 4 3" xfId="1960" xr:uid="{00000000-0005-0000-0000-000002050000}"/>
    <cellStyle name="Normal 4 2 5 4 3 2" xfId="6188" xr:uid="{00000000-0005-0000-0000-000003050000}"/>
    <cellStyle name="Normal 4 2 5 4 4" xfId="3384" xr:uid="{00000000-0005-0000-0000-000004050000}"/>
    <cellStyle name="Normal 4 2 5 4 4 2" xfId="7590" xr:uid="{00000000-0005-0000-0000-000005050000}"/>
    <cellStyle name="Normal 4 2 5 4 5" xfId="4786" xr:uid="{00000000-0005-0000-0000-000006050000}"/>
    <cellStyle name="Normal 4 2 5 5" xfId="867" xr:uid="{00000000-0005-0000-0000-000007050000}"/>
    <cellStyle name="Normal 4 2 5 5 2" xfId="2317" xr:uid="{00000000-0005-0000-0000-000008050000}"/>
    <cellStyle name="Normal 4 2 5 5 2 2" xfId="6538" xr:uid="{00000000-0005-0000-0000-000009050000}"/>
    <cellStyle name="Normal 4 2 5 5 3" xfId="3734" xr:uid="{00000000-0005-0000-0000-00000A050000}"/>
    <cellStyle name="Normal 4 2 5 5 3 2" xfId="7940" xr:uid="{00000000-0005-0000-0000-00000B050000}"/>
    <cellStyle name="Normal 4 2 5 5 4" xfId="5136" xr:uid="{00000000-0005-0000-0000-00000C050000}"/>
    <cellStyle name="Normal 4 2 5 6" xfId="1610" xr:uid="{00000000-0005-0000-0000-00000D050000}"/>
    <cellStyle name="Normal 4 2 5 6 2" xfId="5838" xr:uid="{00000000-0005-0000-0000-00000E050000}"/>
    <cellStyle name="Normal 4 2 5 7" xfId="3034" xr:uid="{00000000-0005-0000-0000-00000F050000}"/>
    <cellStyle name="Normal 4 2 5 7 2" xfId="7240" xr:uid="{00000000-0005-0000-0000-000010050000}"/>
    <cellStyle name="Normal 4 2 5 8" xfId="4436" xr:uid="{00000000-0005-0000-0000-000011050000}"/>
    <cellStyle name="Normal 4 2 6" xfId="173" xr:uid="{00000000-0005-0000-0000-000012050000}"/>
    <cellStyle name="Normal 4 2 6 2" xfId="259" xr:uid="{00000000-0005-0000-0000-000013050000}"/>
    <cellStyle name="Normal 4 2 6 2 2" xfId="431" xr:uid="{00000000-0005-0000-0000-000014050000}"/>
    <cellStyle name="Normal 4 2 6 2 2 2" xfId="795" xr:uid="{00000000-0005-0000-0000-000015050000}"/>
    <cellStyle name="Normal 4 2 6 2 2 2 2" xfId="1516" xr:uid="{00000000-0005-0000-0000-000016050000}"/>
    <cellStyle name="Normal 4 2 6 2 2 2 2 2" xfId="2966" xr:uid="{00000000-0005-0000-0000-000017050000}"/>
    <cellStyle name="Normal 4 2 6 2 2 2 2 2 2" xfId="7182" xr:uid="{00000000-0005-0000-0000-000018050000}"/>
    <cellStyle name="Normal 4 2 6 2 2 2 2 3" xfId="4378" xr:uid="{00000000-0005-0000-0000-000019050000}"/>
    <cellStyle name="Normal 4 2 6 2 2 2 2 3 2" xfId="8584" xr:uid="{00000000-0005-0000-0000-00001A050000}"/>
    <cellStyle name="Normal 4 2 6 2 2 2 2 4" xfId="5780" xr:uid="{00000000-0005-0000-0000-00001B050000}"/>
    <cellStyle name="Normal 4 2 6 2 2 2 3" xfId="2254" xr:uid="{00000000-0005-0000-0000-00001C050000}"/>
    <cellStyle name="Normal 4 2 6 2 2 2 3 2" xfId="6482" xr:uid="{00000000-0005-0000-0000-00001D050000}"/>
    <cellStyle name="Normal 4 2 6 2 2 2 4" xfId="3678" xr:uid="{00000000-0005-0000-0000-00001E050000}"/>
    <cellStyle name="Normal 4 2 6 2 2 2 4 2" xfId="7884" xr:uid="{00000000-0005-0000-0000-00001F050000}"/>
    <cellStyle name="Normal 4 2 6 2 2 2 5" xfId="5080" xr:uid="{00000000-0005-0000-0000-000020050000}"/>
    <cellStyle name="Normal 4 2 6 2 2 3" xfId="1161" xr:uid="{00000000-0005-0000-0000-000021050000}"/>
    <cellStyle name="Normal 4 2 6 2 2 3 2" xfId="2611" xr:uid="{00000000-0005-0000-0000-000022050000}"/>
    <cellStyle name="Normal 4 2 6 2 2 3 2 2" xfId="6832" xr:uid="{00000000-0005-0000-0000-000023050000}"/>
    <cellStyle name="Normal 4 2 6 2 2 3 3" xfId="4028" xr:uid="{00000000-0005-0000-0000-000024050000}"/>
    <cellStyle name="Normal 4 2 6 2 2 3 3 2" xfId="8234" xr:uid="{00000000-0005-0000-0000-000025050000}"/>
    <cellStyle name="Normal 4 2 6 2 2 3 4" xfId="5430" xr:uid="{00000000-0005-0000-0000-000026050000}"/>
    <cellStyle name="Normal 4 2 6 2 2 4" xfId="1904" xr:uid="{00000000-0005-0000-0000-000027050000}"/>
    <cellStyle name="Normal 4 2 6 2 2 4 2" xfId="6132" xr:uid="{00000000-0005-0000-0000-000028050000}"/>
    <cellStyle name="Normal 4 2 6 2 2 5" xfId="3328" xr:uid="{00000000-0005-0000-0000-000029050000}"/>
    <cellStyle name="Normal 4 2 6 2 2 5 2" xfId="7534" xr:uid="{00000000-0005-0000-0000-00002A050000}"/>
    <cellStyle name="Normal 4 2 6 2 2 6" xfId="4730" xr:uid="{00000000-0005-0000-0000-00002B050000}"/>
    <cellStyle name="Normal 4 2 6 2 3" xfId="623" xr:uid="{00000000-0005-0000-0000-00002C050000}"/>
    <cellStyle name="Normal 4 2 6 2 3 2" xfId="1344" xr:uid="{00000000-0005-0000-0000-00002D050000}"/>
    <cellStyle name="Normal 4 2 6 2 3 2 2" xfId="2794" xr:uid="{00000000-0005-0000-0000-00002E050000}"/>
    <cellStyle name="Normal 4 2 6 2 3 2 2 2" xfId="7010" xr:uid="{00000000-0005-0000-0000-00002F050000}"/>
    <cellStyle name="Normal 4 2 6 2 3 2 3" xfId="4206" xr:uid="{00000000-0005-0000-0000-000030050000}"/>
    <cellStyle name="Normal 4 2 6 2 3 2 3 2" xfId="8412" xr:uid="{00000000-0005-0000-0000-000031050000}"/>
    <cellStyle name="Normal 4 2 6 2 3 2 4" xfId="5608" xr:uid="{00000000-0005-0000-0000-000032050000}"/>
    <cellStyle name="Normal 4 2 6 2 3 3" xfId="2082" xr:uid="{00000000-0005-0000-0000-000033050000}"/>
    <cellStyle name="Normal 4 2 6 2 3 3 2" xfId="6310" xr:uid="{00000000-0005-0000-0000-000034050000}"/>
    <cellStyle name="Normal 4 2 6 2 3 4" xfId="3506" xr:uid="{00000000-0005-0000-0000-000035050000}"/>
    <cellStyle name="Normal 4 2 6 2 3 4 2" xfId="7712" xr:uid="{00000000-0005-0000-0000-000036050000}"/>
    <cellStyle name="Normal 4 2 6 2 3 5" xfId="4908" xr:uid="{00000000-0005-0000-0000-000037050000}"/>
    <cellStyle name="Normal 4 2 6 2 4" xfId="989" xr:uid="{00000000-0005-0000-0000-000038050000}"/>
    <cellStyle name="Normal 4 2 6 2 4 2" xfId="2439" xr:uid="{00000000-0005-0000-0000-000039050000}"/>
    <cellStyle name="Normal 4 2 6 2 4 2 2" xfId="6660" xr:uid="{00000000-0005-0000-0000-00003A050000}"/>
    <cellStyle name="Normal 4 2 6 2 4 3" xfId="3856" xr:uid="{00000000-0005-0000-0000-00003B050000}"/>
    <cellStyle name="Normal 4 2 6 2 4 3 2" xfId="8062" xr:uid="{00000000-0005-0000-0000-00003C050000}"/>
    <cellStyle name="Normal 4 2 6 2 4 4" xfId="5258" xr:uid="{00000000-0005-0000-0000-00003D050000}"/>
    <cellStyle name="Normal 4 2 6 2 5" xfId="1732" xr:uid="{00000000-0005-0000-0000-00003E050000}"/>
    <cellStyle name="Normal 4 2 6 2 5 2" xfId="5960" xr:uid="{00000000-0005-0000-0000-00003F050000}"/>
    <cellStyle name="Normal 4 2 6 2 6" xfId="3156" xr:uid="{00000000-0005-0000-0000-000040050000}"/>
    <cellStyle name="Normal 4 2 6 2 6 2" xfId="7362" xr:uid="{00000000-0005-0000-0000-000041050000}"/>
    <cellStyle name="Normal 4 2 6 2 7" xfId="4558" xr:uid="{00000000-0005-0000-0000-000042050000}"/>
    <cellStyle name="Normal 4 2 6 3" xfId="345" xr:uid="{00000000-0005-0000-0000-000043050000}"/>
    <cellStyle name="Normal 4 2 6 3 2" xfId="709" xr:uid="{00000000-0005-0000-0000-000044050000}"/>
    <cellStyle name="Normal 4 2 6 3 2 2" xfId="1430" xr:uid="{00000000-0005-0000-0000-000045050000}"/>
    <cellStyle name="Normal 4 2 6 3 2 2 2" xfId="2880" xr:uid="{00000000-0005-0000-0000-000046050000}"/>
    <cellStyle name="Normal 4 2 6 3 2 2 2 2" xfId="7096" xr:uid="{00000000-0005-0000-0000-000047050000}"/>
    <cellStyle name="Normal 4 2 6 3 2 2 3" xfId="4292" xr:uid="{00000000-0005-0000-0000-000048050000}"/>
    <cellStyle name="Normal 4 2 6 3 2 2 3 2" xfId="8498" xr:uid="{00000000-0005-0000-0000-000049050000}"/>
    <cellStyle name="Normal 4 2 6 3 2 2 4" xfId="5694" xr:uid="{00000000-0005-0000-0000-00004A050000}"/>
    <cellStyle name="Normal 4 2 6 3 2 3" xfId="2168" xr:uid="{00000000-0005-0000-0000-00004B050000}"/>
    <cellStyle name="Normal 4 2 6 3 2 3 2" xfId="6396" xr:uid="{00000000-0005-0000-0000-00004C050000}"/>
    <cellStyle name="Normal 4 2 6 3 2 4" xfId="3592" xr:uid="{00000000-0005-0000-0000-00004D050000}"/>
    <cellStyle name="Normal 4 2 6 3 2 4 2" xfId="7798" xr:uid="{00000000-0005-0000-0000-00004E050000}"/>
    <cellStyle name="Normal 4 2 6 3 2 5" xfId="4994" xr:uid="{00000000-0005-0000-0000-00004F050000}"/>
    <cellStyle name="Normal 4 2 6 3 3" xfId="1075" xr:uid="{00000000-0005-0000-0000-000050050000}"/>
    <cellStyle name="Normal 4 2 6 3 3 2" xfId="2525" xr:uid="{00000000-0005-0000-0000-000051050000}"/>
    <cellStyle name="Normal 4 2 6 3 3 2 2" xfId="6746" xr:uid="{00000000-0005-0000-0000-000052050000}"/>
    <cellStyle name="Normal 4 2 6 3 3 3" xfId="3942" xr:uid="{00000000-0005-0000-0000-000053050000}"/>
    <cellStyle name="Normal 4 2 6 3 3 3 2" xfId="8148" xr:uid="{00000000-0005-0000-0000-000054050000}"/>
    <cellStyle name="Normal 4 2 6 3 3 4" xfId="5344" xr:uid="{00000000-0005-0000-0000-000055050000}"/>
    <cellStyle name="Normal 4 2 6 3 4" xfId="1818" xr:uid="{00000000-0005-0000-0000-000056050000}"/>
    <cellStyle name="Normal 4 2 6 3 4 2" xfId="6046" xr:uid="{00000000-0005-0000-0000-000057050000}"/>
    <cellStyle name="Normal 4 2 6 3 5" xfId="3242" xr:uid="{00000000-0005-0000-0000-000058050000}"/>
    <cellStyle name="Normal 4 2 6 3 5 2" xfId="7448" xr:uid="{00000000-0005-0000-0000-000059050000}"/>
    <cellStyle name="Normal 4 2 6 3 6" xfId="4644" xr:uid="{00000000-0005-0000-0000-00005A050000}"/>
    <cellStyle name="Normal 4 2 6 4" xfId="537" xr:uid="{00000000-0005-0000-0000-00005B050000}"/>
    <cellStyle name="Normal 4 2 6 4 2" xfId="1258" xr:uid="{00000000-0005-0000-0000-00005C050000}"/>
    <cellStyle name="Normal 4 2 6 4 2 2" xfId="2708" xr:uid="{00000000-0005-0000-0000-00005D050000}"/>
    <cellStyle name="Normal 4 2 6 4 2 2 2" xfId="6924" xr:uid="{00000000-0005-0000-0000-00005E050000}"/>
    <cellStyle name="Normal 4 2 6 4 2 3" xfId="4120" xr:uid="{00000000-0005-0000-0000-00005F050000}"/>
    <cellStyle name="Normal 4 2 6 4 2 3 2" xfId="8326" xr:uid="{00000000-0005-0000-0000-000060050000}"/>
    <cellStyle name="Normal 4 2 6 4 2 4" xfId="5522" xr:uid="{00000000-0005-0000-0000-000061050000}"/>
    <cellStyle name="Normal 4 2 6 4 3" xfId="1996" xr:uid="{00000000-0005-0000-0000-000062050000}"/>
    <cellStyle name="Normal 4 2 6 4 3 2" xfId="6224" xr:uid="{00000000-0005-0000-0000-000063050000}"/>
    <cellStyle name="Normal 4 2 6 4 4" xfId="3420" xr:uid="{00000000-0005-0000-0000-000064050000}"/>
    <cellStyle name="Normal 4 2 6 4 4 2" xfId="7626" xr:uid="{00000000-0005-0000-0000-000065050000}"/>
    <cellStyle name="Normal 4 2 6 4 5" xfId="4822" xr:uid="{00000000-0005-0000-0000-000066050000}"/>
    <cellStyle name="Normal 4 2 6 5" xfId="903" xr:uid="{00000000-0005-0000-0000-000067050000}"/>
    <cellStyle name="Normal 4 2 6 5 2" xfId="2353" xr:uid="{00000000-0005-0000-0000-000068050000}"/>
    <cellStyle name="Normal 4 2 6 5 2 2" xfId="6574" xr:uid="{00000000-0005-0000-0000-000069050000}"/>
    <cellStyle name="Normal 4 2 6 5 3" xfId="3770" xr:uid="{00000000-0005-0000-0000-00006A050000}"/>
    <cellStyle name="Normal 4 2 6 5 3 2" xfId="7976" xr:uid="{00000000-0005-0000-0000-00006B050000}"/>
    <cellStyle name="Normal 4 2 6 5 4" xfId="5172" xr:uid="{00000000-0005-0000-0000-00006C050000}"/>
    <cellStyle name="Normal 4 2 6 6" xfId="1646" xr:uid="{00000000-0005-0000-0000-00006D050000}"/>
    <cellStyle name="Normal 4 2 6 6 2" xfId="5874" xr:uid="{00000000-0005-0000-0000-00006E050000}"/>
    <cellStyle name="Normal 4 2 6 7" xfId="3070" xr:uid="{00000000-0005-0000-0000-00006F050000}"/>
    <cellStyle name="Normal 4 2 6 7 2" xfId="7276" xr:uid="{00000000-0005-0000-0000-000070050000}"/>
    <cellStyle name="Normal 4 2 6 8" xfId="4472" xr:uid="{00000000-0005-0000-0000-000071050000}"/>
    <cellStyle name="Normal 4 2 7" xfId="183" xr:uid="{00000000-0005-0000-0000-000072050000}"/>
    <cellStyle name="Normal 4 2 7 2" xfId="355" xr:uid="{00000000-0005-0000-0000-000073050000}"/>
    <cellStyle name="Normal 4 2 7 2 2" xfId="719" xr:uid="{00000000-0005-0000-0000-000074050000}"/>
    <cellStyle name="Normal 4 2 7 2 2 2" xfId="1440" xr:uid="{00000000-0005-0000-0000-000075050000}"/>
    <cellStyle name="Normal 4 2 7 2 2 2 2" xfId="2890" xr:uid="{00000000-0005-0000-0000-000076050000}"/>
    <cellStyle name="Normal 4 2 7 2 2 2 2 2" xfId="7106" xr:uid="{00000000-0005-0000-0000-000077050000}"/>
    <cellStyle name="Normal 4 2 7 2 2 2 3" xfId="4302" xr:uid="{00000000-0005-0000-0000-000078050000}"/>
    <cellStyle name="Normal 4 2 7 2 2 2 3 2" xfId="8508" xr:uid="{00000000-0005-0000-0000-000079050000}"/>
    <cellStyle name="Normal 4 2 7 2 2 2 4" xfId="5704" xr:uid="{00000000-0005-0000-0000-00007A050000}"/>
    <cellStyle name="Normal 4 2 7 2 2 3" xfId="2178" xr:uid="{00000000-0005-0000-0000-00007B050000}"/>
    <cellStyle name="Normal 4 2 7 2 2 3 2" xfId="6406" xr:uid="{00000000-0005-0000-0000-00007C050000}"/>
    <cellStyle name="Normal 4 2 7 2 2 4" xfId="3602" xr:uid="{00000000-0005-0000-0000-00007D050000}"/>
    <cellStyle name="Normal 4 2 7 2 2 4 2" xfId="7808" xr:uid="{00000000-0005-0000-0000-00007E050000}"/>
    <cellStyle name="Normal 4 2 7 2 2 5" xfId="5004" xr:uid="{00000000-0005-0000-0000-00007F050000}"/>
    <cellStyle name="Normal 4 2 7 2 3" xfId="1085" xr:uid="{00000000-0005-0000-0000-000080050000}"/>
    <cellStyle name="Normal 4 2 7 2 3 2" xfId="2535" xr:uid="{00000000-0005-0000-0000-000081050000}"/>
    <cellStyle name="Normal 4 2 7 2 3 2 2" xfId="6756" xr:uid="{00000000-0005-0000-0000-000082050000}"/>
    <cellStyle name="Normal 4 2 7 2 3 3" xfId="3952" xr:uid="{00000000-0005-0000-0000-000083050000}"/>
    <cellStyle name="Normal 4 2 7 2 3 3 2" xfId="8158" xr:uid="{00000000-0005-0000-0000-000084050000}"/>
    <cellStyle name="Normal 4 2 7 2 3 4" xfId="5354" xr:uid="{00000000-0005-0000-0000-000085050000}"/>
    <cellStyle name="Normal 4 2 7 2 4" xfId="1828" xr:uid="{00000000-0005-0000-0000-000086050000}"/>
    <cellStyle name="Normal 4 2 7 2 4 2" xfId="6056" xr:uid="{00000000-0005-0000-0000-000087050000}"/>
    <cellStyle name="Normal 4 2 7 2 5" xfId="3252" xr:uid="{00000000-0005-0000-0000-000088050000}"/>
    <cellStyle name="Normal 4 2 7 2 5 2" xfId="7458" xr:uid="{00000000-0005-0000-0000-000089050000}"/>
    <cellStyle name="Normal 4 2 7 2 6" xfId="4654" xr:uid="{00000000-0005-0000-0000-00008A050000}"/>
    <cellStyle name="Normal 4 2 7 3" xfId="547" xr:uid="{00000000-0005-0000-0000-00008B050000}"/>
    <cellStyle name="Normal 4 2 7 3 2" xfId="1268" xr:uid="{00000000-0005-0000-0000-00008C050000}"/>
    <cellStyle name="Normal 4 2 7 3 2 2" xfId="2718" xr:uid="{00000000-0005-0000-0000-00008D050000}"/>
    <cellStyle name="Normal 4 2 7 3 2 2 2" xfId="6934" xr:uid="{00000000-0005-0000-0000-00008E050000}"/>
    <cellStyle name="Normal 4 2 7 3 2 3" xfId="4130" xr:uid="{00000000-0005-0000-0000-00008F050000}"/>
    <cellStyle name="Normal 4 2 7 3 2 3 2" xfId="8336" xr:uid="{00000000-0005-0000-0000-000090050000}"/>
    <cellStyle name="Normal 4 2 7 3 2 4" xfId="5532" xr:uid="{00000000-0005-0000-0000-000091050000}"/>
    <cellStyle name="Normal 4 2 7 3 3" xfId="2006" xr:uid="{00000000-0005-0000-0000-000092050000}"/>
    <cellStyle name="Normal 4 2 7 3 3 2" xfId="6234" xr:uid="{00000000-0005-0000-0000-000093050000}"/>
    <cellStyle name="Normal 4 2 7 3 4" xfId="3430" xr:uid="{00000000-0005-0000-0000-000094050000}"/>
    <cellStyle name="Normal 4 2 7 3 4 2" xfId="7636" xr:uid="{00000000-0005-0000-0000-000095050000}"/>
    <cellStyle name="Normal 4 2 7 3 5" xfId="4832" xr:uid="{00000000-0005-0000-0000-000096050000}"/>
    <cellStyle name="Normal 4 2 7 4" xfId="913" xr:uid="{00000000-0005-0000-0000-000097050000}"/>
    <cellStyle name="Normal 4 2 7 4 2" xfId="2363" xr:uid="{00000000-0005-0000-0000-000098050000}"/>
    <cellStyle name="Normal 4 2 7 4 2 2" xfId="6584" xr:uid="{00000000-0005-0000-0000-000099050000}"/>
    <cellStyle name="Normal 4 2 7 4 3" xfId="3780" xr:uid="{00000000-0005-0000-0000-00009A050000}"/>
    <cellStyle name="Normal 4 2 7 4 3 2" xfId="7986" xr:uid="{00000000-0005-0000-0000-00009B050000}"/>
    <cellStyle name="Normal 4 2 7 4 4" xfId="5182" xr:uid="{00000000-0005-0000-0000-00009C050000}"/>
    <cellStyle name="Normal 4 2 7 5" xfId="1656" xr:uid="{00000000-0005-0000-0000-00009D050000}"/>
    <cellStyle name="Normal 4 2 7 5 2" xfId="5884" xr:uid="{00000000-0005-0000-0000-00009E050000}"/>
    <cellStyle name="Normal 4 2 7 6" xfId="3080" xr:uid="{00000000-0005-0000-0000-00009F050000}"/>
    <cellStyle name="Normal 4 2 7 6 2" xfId="7286" xr:uid="{00000000-0005-0000-0000-0000A0050000}"/>
    <cellStyle name="Normal 4 2 7 7" xfId="4482" xr:uid="{00000000-0005-0000-0000-0000A1050000}"/>
    <cellStyle name="Normal 4 2 8" xfId="269" xr:uid="{00000000-0005-0000-0000-0000A2050000}"/>
    <cellStyle name="Normal 4 2 8 2" xfId="633" xr:uid="{00000000-0005-0000-0000-0000A3050000}"/>
    <cellStyle name="Normal 4 2 8 2 2" xfId="1354" xr:uid="{00000000-0005-0000-0000-0000A4050000}"/>
    <cellStyle name="Normal 4 2 8 2 2 2" xfId="2804" xr:uid="{00000000-0005-0000-0000-0000A5050000}"/>
    <cellStyle name="Normal 4 2 8 2 2 2 2" xfId="7020" xr:uid="{00000000-0005-0000-0000-0000A6050000}"/>
    <cellStyle name="Normal 4 2 8 2 2 3" xfId="4216" xr:uid="{00000000-0005-0000-0000-0000A7050000}"/>
    <cellStyle name="Normal 4 2 8 2 2 3 2" xfId="8422" xr:uid="{00000000-0005-0000-0000-0000A8050000}"/>
    <cellStyle name="Normal 4 2 8 2 2 4" xfId="5618" xr:uid="{00000000-0005-0000-0000-0000A9050000}"/>
    <cellStyle name="Normal 4 2 8 2 3" xfId="2092" xr:uid="{00000000-0005-0000-0000-0000AA050000}"/>
    <cellStyle name="Normal 4 2 8 2 3 2" xfId="6320" xr:uid="{00000000-0005-0000-0000-0000AB050000}"/>
    <cellStyle name="Normal 4 2 8 2 4" xfId="3516" xr:uid="{00000000-0005-0000-0000-0000AC050000}"/>
    <cellStyle name="Normal 4 2 8 2 4 2" xfId="7722" xr:uid="{00000000-0005-0000-0000-0000AD050000}"/>
    <cellStyle name="Normal 4 2 8 2 5" xfId="4918" xr:uid="{00000000-0005-0000-0000-0000AE050000}"/>
    <cellStyle name="Normal 4 2 8 3" xfId="999" xr:uid="{00000000-0005-0000-0000-0000AF050000}"/>
    <cellStyle name="Normal 4 2 8 3 2" xfId="2449" xr:uid="{00000000-0005-0000-0000-0000B0050000}"/>
    <cellStyle name="Normal 4 2 8 3 2 2" xfId="6670" xr:uid="{00000000-0005-0000-0000-0000B1050000}"/>
    <cellStyle name="Normal 4 2 8 3 3" xfId="3866" xr:uid="{00000000-0005-0000-0000-0000B2050000}"/>
    <cellStyle name="Normal 4 2 8 3 3 2" xfId="8072" xr:uid="{00000000-0005-0000-0000-0000B3050000}"/>
    <cellStyle name="Normal 4 2 8 3 4" xfId="5268" xr:uid="{00000000-0005-0000-0000-0000B4050000}"/>
    <cellStyle name="Normal 4 2 8 4" xfId="1742" xr:uid="{00000000-0005-0000-0000-0000B5050000}"/>
    <cellStyle name="Normal 4 2 8 4 2" xfId="5970" xr:uid="{00000000-0005-0000-0000-0000B6050000}"/>
    <cellStyle name="Normal 4 2 8 5" xfId="3166" xr:uid="{00000000-0005-0000-0000-0000B7050000}"/>
    <cellStyle name="Normal 4 2 8 5 2" xfId="7372" xr:uid="{00000000-0005-0000-0000-0000B8050000}"/>
    <cellStyle name="Normal 4 2 8 6" xfId="4568" xr:uid="{00000000-0005-0000-0000-0000B9050000}"/>
    <cellStyle name="Normal 4 2 9" xfId="437" xr:uid="{00000000-0005-0000-0000-0000BA050000}"/>
    <cellStyle name="Normal 4 2 9 2" xfId="801" xr:uid="{00000000-0005-0000-0000-0000BB050000}"/>
    <cellStyle name="Normal 4 2 9 2 2" xfId="1522" xr:uid="{00000000-0005-0000-0000-0000BC050000}"/>
    <cellStyle name="Normal 4 2 9 2 2 2" xfId="2972" xr:uid="{00000000-0005-0000-0000-0000BD050000}"/>
    <cellStyle name="Normal 4 2 9 2 2 2 2" xfId="7188" xr:uid="{00000000-0005-0000-0000-0000BE050000}"/>
    <cellStyle name="Normal 4 2 9 2 2 3" xfId="4384" xr:uid="{00000000-0005-0000-0000-0000BF050000}"/>
    <cellStyle name="Normal 4 2 9 2 2 3 2" xfId="8590" xr:uid="{00000000-0005-0000-0000-0000C0050000}"/>
    <cellStyle name="Normal 4 2 9 2 2 4" xfId="5786" xr:uid="{00000000-0005-0000-0000-0000C1050000}"/>
    <cellStyle name="Normal 4 2 9 2 3" xfId="2260" xr:uid="{00000000-0005-0000-0000-0000C2050000}"/>
    <cellStyle name="Normal 4 2 9 2 3 2" xfId="6488" xr:uid="{00000000-0005-0000-0000-0000C3050000}"/>
    <cellStyle name="Normal 4 2 9 2 4" xfId="3684" xr:uid="{00000000-0005-0000-0000-0000C4050000}"/>
    <cellStyle name="Normal 4 2 9 2 4 2" xfId="7890" xr:uid="{00000000-0005-0000-0000-0000C5050000}"/>
    <cellStyle name="Normal 4 2 9 2 5" xfId="5086" xr:uid="{00000000-0005-0000-0000-0000C6050000}"/>
    <cellStyle name="Normal 4 2 9 3" xfId="1167" xr:uid="{00000000-0005-0000-0000-0000C7050000}"/>
    <cellStyle name="Normal 4 2 9 3 2" xfId="2617" xr:uid="{00000000-0005-0000-0000-0000C8050000}"/>
    <cellStyle name="Normal 4 2 9 3 2 2" xfId="6838" xr:uid="{00000000-0005-0000-0000-0000C9050000}"/>
    <cellStyle name="Normal 4 2 9 3 3" xfId="4034" xr:uid="{00000000-0005-0000-0000-0000CA050000}"/>
    <cellStyle name="Normal 4 2 9 3 3 2" xfId="8240" xr:uid="{00000000-0005-0000-0000-0000CB050000}"/>
    <cellStyle name="Normal 4 2 9 3 4" xfId="5436" xr:uid="{00000000-0005-0000-0000-0000CC050000}"/>
    <cellStyle name="Normal 4 2 9 4" xfId="1910" xr:uid="{00000000-0005-0000-0000-0000CD050000}"/>
    <cellStyle name="Normal 4 2 9 4 2" xfId="6138" xr:uid="{00000000-0005-0000-0000-0000CE050000}"/>
    <cellStyle name="Normal 4 2 9 5" xfId="3334" xr:uid="{00000000-0005-0000-0000-0000CF050000}"/>
    <cellStyle name="Normal 4 2 9 5 2" xfId="7540" xr:uid="{00000000-0005-0000-0000-0000D0050000}"/>
    <cellStyle name="Normal 4 2 9 6" xfId="4736" xr:uid="{00000000-0005-0000-0000-0000D1050000}"/>
    <cellStyle name="Normal 4 3" xfId="93" xr:uid="{00000000-0005-0000-0000-0000D2050000}"/>
    <cellStyle name="Normal 4 4" xfId="101" xr:uid="{00000000-0005-0000-0000-0000D3050000}"/>
    <cellStyle name="Normal 4 4 10" xfId="4400" xr:uid="{00000000-0005-0000-0000-0000D4050000}"/>
    <cellStyle name="Normal 4 4 2" xfId="113" xr:uid="{00000000-0005-0000-0000-0000D5050000}"/>
    <cellStyle name="Normal 4 4 2 2" xfId="153" xr:uid="{00000000-0005-0000-0000-0000D6050000}"/>
    <cellStyle name="Normal 4 4 2 2 2" xfId="239" xr:uid="{00000000-0005-0000-0000-0000D7050000}"/>
    <cellStyle name="Normal 4 4 2 2 2 2" xfId="411" xr:uid="{00000000-0005-0000-0000-0000D8050000}"/>
    <cellStyle name="Normal 4 4 2 2 2 2 2" xfId="775" xr:uid="{00000000-0005-0000-0000-0000D9050000}"/>
    <cellStyle name="Normal 4 4 2 2 2 2 2 2" xfId="1496" xr:uid="{00000000-0005-0000-0000-0000DA050000}"/>
    <cellStyle name="Normal 4 4 2 2 2 2 2 2 2" xfId="2946" xr:uid="{00000000-0005-0000-0000-0000DB050000}"/>
    <cellStyle name="Normal 4 4 2 2 2 2 2 2 2 2" xfId="7162" xr:uid="{00000000-0005-0000-0000-0000DC050000}"/>
    <cellStyle name="Normal 4 4 2 2 2 2 2 2 3" xfId="4358" xr:uid="{00000000-0005-0000-0000-0000DD050000}"/>
    <cellStyle name="Normal 4 4 2 2 2 2 2 2 3 2" xfId="8564" xr:uid="{00000000-0005-0000-0000-0000DE050000}"/>
    <cellStyle name="Normal 4 4 2 2 2 2 2 2 4" xfId="5760" xr:uid="{00000000-0005-0000-0000-0000DF050000}"/>
    <cellStyle name="Normal 4 4 2 2 2 2 2 3" xfId="2234" xr:uid="{00000000-0005-0000-0000-0000E0050000}"/>
    <cellStyle name="Normal 4 4 2 2 2 2 2 3 2" xfId="6462" xr:uid="{00000000-0005-0000-0000-0000E1050000}"/>
    <cellStyle name="Normal 4 4 2 2 2 2 2 4" xfId="3658" xr:uid="{00000000-0005-0000-0000-0000E2050000}"/>
    <cellStyle name="Normal 4 4 2 2 2 2 2 4 2" xfId="7864" xr:uid="{00000000-0005-0000-0000-0000E3050000}"/>
    <cellStyle name="Normal 4 4 2 2 2 2 2 5" xfId="5060" xr:uid="{00000000-0005-0000-0000-0000E4050000}"/>
    <cellStyle name="Normal 4 4 2 2 2 2 3" xfId="1141" xr:uid="{00000000-0005-0000-0000-0000E5050000}"/>
    <cellStyle name="Normal 4 4 2 2 2 2 3 2" xfId="2591" xr:uid="{00000000-0005-0000-0000-0000E6050000}"/>
    <cellStyle name="Normal 4 4 2 2 2 2 3 2 2" xfId="6812" xr:uid="{00000000-0005-0000-0000-0000E7050000}"/>
    <cellStyle name="Normal 4 4 2 2 2 2 3 3" xfId="4008" xr:uid="{00000000-0005-0000-0000-0000E8050000}"/>
    <cellStyle name="Normal 4 4 2 2 2 2 3 3 2" xfId="8214" xr:uid="{00000000-0005-0000-0000-0000E9050000}"/>
    <cellStyle name="Normal 4 4 2 2 2 2 3 4" xfId="5410" xr:uid="{00000000-0005-0000-0000-0000EA050000}"/>
    <cellStyle name="Normal 4 4 2 2 2 2 4" xfId="1884" xr:uid="{00000000-0005-0000-0000-0000EB050000}"/>
    <cellStyle name="Normal 4 4 2 2 2 2 4 2" xfId="6112" xr:uid="{00000000-0005-0000-0000-0000EC050000}"/>
    <cellStyle name="Normal 4 4 2 2 2 2 5" xfId="3308" xr:uid="{00000000-0005-0000-0000-0000ED050000}"/>
    <cellStyle name="Normal 4 4 2 2 2 2 5 2" xfId="7514" xr:uid="{00000000-0005-0000-0000-0000EE050000}"/>
    <cellStyle name="Normal 4 4 2 2 2 2 6" xfId="4710" xr:uid="{00000000-0005-0000-0000-0000EF050000}"/>
    <cellStyle name="Normal 4 4 2 2 2 3" xfId="603" xr:uid="{00000000-0005-0000-0000-0000F0050000}"/>
    <cellStyle name="Normal 4 4 2 2 2 3 2" xfId="1324" xr:uid="{00000000-0005-0000-0000-0000F1050000}"/>
    <cellStyle name="Normal 4 4 2 2 2 3 2 2" xfId="2774" xr:uid="{00000000-0005-0000-0000-0000F2050000}"/>
    <cellStyle name="Normal 4 4 2 2 2 3 2 2 2" xfId="6990" xr:uid="{00000000-0005-0000-0000-0000F3050000}"/>
    <cellStyle name="Normal 4 4 2 2 2 3 2 3" xfId="4186" xr:uid="{00000000-0005-0000-0000-0000F4050000}"/>
    <cellStyle name="Normal 4 4 2 2 2 3 2 3 2" xfId="8392" xr:uid="{00000000-0005-0000-0000-0000F5050000}"/>
    <cellStyle name="Normal 4 4 2 2 2 3 2 4" xfId="5588" xr:uid="{00000000-0005-0000-0000-0000F6050000}"/>
    <cellStyle name="Normal 4 4 2 2 2 3 3" xfId="2062" xr:uid="{00000000-0005-0000-0000-0000F7050000}"/>
    <cellStyle name="Normal 4 4 2 2 2 3 3 2" xfId="6290" xr:uid="{00000000-0005-0000-0000-0000F8050000}"/>
    <cellStyle name="Normal 4 4 2 2 2 3 4" xfId="3486" xr:uid="{00000000-0005-0000-0000-0000F9050000}"/>
    <cellStyle name="Normal 4 4 2 2 2 3 4 2" xfId="7692" xr:uid="{00000000-0005-0000-0000-0000FA050000}"/>
    <cellStyle name="Normal 4 4 2 2 2 3 5" xfId="4888" xr:uid="{00000000-0005-0000-0000-0000FB050000}"/>
    <cellStyle name="Normal 4 4 2 2 2 4" xfId="969" xr:uid="{00000000-0005-0000-0000-0000FC050000}"/>
    <cellStyle name="Normal 4 4 2 2 2 4 2" xfId="2419" xr:uid="{00000000-0005-0000-0000-0000FD050000}"/>
    <cellStyle name="Normal 4 4 2 2 2 4 2 2" xfId="6640" xr:uid="{00000000-0005-0000-0000-0000FE050000}"/>
    <cellStyle name="Normal 4 4 2 2 2 4 3" xfId="3836" xr:uid="{00000000-0005-0000-0000-0000FF050000}"/>
    <cellStyle name="Normal 4 4 2 2 2 4 3 2" xfId="8042" xr:uid="{00000000-0005-0000-0000-000000060000}"/>
    <cellStyle name="Normal 4 4 2 2 2 4 4" xfId="5238" xr:uid="{00000000-0005-0000-0000-000001060000}"/>
    <cellStyle name="Normal 4 4 2 2 2 5" xfId="1712" xr:uid="{00000000-0005-0000-0000-000002060000}"/>
    <cellStyle name="Normal 4 4 2 2 2 5 2" xfId="5940" xr:uid="{00000000-0005-0000-0000-000003060000}"/>
    <cellStyle name="Normal 4 4 2 2 2 6" xfId="3136" xr:uid="{00000000-0005-0000-0000-000004060000}"/>
    <cellStyle name="Normal 4 4 2 2 2 6 2" xfId="7342" xr:uid="{00000000-0005-0000-0000-000005060000}"/>
    <cellStyle name="Normal 4 4 2 2 2 7" xfId="4538" xr:uid="{00000000-0005-0000-0000-000006060000}"/>
    <cellStyle name="Normal 4 4 2 2 3" xfId="325" xr:uid="{00000000-0005-0000-0000-000007060000}"/>
    <cellStyle name="Normal 4 4 2 2 3 2" xfId="689" xr:uid="{00000000-0005-0000-0000-000008060000}"/>
    <cellStyle name="Normal 4 4 2 2 3 2 2" xfId="1410" xr:uid="{00000000-0005-0000-0000-000009060000}"/>
    <cellStyle name="Normal 4 4 2 2 3 2 2 2" xfId="2860" xr:uid="{00000000-0005-0000-0000-00000A060000}"/>
    <cellStyle name="Normal 4 4 2 2 3 2 2 2 2" xfId="7076" xr:uid="{00000000-0005-0000-0000-00000B060000}"/>
    <cellStyle name="Normal 4 4 2 2 3 2 2 3" xfId="4272" xr:uid="{00000000-0005-0000-0000-00000C060000}"/>
    <cellStyle name="Normal 4 4 2 2 3 2 2 3 2" xfId="8478" xr:uid="{00000000-0005-0000-0000-00000D060000}"/>
    <cellStyle name="Normal 4 4 2 2 3 2 2 4" xfId="5674" xr:uid="{00000000-0005-0000-0000-00000E060000}"/>
    <cellStyle name="Normal 4 4 2 2 3 2 3" xfId="2148" xr:uid="{00000000-0005-0000-0000-00000F060000}"/>
    <cellStyle name="Normal 4 4 2 2 3 2 3 2" xfId="6376" xr:uid="{00000000-0005-0000-0000-000010060000}"/>
    <cellStyle name="Normal 4 4 2 2 3 2 4" xfId="3572" xr:uid="{00000000-0005-0000-0000-000011060000}"/>
    <cellStyle name="Normal 4 4 2 2 3 2 4 2" xfId="7778" xr:uid="{00000000-0005-0000-0000-000012060000}"/>
    <cellStyle name="Normal 4 4 2 2 3 2 5" xfId="4974" xr:uid="{00000000-0005-0000-0000-000013060000}"/>
    <cellStyle name="Normal 4 4 2 2 3 3" xfId="1055" xr:uid="{00000000-0005-0000-0000-000014060000}"/>
    <cellStyle name="Normal 4 4 2 2 3 3 2" xfId="2505" xr:uid="{00000000-0005-0000-0000-000015060000}"/>
    <cellStyle name="Normal 4 4 2 2 3 3 2 2" xfId="6726" xr:uid="{00000000-0005-0000-0000-000016060000}"/>
    <cellStyle name="Normal 4 4 2 2 3 3 3" xfId="3922" xr:uid="{00000000-0005-0000-0000-000017060000}"/>
    <cellStyle name="Normal 4 4 2 2 3 3 3 2" xfId="8128" xr:uid="{00000000-0005-0000-0000-000018060000}"/>
    <cellStyle name="Normal 4 4 2 2 3 3 4" xfId="5324" xr:uid="{00000000-0005-0000-0000-000019060000}"/>
    <cellStyle name="Normal 4 4 2 2 3 4" xfId="1798" xr:uid="{00000000-0005-0000-0000-00001A060000}"/>
    <cellStyle name="Normal 4 4 2 2 3 4 2" xfId="6026" xr:uid="{00000000-0005-0000-0000-00001B060000}"/>
    <cellStyle name="Normal 4 4 2 2 3 5" xfId="3222" xr:uid="{00000000-0005-0000-0000-00001C060000}"/>
    <cellStyle name="Normal 4 4 2 2 3 5 2" xfId="7428" xr:uid="{00000000-0005-0000-0000-00001D060000}"/>
    <cellStyle name="Normal 4 4 2 2 3 6" xfId="4624" xr:uid="{00000000-0005-0000-0000-00001E060000}"/>
    <cellStyle name="Normal 4 4 2 2 4" xfId="517" xr:uid="{00000000-0005-0000-0000-00001F060000}"/>
    <cellStyle name="Normal 4 4 2 2 4 2" xfId="1238" xr:uid="{00000000-0005-0000-0000-000020060000}"/>
    <cellStyle name="Normal 4 4 2 2 4 2 2" xfId="2688" xr:uid="{00000000-0005-0000-0000-000021060000}"/>
    <cellStyle name="Normal 4 4 2 2 4 2 2 2" xfId="6904" xr:uid="{00000000-0005-0000-0000-000022060000}"/>
    <cellStyle name="Normal 4 4 2 2 4 2 3" xfId="4100" xr:uid="{00000000-0005-0000-0000-000023060000}"/>
    <cellStyle name="Normal 4 4 2 2 4 2 3 2" xfId="8306" xr:uid="{00000000-0005-0000-0000-000024060000}"/>
    <cellStyle name="Normal 4 4 2 2 4 2 4" xfId="5502" xr:uid="{00000000-0005-0000-0000-000025060000}"/>
    <cellStyle name="Normal 4 4 2 2 4 3" xfId="1976" xr:uid="{00000000-0005-0000-0000-000026060000}"/>
    <cellStyle name="Normal 4 4 2 2 4 3 2" xfId="6204" xr:uid="{00000000-0005-0000-0000-000027060000}"/>
    <cellStyle name="Normal 4 4 2 2 4 4" xfId="3400" xr:uid="{00000000-0005-0000-0000-000028060000}"/>
    <cellStyle name="Normal 4 4 2 2 4 4 2" xfId="7606" xr:uid="{00000000-0005-0000-0000-000029060000}"/>
    <cellStyle name="Normal 4 4 2 2 4 5" xfId="4802" xr:uid="{00000000-0005-0000-0000-00002A060000}"/>
    <cellStyle name="Normal 4 4 2 2 5" xfId="883" xr:uid="{00000000-0005-0000-0000-00002B060000}"/>
    <cellStyle name="Normal 4 4 2 2 5 2" xfId="2333" xr:uid="{00000000-0005-0000-0000-00002C060000}"/>
    <cellStyle name="Normal 4 4 2 2 5 2 2" xfId="6554" xr:uid="{00000000-0005-0000-0000-00002D060000}"/>
    <cellStyle name="Normal 4 4 2 2 5 3" xfId="3750" xr:uid="{00000000-0005-0000-0000-00002E060000}"/>
    <cellStyle name="Normal 4 4 2 2 5 3 2" xfId="7956" xr:uid="{00000000-0005-0000-0000-00002F060000}"/>
    <cellStyle name="Normal 4 4 2 2 5 4" xfId="5152" xr:uid="{00000000-0005-0000-0000-000030060000}"/>
    <cellStyle name="Normal 4 4 2 2 6" xfId="1626" xr:uid="{00000000-0005-0000-0000-000031060000}"/>
    <cellStyle name="Normal 4 4 2 2 6 2" xfId="5854" xr:uid="{00000000-0005-0000-0000-000032060000}"/>
    <cellStyle name="Normal 4 4 2 2 7" xfId="3050" xr:uid="{00000000-0005-0000-0000-000033060000}"/>
    <cellStyle name="Normal 4 4 2 2 7 2" xfId="7256" xr:uid="{00000000-0005-0000-0000-000034060000}"/>
    <cellStyle name="Normal 4 4 2 2 8" xfId="4452" xr:uid="{00000000-0005-0000-0000-000035060000}"/>
    <cellStyle name="Normal 4 4 2 3" xfId="199" xr:uid="{00000000-0005-0000-0000-000036060000}"/>
    <cellStyle name="Normal 4 4 2 3 2" xfId="371" xr:uid="{00000000-0005-0000-0000-000037060000}"/>
    <cellStyle name="Normal 4 4 2 3 2 2" xfId="735" xr:uid="{00000000-0005-0000-0000-000038060000}"/>
    <cellStyle name="Normal 4 4 2 3 2 2 2" xfId="1456" xr:uid="{00000000-0005-0000-0000-000039060000}"/>
    <cellStyle name="Normal 4 4 2 3 2 2 2 2" xfId="2906" xr:uid="{00000000-0005-0000-0000-00003A060000}"/>
    <cellStyle name="Normal 4 4 2 3 2 2 2 2 2" xfId="7122" xr:uid="{00000000-0005-0000-0000-00003B060000}"/>
    <cellStyle name="Normal 4 4 2 3 2 2 2 3" xfId="4318" xr:uid="{00000000-0005-0000-0000-00003C060000}"/>
    <cellStyle name="Normal 4 4 2 3 2 2 2 3 2" xfId="8524" xr:uid="{00000000-0005-0000-0000-00003D060000}"/>
    <cellStyle name="Normal 4 4 2 3 2 2 2 4" xfId="5720" xr:uid="{00000000-0005-0000-0000-00003E060000}"/>
    <cellStyle name="Normal 4 4 2 3 2 2 3" xfId="2194" xr:uid="{00000000-0005-0000-0000-00003F060000}"/>
    <cellStyle name="Normal 4 4 2 3 2 2 3 2" xfId="6422" xr:uid="{00000000-0005-0000-0000-000040060000}"/>
    <cellStyle name="Normal 4 4 2 3 2 2 4" xfId="3618" xr:uid="{00000000-0005-0000-0000-000041060000}"/>
    <cellStyle name="Normal 4 4 2 3 2 2 4 2" xfId="7824" xr:uid="{00000000-0005-0000-0000-000042060000}"/>
    <cellStyle name="Normal 4 4 2 3 2 2 5" xfId="5020" xr:uid="{00000000-0005-0000-0000-000043060000}"/>
    <cellStyle name="Normal 4 4 2 3 2 3" xfId="1101" xr:uid="{00000000-0005-0000-0000-000044060000}"/>
    <cellStyle name="Normal 4 4 2 3 2 3 2" xfId="2551" xr:uid="{00000000-0005-0000-0000-000045060000}"/>
    <cellStyle name="Normal 4 4 2 3 2 3 2 2" xfId="6772" xr:uid="{00000000-0005-0000-0000-000046060000}"/>
    <cellStyle name="Normal 4 4 2 3 2 3 3" xfId="3968" xr:uid="{00000000-0005-0000-0000-000047060000}"/>
    <cellStyle name="Normal 4 4 2 3 2 3 3 2" xfId="8174" xr:uid="{00000000-0005-0000-0000-000048060000}"/>
    <cellStyle name="Normal 4 4 2 3 2 3 4" xfId="5370" xr:uid="{00000000-0005-0000-0000-000049060000}"/>
    <cellStyle name="Normal 4 4 2 3 2 4" xfId="1844" xr:uid="{00000000-0005-0000-0000-00004A060000}"/>
    <cellStyle name="Normal 4 4 2 3 2 4 2" xfId="6072" xr:uid="{00000000-0005-0000-0000-00004B060000}"/>
    <cellStyle name="Normal 4 4 2 3 2 5" xfId="3268" xr:uid="{00000000-0005-0000-0000-00004C060000}"/>
    <cellStyle name="Normal 4 4 2 3 2 5 2" xfId="7474" xr:uid="{00000000-0005-0000-0000-00004D060000}"/>
    <cellStyle name="Normal 4 4 2 3 2 6" xfId="4670" xr:uid="{00000000-0005-0000-0000-00004E060000}"/>
    <cellStyle name="Normal 4 4 2 3 3" xfId="563" xr:uid="{00000000-0005-0000-0000-00004F060000}"/>
    <cellStyle name="Normal 4 4 2 3 3 2" xfId="1284" xr:uid="{00000000-0005-0000-0000-000050060000}"/>
    <cellStyle name="Normal 4 4 2 3 3 2 2" xfId="2734" xr:uid="{00000000-0005-0000-0000-000051060000}"/>
    <cellStyle name="Normal 4 4 2 3 3 2 2 2" xfId="6950" xr:uid="{00000000-0005-0000-0000-000052060000}"/>
    <cellStyle name="Normal 4 4 2 3 3 2 3" xfId="4146" xr:uid="{00000000-0005-0000-0000-000053060000}"/>
    <cellStyle name="Normal 4 4 2 3 3 2 3 2" xfId="8352" xr:uid="{00000000-0005-0000-0000-000054060000}"/>
    <cellStyle name="Normal 4 4 2 3 3 2 4" xfId="5548" xr:uid="{00000000-0005-0000-0000-000055060000}"/>
    <cellStyle name="Normal 4 4 2 3 3 3" xfId="2022" xr:uid="{00000000-0005-0000-0000-000056060000}"/>
    <cellStyle name="Normal 4 4 2 3 3 3 2" xfId="6250" xr:uid="{00000000-0005-0000-0000-000057060000}"/>
    <cellStyle name="Normal 4 4 2 3 3 4" xfId="3446" xr:uid="{00000000-0005-0000-0000-000058060000}"/>
    <cellStyle name="Normal 4 4 2 3 3 4 2" xfId="7652" xr:uid="{00000000-0005-0000-0000-000059060000}"/>
    <cellStyle name="Normal 4 4 2 3 3 5" xfId="4848" xr:uid="{00000000-0005-0000-0000-00005A060000}"/>
    <cellStyle name="Normal 4 4 2 3 4" xfId="929" xr:uid="{00000000-0005-0000-0000-00005B060000}"/>
    <cellStyle name="Normal 4 4 2 3 4 2" xfId="2379" xr:uid="{00000000-0005-0000-0000-00005C060000}"/>
    <cellStyle name="Normal 4 4 2 3 4 2 2" xfId="6600" xr:uid="{00000000-0005-0000-0000-00005D060000}"/>
    <cellStyle name="Normal 4 4 2 3 4 3" xfId="3796" xr:uid="{00000000-0005-0000-0000-00005E060000}"/>
    <cellStyle name="Normal 4 4 2 3 4 3 2" xfId="8002" xr:uid="{00000000-0005-0000-0000-00005F060000}"/>
    <cellStyle name="Normal 4 4 2 3 4 4" xfId="5198" xr:uid="{00000000-0005-0000-0000-000060060000}"/>
    <cellStyle name="Normal 4 4 2 3 5" xfId="1672" xr:uid="{00000000-0005-0000-0000-000061060000}"/>
    <cellStyle name="Normal 4 4 2 3 5 2" xfId="5900" xr:uid="{00000000-0005-0000-0000-000062060000}"/>
    <cellStyle name="Normal 4 4 2 3 6" xfId="3096" xr:uid="{00000000-0005-0000-0000-000063060000}"/>
    <cellStyle name="Normal 4 4 2 3 6 2" xfId="7302" xr:uid="{00000000-0005-0000-0000-000064060000}"/>
    <cellStyle name="Normal 4 4 2 3 7" xfId="4498" xr:uid="{00000000-0005-0000-0000-000065060000}"/>
    <cellStyle name="Normal 4 4 2 4" xfId="285" xr:uid="{00000000-0005-0000-0000-000066060000}"/>
    <cellStyle name="Normal 4 4 2 4 2" xfId="649" xr:uid="{00000000-0005-0000-0000-000067060000}"/>
    <cellStyle name="Normal 4 4 2 4 2 2" xfId="1370" xr:uid="{00000000-0005-0000-0000-000068060000}"/>
    <cellStyle name="Normal 4 4 2 4 2 2 2" xfId="2820" xr:uid="{00000000-0005-0000-0000-000069060000}"/>
    <cellStyle name="Normal 4 4 2 4 2 2 2 2" xfId="7036" xr:uid="{00000000-0005-0000-0000-00006A060000}"/>
    <cellStyle name="Normal 4 4 2 4 2 2 3" xfId="4232" xr:uid="{00000000-0005-0000-0000-00006B060000}"/>
    <cellStyle name="Normal 4 4 2 4 2 2 3 2" xfId="8438" xr:uid="{00000000-0005-0000-0000-00006C060000}"/>
    <cellStyle name="Normal 4 4 2 4 2 2 4" xfId="5634" xr:uid="{00000000-0005-0000-0000-00006D060000}"/>
    <cellStyle name="Normal 4 4 2 4 2 3" xfId="2108" xr:uid="{00000000-0005-0000-0000-00006E060000}"/>
    <cellStyle name="Normal 4 4 2 4 2 3 2" xfId="6336" xr:uid="{00000000-0005-0000-0000-00006F060000}"/>
    <cellStyle name="Normal 4 4 2 4 2 4" xfId="3532" xr:uid="{00000000-0005-0000-0000-000070060000}"/>
    <cellStyle name="Normal 4 4 2 4 2 4 2" xfId="7738" xr:uid="{00000000-0005-0000-0000-000071060000}"/>
    <cellStyle name="Normal 4 4 2 4 2 5" xfId="4934" xr:uid="{00000000-0005-0000-0000-000072060000}"/>
    <cellStyle name="Normal 4 4 2 4 3" xfId="1015" xr:uid="{00000000-0005-0000-0000-000073060000}"/>
    <cellStyle name="Normal 4 4 2 4 3 2" xfId="2465" xr:uid="{00000000-0005-0000-0000-000074060000}"/>
    <cellStyle name="Normal 4 4 2 4 3 2 2" xfId="6686" xr:uid="{00000000-0005-0000-0000-000075060000}"/>
    <cellStyle name="Normal 4 4 2 4 3 3" xfId="3882" xr:uid="{00000000-0005-0000-0000-000076060000}"/>
    <cellStyle name="Normal 4 4 2 4 3 3 2" xfId="8088" xr:uid="{00000000-0005-0000-0000-000077060000}"/>
    <cellStyle name="Normal 4 4 2 4 3 4" xfId="5284" xr:uid="{00000000-0005-0000-0000-000078060000}"/>
    <cellStyle name="Normal 4 4 2 4 4" xfId="1758" xr:uid="{00000000-0005-0000-0000-000079060000}"/>
    <cellStyle name="Normal 4 4 2 4 4 2" xfId="5986" xr:uid="{00000000-0005-0000-0000-00007A060000}"/>
    <cellStyle name="Normal 4 4 2 4 5" xfId="3182" xr:uid="{00000000-0005-0000-0000-00007B060000}"/>
    <cellStyle name="Normal 4 4 2 4 5 2" xfId="7388" xr:uid="{00000000-0005-0000-0000-00007C060000}"/>
    <cellStyle name="Normal 4 4 2 4 6" xfId="4584" xr:uid="{00000000-0005-0000-0000-00007D060000}"/>
    <cellStyle name="Normal 4 4 2 5" xfId="477" xr:uid="{00000000-0005-0000-0000-00007E060000}"/>
    <cellStyle name="Normal 4 4 2 5 2" xfId="1198" xr:uid="{00000000-0005-0000-0000-00007F060000}"/>
    <cellStyle name="Normal 4 4 2 5 2 2" xfId="2648" xr:uid="{00000000-0005-0000-0000-000080060000}"/>
    <cellStyle name="Normal 4 4 2 5 2 2 2" xfId="6864" xr:uid="{00000000-0005-0000-0000-000081060000}"/>
    <cellStyle name="Normal 4 4 2 5 2 3" xfId="4060" xr:uid="{00000000-0005-0000-0000-000082060000}"/>
    <cellStyle name="Normal 4 4 2 5 2 3 2" xfId="8266" xr:uid="{00000000-0005-0000-0000-000083060000}"/>
    <cellStyle name="Normal 4 4 2 5 2 4" xfId="5462" xr:uid="{00000000-0005-0000-0000-000084060000}"/>
    <cellStyle name="Normal 4 4 2 5 3" xfId="1936" xr:uid="{00000000-0005-0000-0000-000085060000}"/>
    <cellStyle name="Normal 4 4 2 5 3 2" xfId="6164" xr:uid="{00000000-0005-0000-0000-000086060000}"/>
    <cellStyle name="Normal 4 4 2 5 4" xfId="3360" xr:uid="{00000000-0005-0000-0000-000087060000}"/>
    <cellStyle name="Normal 4 4 2 5 4 2" xfId="7566" xr:uid="{00000000-0005-0000-0000-000088060000}"/>
    <cellStyle name="Normal 4 4 2 5 5" xfId="4762" xr:uid="{00000000-0005-0000-0000-000089060000}"/>
    <cellStyle name="Normal 4 4 2 6" xfId="843" xr:uid="{00000000-0005-0000-0000-00008A060000}"/>
    <cellStyle name="Normal 4 4 2 6 2" xfId="2293" xr:uid="{00000000-0005-0000-0000-00008B060000}"/>
    <cellStyle name="Normal 4 4 2 6 2 2" xfId="6514" xr:uid="{00000000-0005-0000-0000-00008C060000}"/>
    <cellStyle name="Normal 4 4 2 6 3" xfId="3710" xr:uid="{00000000-0005-0000-0000-00008D060000}"/>
    <cellStyle name="Normal 4 4 2 6 3 2" xfId="7916" xr:uid="{00000000-0005-0000-0000-00008E060000}"/>
    <cellStyle name="Normal 4 4 2 6 4" xfId="5112" xr:uid="{00000000-0005-0000-0000-00008F060000}"/>
    <cellStyle name="Normal 4 4 2 7" xfId="1586" xr:uid="{00000000-0005-0000-0000-000090060000}"/>
    <cellStyle name="Normal 4 4 2 7 2" xfId="5814" xr:uid="{00000000-0005-0000-0000-000091060000}"/>
    <cellStyle name="Normal 4 4 2 8" xfId="3010" xr:uid="{00000000-0005-0000-0000-000092060000}"/>
    <cellStyle name="Normal 4 4 2 8 2" xfId="7216" xr:uid="{00000000-0005-0000-0000-000093060000}"/>
    <cellStyle name="Normal 4 4 2 9" xfId="4412" xr:uid="{00000000-0005-0000-0000-000094060000}"/>
    <cellStyle name="Normal 4 4 3" xfId="141" xr:uid="{00000000-0005-0000-0000-000095060000}"/>
    <cellStyle name="Normal 4 4 3 2" xfId="227" xr:uid="{00000000-0005-0000-0000-000096060000}"/>
    <cellStyle name="Normal 4 4 3 2 2" xfId="399" xr:uid="{00000000-0005-0000-0000-000097060000}"/>
    <cellStyle name="Normal 4 4 3 2 2 2" xfId="763" xr:uid="{00000000-0005-0000-0000-000098060000}"/>
    <cellStyle name="Normal 4 4 3 2 2 2 2" xfId="1484" xr:uid="{00000000-0005-0000-0000-000099060000}"/>
    <cellStyle name="Normal 4 4 3 2 2 2 2 2" xfId="2934" xr:uid="{00000000-0005-0000-0000-00009A060000}"/>
    <cellStyle name="Normal 4 4 3 2 2 2 2 2 2" xfId="7150" xr:uid="{00000000-0005-0000-0000-00009B060000}"/>
    <cellStyle name="Normal 4 4 3 2 2 2 2 3" xfId="4346" xr:uid="{00000000-0005-0000-0000-00009C060000}"/>
    <cellStyle name="Normal 4 4 3 2 2 2 2 3 2" xfId="8552" xr:uid="{00000000-0005-0000-0000-00009D060000}"/>
    <cellStyle name="Normal 4 4 3 2 2 2 2 4" xfId="5748" xr:uid="{00000000-0005-0000-0000-00009E060000}"/>
    <cellStyle name="Normal 4 4 3 2 2 2 3" xfId="2222" xr:uid="{00000000-0005-0000-0000-00009F060000}"/>
    <cellStyle name="Normal 4 4 3 2 2 2 3 2" xfId="6450" xr:uid="{00000000-0005-0000-0000-0000A0060000}"/>
    <cellStyle name="Normal 4 4 3 2 2 2 4" xfId="3646" xr:uid="{00000000-0005-0000-0000-0000A1060000}"/>
    <cellStyle name="Normal 4 4 3 2 2 2 4 2" xfId="7852" xr:uid="{00000000-0005-0000-0000-0000A2060000}"/>
    <cellStyle name="Normal 4 4 3 2 2 2 5" xfId="5048" xr:uid="{00000000-0005-0000-0000-0000A3060000}"/>
    <cellStyle name="Normal 4 4 3 2 2 3" xfId="1129" xr:uid="{00000000-0005-0000-0000-0000A4060000}"/>
    <cellStyle name="Normal 4 4 3 2 2 3 2" xfId="2579" xr:uid="{00000000-0005-0000-0000-0000A5060000}"/>
    <cellStyle name="Normal 4 4 3 2 2 3 2 2" xfId="6800" xr:uid="{00000000-0005-0000-0000-0000A6060000}"/>
    <cellStyle name="Normal 4 4 3 2 2 3 3" xfId="3996" xr:uid="{00000000-0005-0000-0000-0000A7060000}"/>
    <cellStyle name="Normal 4 4 3 2 2 3 3 2" xfId="8202" xr:uid="{00000000-0005-0000-0000-0000A8060000}"/>
    <cellStyle name="Normal 4 4 3 2 2 3 4" xfId="5398" xr:uid="{00000000-0005-0000-0000-0000A9060000}"/>
    <cellStyle name="Normal 4 4 3 2 2 4" xfId="1872" xr:uid="{00000000-0005-0000-0000-0000AA060000}"/>
    <cellStyle name="Normal 4 4 3 2 2 4 2" xfId="6100" xr:uid="{00000000-0005-0000-0000-0000AB060000}"/>
    <cellStyle name="Normal 4 4 3 2 2 5" xfId="3296" xr:uid="{00000000-0005-0000-0000-0000AC060000}"/>
    <cellStyle name="Normal 4 4 3 2 2 5 2" xfId="7502" xr:uid="{00000000-0005-0000-0000-0000AD060000}"/>
    <cellStyle name="Normal 4 4 3 2 2 6" xfId="4698" xr:uid="{00000000-0005-0000-0000-0000AE060000}"/>
    <cellStyle name="Normal 4 4 3 2 3" xfId="591" xr:uid="{00000000-0005-0000-0000-0000AF060000}"/>
    <cellStyle name="Normal 4 4 3 2 3 2" xfId="1312" xr:uid="{00000000-0005-0000-0000-0000B0060000}"/>
    <cellStyle name="Normal 4 4 3 2 3 2 2" xfId="2762" xr:uid="{00000000-0005-0000-0000-0000B1060000}"/>
    <cellStyle name="Normal 4 4 3 2 3 2 2 2" xfId="6978" xr:uid="{00000000-0005-0000-0000-0000B2060000}"/>
    <cellStyle name="Normal 4 4 3 2 3 2 3" xfId="4174" xr:uid="{00000000-0005-0000-0000-0000B3060000}"/>
    <cellStyle name="Normal 4 4 3 2 3 2 3 2" xfId="8380" xr:uid="{00000000-0005-0000-0000-0000B4060000}"/>
    <cellStyle name="Normal 4 4 3 2 3 2 4" xfId="5576" xr:uid="{00000000-0005-0000-0000-0000B5060000}"/>
    <cellStyle name="Normal 4 4 3 2 3 3" xfId="2050" xr:uid="{00000000-0005-0000-0000-0000B6060000}"/>
    <cellStyle name="Normal 4 4 3 2 3 3 2" xfId="6278" xr:uid="{00000000-0005-0000-0000-0000B7060000}"/>
    <cellStyle name="Normal 4 4 3 2 3 4" xfId="3474" xr:uid="{00000000-0005-0000-0000-0000B8060000}"/>
    <cellStyle name="Normal 4 4 3 2 3 4 2" xfId="7680" xr:uid="{00000000-0005-0000-0000-0000B9060000}"/>
    <cellStyle name="Normal 4 4 3 2 3 5" xfId="4876" xr:uid="{00000000-0005-0000-0000-0000BA060000}"/>
    <cellStyle name="Normal 4 4 3 2 4" xfId="957" xr:uid="{00000000-0005-0000-0000-0000BB060000}"/>
    <cellStyle name="Normal 4 4 3 2 4 2" xfId="2407" xr:uid="{00000000-0005-0000-0000-0000BC060000}"/>
    <cellStyle name="Normal 4 4 3 2 4 2 2" xfId="6628" xr:uid="{00000000-0005-0000-0000-0000BD060000}"/>
    <cellStyle name="Normal 4 4 3 2 4 3" xfId="3824" xr:uid="{00000000-0005-0000-0000-0000BE060000}"/>
    <cellStyle name="Normal 4 4 3 2 4 3 2" xfId="8030" xr:uid="{00000000-0005-0000-0000-0000BF060000}"/>
    <cellStyle name="Normal 4 4 3 2 4 4" xfId="5226" xr:uid="{00000000-0005-0000-0000-0000C0060000}"/>
    <cellStyle name="Normal 4 4 3 2 5" xfId="1700" xr:uid="{00000000-0005-0000-0000-0000C1060000}"/>
    <cellStyle name="Normal 4 4 3 2 5 2" xfId="5928" xr:uid="{00000000-0005-0000-0000-0000C2060000}"/>
    <cellStyle name="Normal 4 4 3 2 6" xfId="3124" xr:uid="{00000000-0005-0000-0000-0000C3060000}"/>
    <cellStyle name="Normal 4 4 3 2 6 2" xfId="7330" xr:uid="{00000000-0005-0000-0000-0000C4060000}"/>
    <cellStyle name="Normal 4 4 3 2 7" xfId="4526" xr:uid="{00000000-0005-0000-0000-0000C5060000}"/>
    <cellStyle name="Normal 4 4 3 3" xfId="313" xr:uid="{00000000-0005-0000-0000-0000C6060000}"/>
    <cellStyle name="Normal 4 4 3 3 2" xfId="677" xr:uid="{00000000-0005-0000-0000-0000C7060000}"/>
    <cellStyle name="Normal 4 4 3 3 2 2" xfId="1398" xr:uid="{00000000-0005-0000-0000-0000C8060000}"/>
    <cellStyle name="Normal 4 4 3 3 2 2 2" xfId="2848" xr:uid="{00000000-0005-0000-0000-0000C9060000}"/>
    <cellStyle name="Normal 4 4 3 3 2 2 2 2" xfId="7064" xr:uid="{00000000-0005-0000-0000-0000CA060000}"/>
    <cellStyle name="Normal 4 4 3 3 2 2 3" xfId="4260" xr:uid="{00000000-0005-0000-0000-0000CB060000}"/>
    <cellStyle name="Normal 4 4 3 3 2 2 3 2" xfId="8466" xr:uid="{00000000-0005-0000-0000-0000CC060000}"/>
    <cellStyle name="Normal 4 4 3 3 2 2 4" xfId="5662" xr:uid="{00000000-0005-0000-0000-0000CD060000}"/>
    <cellStyle name="Normal 4 4 3 3 2 3" xfId="2136" xr:uid="{00000000-0005-0000-0000-0000CE060000}"/>
    <cellStyle name="Normal 4 4 3 3 2 3 2" xfId="6364" xr:uid="{00000000-0005-0000-0000-0000CF060000}"/>
    <cellStyle name="Normal 4 4 3 3 2 4" xfId="3560" xr:uid="{00000000-0005-0000-0000-0000D0060000}"/>
    <cellStyle name="Normal 4 4 3 3 2 4 2" xfId="7766" xr:uid="{00000000-0005-0000-0000-0000D1060000}"/>
    <cellStyle name="Normal 4 4 3 3 2 5" xfId="4962" xr:uid="{00000000-0005-0000-0000-0000D2060000}"/>
    <cellStyle name="Normal 4 4 3 3 3" xfId="1043" xr:uid="{00000000-0005-0000-0000-0000D3060000}"/>
    <cellStyle name="Normal 4 4 3 3 3 2" xfId="2493" xr:uid="{00000000-0005-0000-0000-0000D4060000}"/>
    <cellStyle name="Normal 4 4 3 3 3 2 2" xfId="6714" xr:uid="{00000000-0005-0000-0000-0000D5060000}"/>
    <cellStyle name="Normal 4 4 3 3 3 3" xfId="3910" xr:uid="{00000000-0005-0000-0000-0000D6060000}"/>
    <cellStyle name="Normal 4 4 3 3 3 3 2" xfId="8116" xr:uid="{00000000-0005-0000-0000-0000D7060000}"/>
    <cellStyle name="Normal 4 4 3 3 3 4" xfId="5312" xr:uid="{00000000-0005-0000-0000-0000D8060000}"/>
    <cellStyle name="Normal 4 4 3 3 4" xfId="1786" xr:uid="{00000000-0005-0000-0000-0000D9060000}"/>
    <cellStyle name="Normal 4 4 3 3 4 2" xfId="6014" xr:uid="{00000000-0005-0000-0000-0000DA060000}"/>
    <cellStyle name="Normal 4 4 3 3 5" xfId="3210" xr:uid="{00000000-0005-0000-0000-0000DB060000}"/>
    <cellStyle name="Normal 4 4 3 3 5 2" xfId="7416" xr:uid="{00000000-0005-0000-0000-0000DC060000}"/>
    <cellStyle name="Normal 4 4 3 3 6" xfId="4612" xr:uid="{00000000-0005-0000-0000-0000DD060000}"/>
    <cellStyle name="Normal 4 4 3 4" xfId="505" xr:uid="{00000000-0005-0000-0000-0000DE060000}"/>
    <cellStyle name="Normal 4 4 3 4 2" xfId="1226" xr:uid="{00000000-0005-0000-0000-0000DF060000}"/>
    <cellStyle name="Normal 4 4 3 4 2 2" xfId="2676" xr:uid="{00000000-0005-0000-0000-0000E0060000}"/>
    <cellStyle name="Normal 4 4 3 4 2 2 2" xfId="6892" xr:uid="{00000000-0005-0000-0000-0000E1060000}"/>
    <cellStyle name="Normal 4 4 3 4 2 3" xfId="4088" xr:uid="{00000000-0005-0000-0000-0000E2060000}"/>
    <cellStyle name="Normal 4 4 3 4 2 3 2" xfId="8294" xr:uid="{00000000-0005-0000-0000-0000E3060000}"/>
    <cellStyle name="Normal 4 4 3 4 2 4" xfId="5490" xr:uid="{00000000-0005-0000-0000-0000E4060000}"/>
    <cellStyle name="Normal 4 4 3 4 3" xfId="1964" xr:uid="{00000000-0005-0000-0000-0000E5060000}"/>
    <cellStyle name="Normal 4 4 3 4 3 2" xfId="6192" xr:uid="{00000000-0005-0000-0000-0000E6060000}"/>
    <cellStyle name="Normal 4 4 3 4 4" xfId="3388" xr:uid="{00000000-0005-0000-0000-0000E7060000}"/>
    <cellStyle name="Normal 4 4 3 4 4 2" xfId="7594" xr:uid="{00000000-0005-0000-0000-0000E8060000}"/>
    <cellStyle name="Normal 4 4 3 4 5" xfId="4790" xr:uid="{00000000-0005-0000-0000-0000E9060000}"/>
    <cellStyle name="Normal 4 4 3 5" xfId="871" xr:uid="{00000000-0005-0000-0000-0000EA060000}"/>
    <cellStyle name="Normal 4 4 3 5 2" xfId="2321" xr:uid="{00000000-0005-0000-0000-0000EB060000}"/>
    <cellStyle name="Normal 4 4 3 5 2 2" xfId="6542" xr:uid="{00000000-0005-0000-0000-0000EC060000}"/>
    <cellStyle name="Normal 4 4 3 5 3" xfId="3738" xr:uid="{00000000-0005-0000-0000-0000ED060000}"/>
    <cellStyle name="Normal 4 4 3 5 3 2" xfId="7944" xr:uid="{00000000-0005-0000-0000-0000EE060000}"/>
    <cellStyle name="Normal 4 4 3 5 4" xfId="5140" xr:uid="{00000000-0005-0000-0000-0000EF060000}"/>
    <cellStyle name="Normal 4 4 3 6" xfId="1614" xr:uid="{00000000-0005-0000-0000-0000F0060000}"/>
    <cellStyle name="Normal 4 4 3 6 2" xfId="5842" xr:uid="{00000000-0005-0000-0000-0000F1060000}"/>
    <cellStyle name="Normal 4 4 3 7" xfId="3038" xr:uid="{00000000-0005-0000-0000-0000F2060000}"/>
    <cellStyle name="Normal 4 4 3 7 2" xfId="7244" xr:uid="{00000000-0005-0000-0000-0000F3060000}"/>
    <cellStyle name="Normal 4 4 3 8" xfId="4440" xr:uid="{00000000-0005-0000-0000-0000F4060000}"/>
    <cellStyle name="Normal 4 4 4" xfId="187" xr:uid="{00000000-0005-0000-0000-0000F5060000}"/>
    <cellStyle name="Normal 4 4 4 2" xfId="359" xr:uid="{00000000-0005-0000-0000-0000F6060000}"/>
    <cellStyle name="Normal 4 4 4 2 2" xfId="723" xr:uid="{00000000-0005-0000-0000-0000F7060000}"/>
    <cellStyle name="Normal 4 4 4 2 2 2" xfId="1444" xr:uid="{00000000-0005-0000-0000-0000F8060000}"/>
    <cellStyle name="Normal 4 4 4 2 2 2 2" xfId="2894" xr:uid="{00000000-0005-0000-0000-0000F9060000}"/>
    <cellStyle name="Normal 4 4 4 2 2 2 2 2" xfId="7110" xr:uid="{00000000-0005-0000-0000-0000FA060000}"/>
    <cellStyle name="Normal 4 4 4 2 2 2 3" xfId="4306" xr:uid="{00000000-0005-0000-0000-0000FB060000}"/>
    <cellStyle name="Normal 4 4 4 2 2 2 3 2" xfId="8512" xr:uid="{00000000-0005-0000-0000-0000FC060000}"/>
    <cellStyle name="Normal 4 4 4 2 2 2 4" xfId="5708" xr:uid="{00000000-0005-0000-0000-0000FD060000}"/>
    <cellStyle name="Normal 4 4 4 2 2 3" xfId="2182" xr:uid="{00000000-0005-0000-0000-0000FE060000}"/>
    <cellStyle name="Normal 4 4 4 2 2 3 2" xfId="6410" xr:uid="{00000000-0005-0000-0000-0000FF060000}"/>
    <cellStyle name="Normal 4 4 4 2 2 4" xfId="3606" xr:uid="{00000000-0005-0000-0000-000000070000}"/>
    <cellStyle name="Normal 4 4 4 2 2 4 2" xfId="7812" xr:uid="{00000000-0005-0000-0000-000001070000}"/>
    <cellStyle name="Normal 4 4 4 2 2 5" xfId="5008" xr:uid="{00000000-0005-0000-0000-000002070000}"/>
    <cellStyle name="Normal 4 4 4 2 3" xfId="1089" xr:uid="{00000000-0005-0000-0000-000003070000}"/>
    <cellStyle name="Normal 4 4 4 2 3 2" xfId="2539" xr:uid="{00000000-0005-0000-0000-000004070000}"/>
    <cellStyle name="Normal 4 4 4 2 3 2 2" xfId="6760" xr:uid="{00000000-0005-0000-0000-000005070000}"/>
    <cellStyle name="Normal 4 4 4 2 3 3" xfId="3956" xr:uid="{00000000-0005-0000-0000-000006070000}"/>
    <cellStyle name="Normal 4 4 4 2 3 3 2" xfId="8162" xr:uid="{00000000-0005-0000-0000-000007070000}"/>
    <cellStyle name="Normal 4 4 4 2 3 4" xfId="5358" xr:uid="{00000000-0005-0000-0000-000008070000}"/>
    <cellStyle name="Normal 4 4 4 2 4" xfId="1832" xr:uid="{00000000-0005-0000-0000-000009070000}"/>
    <cellStyle name="Normal 4 4 4 2 4 2" xfId="6060" xr:uid="{00000000-0005-0000-0000-00000A070000}"/>
    <cellStyle name="Normal 4 4 4 2 5" xfId="3256" xr:uid="{00000000-0005-0000-0000-00000B070000}"/>
    <cellStyle name="Normal 4 4 4 2 5 2" xfId="7462" xr:uid="{00000000-0005-0000-0000-00000C070000}"/>
    <cellStyle name="Normal 4 4 4 2 6" xfId="4658" xr:uid="{00000000-0005-0000-0000-00000D070000}"/>
    <cellStyle name="Normal 4 4 4 3" xfId="551" xr:uid="{00000000-0005-0000-0000-00000E070000}"/>
    <cellStyle name="Normal 4 4 4 3 2" xfId="1272" xr:uid="{00000000-0005-0000-0000-00000F070000}"/>
    <cellStyle name="Normal 4 4 4 3 2 2" xfId="2722" xr:uid="{00000000-0005-0000-0000-000010070000}"/>
    <cellStyle name="Normal 4 4 4 3 2 2 2" xfId="6938" xr:uid="{00000000-0005-0000-0000-000011070000}"/>
    <cellStyle name="Normal 4 4 4 3 2 3" xfId="4134" xr:uid="{00000000-0005-0000-0000-000012070000}"/>
    <cellStyle name="Normal 4 4 4 3 2 3 2" xfId="8340" xr:uid="{00000000-0005-0000-0000-000013070000}"/>
    <cellStyle name="Normal 4 4 4 3 2 4" xfId="5536" xr:uid="{00000000-0005-0000-0000-000014070000}"/>
    <cellStyle name="Normal 4 4 4 3 3" xfId="2010" xr:uid="{00000000-0005-0000-0000-000015070000}"/>
    <cellStyle name="Normal 4 4 4 3 3 2" xfId="6238" xr:uid="{00000000-0005-0000-0000-000016070000}"/>
    <cellStyle name="Normal 4 4 4 3 4" xfId="3434" xr:uid="{00000000-0005-0000-0000-000017070000}"/>
    <cellStyle name="Normal 4 4 4 3 4 2" xfId="7640" xr:uid="{00000000-0005-0000-0000-000018070000}"/>
    <cellStyle name="Normal 4 4 4 3 5" xfId="4836" xr:uid="{00000000-0005-0000-0000-000019070000}"/>
    <cellStyle name="Normal 4 4 4 4" xfId="917" xr:uid="{00000000-0005-0000-0000-00001A070000}"/>
    <cellStyle name="Normal 4 4 4 4 2" xfId="2367" xr:uid="{00000000-0005-0000-0000-00001B070000}"/>
    <cellStyle name="Normal 4 4 4 4 2 2" xfId="6588" xr:uid="{00000000-0005-0000-0000-00001C070000}"/>
    <cellStyle name="Normal 4 4 4 4 3" xfId="3784" xr:uid="{00000000-0005-0000-0000-00001D070000}"/>
    <cellStyle name="Normal 4 4 4 4 3 2" xfId="7990" xr:uid="{00000000-0005-0000-0000-00001E070000}"/>
    <cellStyle name="Normal 4 4 4 4 4" xfId="5186" xr:uid="{00000000-0005-0000-0000-00001F070000}"/>
    <cellStyle name="Normal 4 4 4 5" xfId="1660" xr:uid="{00000000-0005-0000-0000-000020070000}"/>
    <cellStyle name="Normal 4 4 4 5 2" xfId="5888" xr:uid="{00000000-0005-0000-0000-000021070000}"/>
    <cellStyle name="Normal 4 4 4 6" xfId="3084" xr:uid="{00000000-0005-0000-0000-000022070000}"/>
    <cellStyle name="Normal 4 4 4 6 2" xfId="7290" xr:uid="{00000000-0005-0000-0000-000023070000}"/>
    <cellStyle name="Normal 4 4 4 7" xfId="4486" xr:uid="{00000000-0005-0000-0000-000024070000}"/>
    <cellStyle name="Normal 4 4 5" xfId="273" xr:uid="{00000000-0005-0000-0000-000025070000}"/>
    <cellStyle name="Normal 4 4 5 2" xfId="637" xr:uid="{00000000-0005-0000-0000-000026070000}"/>
    <cellStyle name="Normal 4 4 5 2 2" xfId="1358" xr:uid="{00000000-0005-0000-0000-000027070000}"/>
    <cellStyle name="Normal 4 4 5 2 2 2" xfId="2808" xr:uid="{00000000-0005-0000-0000-000028070000}"/>
    <cellStyle name="Normal 4 4 5 2 2 2 2" xfId="7024" xr:uid="{00000000-0005-0000-0000-000029070000}"/>
    <cellStyle name="Normal 4 4 5 2 2 3" xfId="4220" xr:uid="{00000000-0005-0000-0000-00002A070000}"/>
    <cellStyle name="Normal 4 4 5 2 2 3 2" xfId="8426" xr:uid="{00000000-0005-0000-0000-00002B070000}"/>
    <cellStyle name="Normal 4 4 5 2 2 4" xfId="5622" xr:uid="{00000000-0005-0000-0000-00002C070000}"/>
    <cellStyle name="Normal 4 4 5 2 3" xfId="2096" xr:uid="{00000000-0005-0000-0000-00002D070000}"/>
    <cellStyle name="Normal 4 4 5 2 3 2" xfId="6324" xr:uid="{00000000-0005-0000-0000-00002E070000}"/>
    <cellStyle name="Normal 4 4 5 2 4" xfId="3520" xr:uid="{00000000-0005-0000-0000-00002F070000}"/>
    <cellStyle name="Normal 4 4 5 2 4 2" xfId="7726" xr:uid="{00000000-0005-0000-0000-000030070000}"/>
    <cellStyle name="Normal 4 4 5 2 5" xfId="4922" xr:uid="{00000000-0005-0000-0000-000031070000}"/>
    <cellStyle name="Normal 4 4 5 3" xfId="1003" xr:uid="{00000000-0005-0000-0000-000032070000}"/>
    <cellStyle name="Normal 4 4 5 3 2" xfId="2453" xr:uid="{00000000-0005-0000-0000-000033070000}"/>
    <cellStyle name="Normal 4 4 5 3 2 2" xfId="6674" xr:uid="{00000000-0005-0000-0000-000034070000}"/>
    <cellStyle name="Normal 4 4 5 3 3" xfId="3870" xr:uid="{00000000-0005-0000-0000-000035070000}"/>
    <cellStyle name="Normal 4 4 5 3 3 2" xfId="8076" xr:uid="{00000000-0005-0000-0000-000036070000}"/>
    <cellStyle name="Normal 4 4 5 3 4" xfId="5272" xr:uid="{00000000-0005-0000-0000-000037070000}"/>
    <cellStyle name="Normal 4 4 5 4" xfId="1746" xr:uid="{00000000-0005-0000-0000-000038070000}"/>
    <cellStyle name="Normal 4 4 5 4 2" xfId="5974" xr:uid="{00000000-0005-0000-0000-000039070000}"/>
    <cellStyle name="Normal 4 4 5 5" xfId="3170" xr:uid="{00000000-0005-0000-0000-00003A070000}"/>
    <cellStyle name="Normal 4 4 5 5 2" xfId="7376" xr:uid="{00000000-0005-0000-0000-00003B070000}"/>
    <cellStyle name="Normal 4 4 5 6" xfId="4572" xr:uid="{00000000-0005-0000-0000-00003C070000}"/>
    <cellStyle name="Normal 4 4 6" xfId="465" xr:uid="{00000000-0005-0000-0000-00003D070000}"/>
    <cellStyle name="Normal 4 4 6 2" xfId="1186" xr:uid="{00000000-0005-0000-0000-00003E070000}"/>
    <cellStyle name="Normal 4 4 6 2 2" xfId="2636" xr:uid="{00000000-0005-0000-0000-00003F070000}"/>
    <cellStyle name="Normal 4 4 6 2 2 2" xfId="6852" xr:uid="{00000000-0005-0000-0000-000040070000}"/>
    <cellStyle name="Normal 4 4 6 2 3" xfId="4048" xr:uid="{00000000-0005-0000-0000-000041070000}"/>
    <cellStyle name="Normal 4 4 6 2 3 2" xfId="8254" xr:uid="{00000000-0005-0000-0000-000042070000}"/>
    <cellStyle name="Normal 4 4 6 2 4" xfId="5450" xr:uid="{00000000-0005-0000-0000-000043070000}"/>
    <cellStyle name="Normal 4 4 6 3" xfId="1924" xr:uid="{00000000-0005-0000-0000-000044070000}"/>
    <cellStyle name="Normal 4 4 6 3 2" xfId="6152" xr:uid="{00000000-0005-0000-0000-000045070000}"/>
    <cellStyle name="Normal 4 4 6 4" xfId="3348" xr:uid="{00000000-0005-0000-0000-000046070000}"/>
    <cellStyle name="Normal 4 4 6 4 2" xfId="7554" xr:uid="{00000000-0005-0000-0000-000047070000}"/>
    <cellStyle name="Normal 4 4 6 5" xfId="4750" xr:uid="{00000000-0005-0000-0000-000048070000}"/>
    <cellStyle name="Normal 4 4 7" xfId="831" xr:uid="{00000000-0005-0000-0000-000049070000}"/>
    <cellStyle name="Normal 4 4 7 2" xfId="2281" xr:uid="{00000000-0005-0000-0000-00004A070000}"/>
    <cellStyle name="Normal 4 4 7 2 2" xfId="6502" xr:uid="{00000000-0005-0000-0000-00004B070000}"/>
    <cellStyle name="Normal 4 4 7 3" xfId="3698" xr:uid="{00000000-0005-0000-0000-00004C070000}"/>
    <cellStyle name="Normal 4 4 7 3 2" xfId="7904" xr:uid="{00000000-0005-0000-0000-00004D070000}"/>
    <cellStyle name="Normal 4 4 7 4" xfId="5100" xr:uid="{00000000-0005-0000-0000-00004E070000}"/>
    <cellStyle name="Normal 4 4 8" xfId="1574" xr:uid="{00000000-0005-0000-0000-00004F070000}"/>
    <cellStyle name="Normal 4 4 8 2" xfId="5802" xr:uid="{00000000-0005-0000-0000-000050070000}"/>
    <cellStyle name="Normal 4 4 9" xfId="2998" xr:uid="{00000000-0005-0000-0000-000051070000}"/>
    <cellStyle name="Normal 4 4 9 2" xfId="7204" xr:uid="{00000000-0005-0000-0000-000052070000}"/>
    <cellStyle name="Normal 4 5" xfId="103" xr:uid="{00000000-0005-0000-0000-000053070000}"/>
    <cellStyle name="Normal 4 5 2" xfId="143" xr:uid="{00000000-0005-0000-0000-000054070000}"/>
    <cellStyle name="Normal 4 5 2 2" xfId="229" xr:uid="{00000000-0005-0000-0000-000055070000}"/>
    <cellStyle name="Normal 4 5 2 2 2" xfId="401" xr:uid="{00000000-0005-0000-0000-000056070000}"/>
    <cellStyle name="Normal 4 5 2 2 2 2" xfId="765" xr:uid="{00000000-0005-0000-0000-000057070000}"/>
    <cellStyle name="Normal 4 5 2 2 2 2 2" xfId="1486" xr:uid="{00000000-0005-0000-0000-000058070000}"/>
    <cellStyle name="Normal 4 5 2 2 2 2 2 2" xfId="2936" xr:uid="{00000000-0005-0000-0000-000059070000}"/>
    <cellStyle name="Normal 4 5 2 2 2 2 2 2 2" xfId="7152" xr:uid="{00000000-0005-0000-0000-00005A070000}"/>
    <cellStyle name="Normal 4 5 2 2 2 2 2 3" xfId="4348" xr:uid="{00000000-0005-0000-0000-00005B070000}"/>
    <cellStyle name="Normal 4 5 2 2 2 2 2 3 2" xfId="8554" xr:uid="{00000000-0005-0000-0000-00005C070000}"/>
    <cellStyle name="Normal 4 5 2 2 2 2 2 4" xfId="5750" xr:uid="{00000000-0005-0000-0000-00005D070000}"/>
    <cellStyle name="Normal 4 5 2 2 2 2 3" xfId="2224" xr:uid="{00000000-0005-0000-0000-00005E070000}"/>
    <cellStyle name="Normal 4 5 2 2 2 2 3 2" xfId="6452" xr:uid="{00000000-0005-0000-0000-00005F070000}"/>
    <cellStyle name="Normal 4 5 2 2 2 2 4" xfId="3648" xr:uid="{00000000-0005-0000-0000-000060070000}"/>
    <cellStyle name="Normal 4 5 2 2 2 2 4 2" xfId="7854" xr:uid="{00000000-0005-0000-0000-000061070000}"/>
    <cellStyle name="Normal 4 5 2 2 2 2 5" xfId="5050" xr:uid="{00000000-0005-0000-0000-000062070000}"/>
    <cellStyle name="Normal 4 5 2 2 2 3" xfId="1131" xr:uid="{00000000-0005-0000-0000-000063070000}"/>
    <cellStyle name="Normal 4 5 2 2 2 3 2" xfId="2581" xr:uid="{00000000-0005-0000-0000-000064070000}"/>
    <cellStyle name="Normal 4 5 2 2 2 3 2 2" xfId="6802" xr:uid="{00000000-0005-0000-0000-000065070000}"/>
    <cellStyle name="Normal 4 5 2 2 2 3 3" xfId="3998" xr:uid="{00000000-0005-0000-0000-000066070000}"/>
    <cellStyle name="Normal 4 5 2 2 2 3 3 2" xfId="8204" xr:uid="{00000000-0005-0000-0000-000067070000}"/>
    <cellStyle name="Normal 4 5 2 2 2 3 4" xfId="5400" xr:uid="{00000000-0005-0000-0000-000068070000}"/>
    <cellStyle name="Normal 4 5 2 2 2 4" xfId="1874" xr:uid="{00000000-0005-0000-0000-000069070000}"/>
    <cellStyle name="Normal 4 5 2 2 2 4 2" xfId="6102" xr:uid="{00000000-0005-0000-0000-00006A070000}"/>
    <cellStyle name="Normal 4 5 2 2 2 5" xfId="3298" xr:uid="{00000000-0005-0000-0000-00006B070000}"/>
    <cellStyle name="Normal 4 5 2 2 2 5 2" xfId="7504" xr:uid="{00000000-0005-0000-0000-00006C070000}"/>
    <cellStyle name="Normal 4 5 2 2 2 6" xfId="4700" xr:uid="{00000000-0005-0000-0000-00006D070000}"/>
    <cellStyle name="Normal 4 5 2 2 3" xfId="593" xr:uid="{00000000-0005-0000-0000-00006E070000}"/>
    <cellStyle name="Normal 4 5 2 2 3 2" xfId="1314" xr:uid="{00000000-0005-0000-0000-00006F070000}"/>
    <cellStyle name="Normal 4 5 2 2 3 2 2" xfId="2764" xr:uid="{00000000-0005-0000-0000-000070070000}"/>
    <cellStyle name="Normal 4 5 2 2 3 2 2 2" xfId="6980" xr:uid="{00000000-0005-0000-0000-000071070000}"/>
    <cellStyle name="Normal 4 5 2 2 3 2 3" xfId="4176" xr:uid="{00000000-0005-0000-0000-000072070000}"/>
    <cellStyle name="Normal 4 5 2 2 3 2 3 2" xfId="8382" xr:uid="{00000000-0005-0000-0000-000073070000}"/>
    <cellStyle name="Normal 4 5 2 2 3 2 4" xfId="5578" xr:uid="{00000000-0005-0000-0000-000074070000}"/>
    <cellStyle name="Normal 4 5 2 2 3 3" xfId="2052" xr:uid="{00000000-0005-0000-0000-000075070000}"/>
    <cellStyle name="Normal 4 5 2 2 3 3 2" xfId="6280" xr:uid="{00000000-0005-0000-0000-000076070000}"/>
    <cellStyle name="Normal 4 5 2 2 3 4" xfId="3476" xr:uid="{00000000-0005-0000-0000-000077070000}"/>
    <cellStyle name="Normal 4 5 2 2 3 4 2" xfId="7682" xr:uid="{00000000-0005-0000-0000-000078070000}"/>
    <cellStyle name="Normal 4 5 2 2 3 5" xfId="4878" xr:uid="{00000000-0005-0000-0000-000079070000}"/>
    <cellStyle name="Normal 4 5 2 2 4" xfId="959" xr:uid="{00000000-0005-0000-0000-00007A070000}"/>
    <cellStyle name="Normal 4 5 2 2 4 2" xfId="2409" xr:uid="{00000000-0005-0000-0000-00007B070000}"/>
    <cellStyle name="Normal 4 5 2 2 4 2 2" xfId="6630" xr:uid="{00000000-0005-0000-0000-00007C070000}"/>
    <cellStyle name="Normal 4 5 2 2 4 3" xfId="3826" xr:uid="{00000000-0005-0000-0000-00007D070000}"/>
    <cellStyle name="Normal 4 5 2 2 4 3 2" xfId="8032" xr:uid="{00000000-0005-0000-0000-00007E070000}"/>
    <cellStyle name="Normal 4 5 2 2 4 4" xfId="5228" xr:uid="{00000000-0005-0000-0000-00007F070000}"/>
    <cellStyle name="Normal 4 5 2 2 5" xfId="1702" xr:uid="{00000000-0005-0000-0000-000080070000}"/>
    <cellStyle name="Normal 4 5 2 2 5 2" xfId="5930" xr:uid="{00000000-0005-0000-0000-000081070000}"/>
    <cellStyle name="Normal 4 5 2 2 6" xfId="3126" xr:uid="{00000000-0005-0000-0000-000082070000}"/>
    <cellStyle name="Normal 4 5 2 2 6 2" xfId="7332" xr:uid="{00000000-0005-0000-0000-000083070000}"/>
    <cellStyle name="Normal 4 5 2 2 7" xfId="4528" xr:uid="{00000000-0005-0000-0000-000084070000}"/>
    <cellStyle name="Normal 4 5 2 3" xfId="315" xr:uid="{00000000-0005-0000-0000-000085070000}"/>
    <cellStyle name="Normal 4 5 2 3 2" xfId="679" xr:uid="{00000000-0005-0000-0000-000086070000}"/>
    <cellStyle name="Normal 4 5 2 3 2 2" xfId="1400" xr:uid="{00000000-0005-0000-0000-000087070000}"/>
    <cellStyle name="Normal 4 5 2 3 2 2 2" xfId="2850" xr:uid="{00000000-0005-0000-0000-000088070000}"/>
    <cellStyle name="Normal 4 5 2 3 2 2 2 2" xfId="7066" xr:uid="{00000000-0005-0000-0000-000089070000}"/>
    <cellStyle name="Normal 4 5 2 3 2 2 3" xfId="4262" xr:uid="{00000000-0005-0000-0000-00008A070000}"/>
    <cellStyle name="Normal 4 5 2 3 2 2 3 2" xfId="8468" xr:uid="{00000000-0005-0000-0000-00008B070000}"/>
    <cellStyle name="Normal 4 5 2 3 2 2 4" xfId="5664" xr:uid="{00000000-0005-0000-0000-00008C070000}"/>
    <cellStyle name="Normal 4 5 2 3 2 3" xfId="2138" xr:uid="{00000000-0005-0000-0000-00008D070000}"/>
    <cellStyle name="Normal 4 5 2 3 2 3 2" xfId="6366" xr:uid="{00000000-0005-0000-0000-00008E070000}"/>
    <cellStyle name="Normal 4 5 2 3 2 4" xfId="3562" xr:uid="{00000000-0005-0000-0000-00008F070000}"/>
    <cellStyle name="Normal 4 5 2 3 2 4 2" xfId="7768" xr:uid="{00000000-0005-0000-0000-000090070000}"/>
    <cellStyle name="Normal 4 5 2 3 2 5" xfId="4964" xr:uid="{00000000-0005-0000-0000-000091070000}"/>
    <cellStyle name="Normal 4 5 2 3 3" xfId="1045" xr:uid="{00000000-0005-0000-0000-000092070000}"/>
    <cellStyle name="Normal 4 5 2 3 3 2" xfId="2495" xr:uid="{00000000-0005-0000-0000-000093070000}"/>
    <cellStyle name="Normal 4 5 2 3 3 2 2" xfId="6716" xr:uid="{00000000-0005-0000-0000-000094070000}"/>
    <cellStyle name="Normal 4 5 2 3 3 3" xfId="3912" xr:uid="{00000000-0005-0000-0000-000095070000}"/>
    <cellStyle name="Normal 4 5 2 3 3 3 2" xfId="8118" xr:uid="{00000000-0005-0000-0000-000096070000}"/>
    <cellStyle name="Normal 4 5 2 3 3 4" xfId="5314" xr:uid="{00000000-0005-0000-0000-000097070000}"/>
    <cellStyle name="Normal 4 5 2 3 4" xfId="1788" xr:uid="{00000000-0005-0000-0000-000098070000}"/>
    <cellStyle name="Normal 4 5 2 3 4 2" xfId="6016" xr:uid="{00000000-0005-0000-0000-000099070000}"/>
    <cellStyle name="Normal 4 5 2 3 5" xfId="3212" xr:uid="{00000000-0005-0000-0000-00009A070000}"/>
    <cellStyle name="Normal 4 5 2 3 5 2" xfId="7418" xr:uid="{00000000-0005-0000-0000-00009B070000}"/>
    <cellStyle name="Normal 4 5 2 3 6" xfId="4614" xr:uid="{00000000-0005-0000-0000-00009C070000}"/>
    <cellStyle name="Normal 4 5 2 4" xfId="507" xr:uid="{00000000-0005-0000-0000-00009D070000}"/>
    <cellStyle name="Normal 4 5 2 4 2" xfId="1228" xr:uid="{00000000-0005-0000-0000-00009E070000}"/>
    <cellStyle name="Normal 4 5 2 4 2 2" xfId="2678" xr:uid="{00000000-0005-0000-0000-00009F070000}"/>
    <cellStyle name="Normal 4 5 2 4 2 2 2" xfId="6894" xr:uid="{00000000-0005-0000-0000-0000A0070000}"/>
    <cellStyle name="Normal 4 5 2 4 2 3" xfId="4090" xr:uid="{00000000-0005-0000-0000-0000A1070000}"/>
    <cellStyle name="Normal 4 5 2 4 2 3 2" xfId="8296" xr:uid="{00000000-0005-0000-0000-0000A2070000}"/>
    <cellStyle name="Normal 4 5 2 4 2 4" xfId="5492" xr:uid="{00000000-0005-0000-0000-0000A3070000}"/>
    <cellStyle name="Normal 4 5 2 4 3" xfId="1966" xr:uid="{00000000-0005-0000-0000-0000A4070000}"/>
    <cellStyle name="Normal 4 5 2 4 3 2" xfId="6194" xr:uid="{00000000-0005-0000-0000-0000A5070000}"/>
    <cellStyle name="Normal 4 5 2 4 4" xfId="3390" xr:uid="{00000000-0005-0000-0000-0000A6070000}"/>
    <cellStyle name="Normal 4 5 2 4 4 2" xfId="7596" xr:uid="{00000000-0005-0000-0000-0000A7070000}"/>
    <cellStyle name="Normal 4 5 2 4 5" xfId="4792" xr:uid="{00000000-0005-0000-0000-0000A8070000}"/>
    <cellStyle name="Normal 4 5 2 5" xfId="873" xr:uid="{00000000-0005-0000-0000-0000A9070000}"/>
    <cellStyle name="Normal 4 5 2 5 2" xfId="2323" xr:uid="{00000000-0005-0000-0000-0000AA070000}"/>
    <cellStyle name="Normal 4 5 2 5 2 2" xfId="6544" xr:uid="{00000000-0005-0000-0000-0000AB070000}"/>
    <cellStyle name="Normal 4 5 2 5 3" xfId="3740" xr:uid="{00000000-0005-0000-0000-0000AC070000}"/>
    <cellStyle name="Normal 4 5 2 5 3 2" xfId="7946" xr:uid="{00000000-0005-0000-0000-0000AD070000}"/>
    <cellStyle name="Normal 4 5 2 5 4" xfId="5142" xr:uid="{00000000-0005-0000-0000-0000AE070000}"/>
    <cellStyle name="Normal 4 5 2 6" xfId="1616" xr:uid="{00000000-0005-0000-0000-0000AF070000}"/>
    <cellStyle name="Normal 4 5 2 6 2" xfId="5844" xr:uid="{00000000-0005-0000-0000-0000B0070000}"/>
    <cellStyle name="Normal 4 5 2 7" xfId="3040" xr:uid="{00000000-0005-0000-0000-0000B1070000}"/>
    <cellStyle name="Normal 4 5 2 7 2" xfId="7246" xr:uid="{00000000-0005-0000-0000-0000B2070000}"/>
    <cellStyle name="Normal 4 5 2 8" xfId="4442" xr:uid="{00000000-0005-0000-0000-0000B3070000}"/>
    <cellStyle name="Normal 4 5 3" xfId="189" xr:uid="{00000000-0005-0000-0000-0000B4070000}"/>
    <cellStyle name="Normal 4 5 3 2" xfId="361" xr:uid="{00000000-0005-0000-0000-0000B5070000}"/>
    <cellStyle name="Normal 4 5 3 2 2" xfId="725" xr:uid="{00000000-0005-0000-0000-0000B6070000}"/>
    <cellStyle name="Normal 4 5 3 2 2 2" xfId="1446" xr:uid="{00000000-0005-0000-0000-0000B7070000}"/>
    <cellStyle name="Normal 4 5 3 2 2 2 2" xfId="2896" xr:uid="{00000000-0005-0000-0000-0000B8070000}"/>
    <cellStyle name="Normal 4 5 3 2 2 2 2 2" xfId="7112" xr:uid="{00000000-0005-0000-0000-0000B9070000}"/>
    <cellStyle name="Normal 4 5 3 2 2 2 3" xfId="4308" xr:uid="{00000000-0005-0000-0000-0000BA070000}"/>
    <cellStyle name="Normal 4 5 3 2 2 2 3 2" xfId="8514" xr:uid="{00000000-0005-0000-0000-0000BB070000}"/>
    <cellStyle name="Normal 4 5 3 2 2 2 4" xfId="5710" xr:uid="{00000000-0005-0000-0000-0000BC070000}"/>
    <cellStyle name="Normal 4 5 3 2 2 3" xfId="2184" xr:uid="{00000000-0005-0000-0000-0000BD070000}"/>
    <cellStyle name="Normal 4 5 3 2 2 3 2" xfId="6412" xr:uid="{00000000-0005-0000-0000-0000BE070000}"/>
    <cellStyle name="Normal 4 5 3 2 2 4" xfId="3608" xr:uid="{00000000-0005-0000-0000-0000BF070000}"/>
    <cellStyle name="Normal 4 5 3 2 2 4 2" xfId="7814" xr:uid="{00000000-0005-0000-0000-0000C0070000}"/>
    <cellStyle name="Normal 4 5 3 2 2 5" xfId="5010" xr:uid="{00000000-0005-0000-0000-0000C1070000}"/>
    <cellStyle name="Normal 4 5 3 2 3" xfId="1091" xr:uid="{00000000-0005-0000-0000-0000C2070000}"/>
    <cellStyle name="Normal 4 5 3 2 3 2" xfId="2541" xr:uid="{00000000-0005-0000-0000-0000C3070000}"/>
    <cellStyle name="Normal 4 5 3 2 3 2 2" xfId="6762" xr:uid="{00000000-0005-0000-0000-0000C4070000}"/>
    <cellStyle name="Normal 4 5 3 2 3 3" xfId="3958" xr:uid="{00000000-0005-0000-0000-0000C5070000}"/>
    <cellStyle name="Normal 4 5 3 2 3 3 2" xfId="8164" xr:uid="{00000000-0005-0000-0000-0000C6070000}"/>
    <cellStyle name="Normal 4 5 3 2 3 4" xfId="5360" xr:uid="{00000000-0005-0000-0000-0000C7070000}"/>
    <cellStyle name="Normal 4 5 3 2 4" xfId="1834" xr:uid="{00000000-0005-0000-0000-0000C8070000}"/>
    <cellStyle name="Normal 4 5 3 2 4 2" xfId="6062" xr:uid="{00000000-0005-0000-0000-0000C9070000}"/>
    <cellStyle name="Normal 4 5 3 2 5" xfId="3258" xr:uid="{00000000-0005-0000-0000-0000CA070000}"/>
    <cellStyle name="Normal 4 5 3 2 5 2" xfId="7464" xr:uid="{00000000-0005-0000-0000-0000CB070000}"/>
    <cellStyle name="Normal 4 5 3 2 6" xfId="4660" xr:uid="{00000000-0005-0000-0000-0000CC070000}"/>
    <cellStyle name="Normal 4 5 3 3" xfId="553" xr:uid="{00000000-0005-0000-0000-0000CD070000}"/>
    <cellStyle name="Normal 4 5 3 3 2" xfId="1274" xr:uid="{00000000-0005-0000-0000-0000CE070000}"/>
    <cellStyle name="Normal 4 5 3 3 2 2" xfId="2724" xr:uid="{00000000-0005-0000-0000-0000CF070000}"/>
    <cellStyle name="Normal 4 5 3 3 2 2 2" xfId="6940" xr:uid="{00000000-0005-0000-0000-0000D0070000}"/>
    <cellStyle name="Normal 4 5 3 3 2 3" xfId="4136" xr:uid="{00000000-0005-0000-0000-0000D1070000}"/>
    <cellStyle name="Normal 4 5 3 3 2 3 2" xfId="8342" xr:uid="{00000000-0005-0000-0000-0000D2070000}"/>
    <cellStyle name="Normal 4 5 3 3 2 4" xfId="5538" xr:uid="{00000000-0005-0000-0000-0000D3070000}"/>
    <cellStyle name="Normal 4 5 3 3 3" xfId="2012" xr:uid="{00000000-0005-0000-0000-0000D4070000}"/>
    <cellStyle name="Normal 4 5 3 3 3 2" xfId="6240" xr:uid="{00000000-0005-0000-0000-0000D5070000}"/>
    <cellStyle name="Normal 4 5 3 3 4" xfId="3436" xr:uid="{00000000-0005-0000-0000-0000D6070000}"/>
    <cellStyle name="Normal 4 5 3 3 4 2" xfId="7642" xr:uid="{00000000-0005-0000-0000-0000D7070000}"/>
    <cellStyle name="Normal 4 5 3 3 5" xfId="4838" xr:uid="{00000000-0005-0000-0000-0000D8070000}"/>
    <cellStyle name="Normal 4 5 3 4" xfId="919" xr:uid="{00000000-0005-0000-0000-0000D9070000}"/>
    <cellStyle name="Normal 4 5 3 4 2" xfId="2369" xr:uid="{00000000-0005-0000-0000-0000DA070000}"/>
    <cellStyle name="Normal 4 5 3 4 2 2" xfId="6590" xr:uid="{00000000-0005-0000-0000-0000DB070000}"/>
    <cellStyle name="Normal 4 5 3 4 3" xfId="3786" xr:uid="{00000000-0005-0000-0000-0000DC070000}"/>
    <cellStyle name="Normal 4 5 3 4 3 2" xfId="7992" xr:uid="{00000000-0005-0000-0000-0000DD070000}"/>
    <cellStyle name="Normal 4 5 3 4 4" xfId="5188" xr:uid="{00000000-0005-0000-0000-0000DE070000}"/>
    <cellStyle name="Normal 4 5 3 5" xfId="1662" xr:uid="{00000000-0005-0000-0000-0000DF070000}"/>
    <cellStyle name="Normal 4 5 3 5 2" xfId="5890" xr:uid="{00000000-0005-0000-0000-0000E0070000}"/>
    <cellStyle name="Normal 4 5 3 6" xfId="3086" xr:uid="{00000000-0005-0000-0000-0000E1070000}"/>
    <cellStyle name="Normal 4 5 3 6 2" xfId="7292" xr:uid="{00000000-0005-0000-0000-0000E2070000}"/>
    <cellStyle name="Normal 4 5 3 7" xfId="4488" xr:uid="{00000000-0005-0000-0000-0000E3070000}"/>
    <cellStyle name="Normal 4 5 4" xfId="275" xr:uid="{00000000-0005-0000-0000-0000E4070000}"/>
    <cellStyle name="Normal 4 5 4 2" xfId="639" xr:uid="{00000000-0005-0000-0000-0000E5070000}"/>
    <cellStyle name="Normal 4 5 4 2 2" xfId="1360" xr:uid="{00000000-0005-0000-0000-0000E6070000}"/>
    <cellStyle name="Normal 4 5 4 2 2 2" xfId="2810" xr:uid="{00000000-0005-0000-0000-0000E7070000}"/>
    <cellStyle name="Normal 4 5 4 2 2 2 2" xfId="7026" xr:uid="{00000000-0005-0000-0000-0000E8070000}"/>
    <cellStyle name="Normal 4 5 4 2 2 3" xfId="4222" xr:uid="{00000000-0005-0000-0000-0000E9070000}"/>
    <cellStyle name="Normal 4 5 4 2 2 3 2" xfId="8428" xr:uid="{00000000-0005-0000-0000-0000EA070000}"/>
    <cellStyle name="Normal 4 5 4 2 2 4" xfId="5624" xr:uid="{00000000-0005-0000-0000-0000EB070000}"/>
    <cellStyle name="Normal 4 5 4 2 3" xfId="2098" xr:uid="{00000000-0005-0000-0000-0000EC070000}"/>
    <cellStyle name="Normal 4 5 4 2 3 2" xfId="6326" xr:uid="{00000000-0005-0000-0000-0000ED070000}"/>
    <cellStyle name="Normal 4 5 4 2 4" xfId="3522" xr:uid="{00000000-0005-0000-0000-0000EE070000}"/>
    <cellStyle name="Normal 4 5 4 2 4 2" xfId="7728" xr:uid="{00000000-0005-0000-0000-0000EF070000}"/>
    <cellStyle name="Normal 4 5 4 2 5" xfId="4924" xr:uid="{00000000-0005-0000-0000-0000F0070000}"/>
    <cellStyle name="Normal 4 5 4 3" xfId="1005" xr:uid="{00000000-0005-0000-0000-0000F1070000}"/>
    <cellStyle name="Normal 4 5 4 3 2" xfId="2455" xr:uid="{00000000-0005-0000-0000-0000F2070000}"/>
    <cellStyle name="Normal 4 5 4 3 2 2" xfId="6676" xr:uid="{00000000-0005-0000-0000-0000F3070000}"/>
    <cellStyle name="Normal 4 5 4 3 3" xfId="3872" xr:uid="{00000000-0005-0000-0000-0000F4070000}"/>
    <cellStyle name="Normal 4 5 4 3 3 2" xfId="8078" xr:uid="{00000000-0005-0000-0000-0000F5070000}"/>
    <cellStyle name="Normal 4 5 4 3 4" xfId="5274" xr:uid="{00000000-0005-0000-0000-0000F6070000}"/>
    <cellStyle name="Normal 4 5 4 4" xfId="1748" xr:uid="{00000000-0005-0000-0000-0000F7070000}"/>
    <cellStyle name="Normal 4 5 4 4 2" xfId="5976" xr:uid="{00000000-0005-0000-0000-0000F8070000}"/>
    <cellStyle name="Normal 4 5 4 5" xfId="3172" xr:uid="{00000000-0005-0000-0000-0000F9070000}"/>
    <cellStyle name="Normal 4 5 4 5 2" xfId="7378" xr:uid="{00000000-0005-0000-0000-0000FA070000}"/>
    <cellStyle name="Normal 4 5 4 6" xfId="4574" xr:uid="{00000000-0005-0000-0000-0000FB070000}"/>
    <cellStyle name="Normal 4 5 5" xfId="467" xr:uid="{00000000-0005-0000-0000-0000FC070000}"/>
    <cellStyle name="Normal 4 5 5 2" xfId="1188" xr:uid="{00000000-0005-0000-0000-0000FD070000}"/>
    <cellStyle name="Normal 4 5 5 2 2" xfId="2638" xr:uid="{00000000-0005-0000-0000-0000FE070000}"/>
    <cellStyle name="Normal 4 5 5 2 2 2" xfId="6854" xr:uid="{00000000-0005-0000-0000-0000FF070000}"/>
    <cellStyle name="Normal 4 5 5 2 3" xfId="4050" xr:uid="{00000000-0005-0000-0000-000000080000}"/>
    <cellStyle name="Normal 4 5 5 2 3 2" xfId="8256" xr:uid="{00000000-0005-0000-0000-000001080000}"/>
    <cellStyle name="Normal 4 5 5 2 4" xfId="5452" xr:uid="{00000000-0005-0000-0000-000002080000}"/>
    <cellStyle name="Normal 4 5 5 3" xfId="1926" xr:uid="{00000000-0005-0000-0000-000003080000}"/>
    <cellStyle name="Normal 4 5 5 3 2" xfId="6154" xr:uid="{00000000-0005-0000-0000-000004080000}"/>
    <cellStyle name="Normal 4 5 5 4" xfId="3350" xr:uid="{00000000-0005-0000-0000-000005080000}"/>
    <cellStyle name="Normal 4 5 5 4 2" xfId="7556" xr:uid="{00000000-0005-0000-0000-000006080000}"/>
    <cellStyle name="Normal 4 5 5 5" xfId="4752" xr:uid="{00000000-0005-0000-0000-000007080000}"/>
    <cellStyle name="Normal 4 5 6" xfId="833" xr:uid="{00000000-0005-0000-0000-000008080000}"/>
    <cellStyle name="Normal 4 5 6 2" xfId="2283" xr:uid="{00000000-0005-0000-0000-000009080000}"/>
    <cellStyle name="Normal 4 5 6 2 2" xfId="6504" xr:uid="{00000000-0005-0000-0000-00000A080000}"/>
    <cellStyle name="Normal 4 5 6 3" xfId="3700" xr:uid="{00000000-0005-0000-0000-00000B080000}"/>
    <cellStyle name="Normal 4 5 6 3 2" xfId="7906" xr:uid="{00000000-0005-0000-0000-00000C080000}"/>
    <cellStyle name="Normal 4 5 6 4" xfId="5102" xr:uid="{00000000-0005-0000-0000-00000D080000}"/>
    <cellStyle name="Normal 4 5 7" xfId="1576" xr:uid="{00000000-0005-0000-0000-00000E080000}"/>
    <cellStyle name="Normal 4 5 7 2" xfId="5804" xr:uid="{00000000-0005-0000-0000-00000F080000}"/>
    <cellStyle name="Normal 4 5 8" xfId="3000" xr:uid="{00000000-0005-0000-0000-000010080000}"/>
    <cellStyle name="Normal 4 5 8 2" xfId="7206" xr:uid="{00000000-0005-0000-0000-000011080000}"/>
    <cellStyle name="Normal 4 5 9" xfId="4402" xr:uid="{00000000-0005-0000-0000-000012080000}"/>
    <cellStyle name="Normal 4 6" xfId="131" xr:uid="{00000000-0005-0000-0000-000013080000}"/>
    <cellStyle name="Normal 4 6 2" xfId="217" xr:uid="{00000000-0005-0000-0000-000014080000}"/>
    <cellStyle name="Normal 4 6 2 2" xfId="389" xr:uid="{00000000-0005-0000-0000-000015080000}"/>
    <cellStyle name="Normal 4 6 2 2 2" xfId="753" xr:uid="{00000000-0005-0000-0000-000016080000}"/>
    <cellStyle name="Normal 4 6 2 2 2 2" xfId="1474" xr:uid="{00000000-0005-0000-0000-000017080000}"/>
    <cellStyle name="Normal 4 6 2 2 2 2 2" xfId="2924" xr:uid="{00000000-0005-0000-0000-000018080000}"/>
    <cellStyle name="Normal 4 6 2 2 2 2 2 2" xfId="7140" xr:uid="{00000000-0005-0000-0000-000019080000}"/>
    <cellStyle name="Normal 4 6 2 2 2 2 3" xfId="4336" xr:uid="{00000000-0005-0000-0000-00001A080000}"/>
    <cellStyle name="Normal 4 6 2 2 2 2 3 2" xfId="8542" xr:uid="{00000000-0005-0000-0000-00001B080000}"/>
    <cellStyle name="Normal 4 6 2 2 2 2 4" xfId="5738" xr:uid="{00000000-0005-0000-0000-00001C080000}"/>
    <cellStyle name="Normal 4 6 2 2 2 3" xfId="2212" xr:uid="{00000000-0005-0000-0000-00001D080000}"/>
    <cellStyle name="Normal 4 6 2 2 2 3 2" xfId="6440" xr:uid="{00000000-0005-0000-0000-00001E080000}"/>
    <cellStyle name="Normal 4 6 2 2 2 4" xfId="3636" xr:uid="{00000000-0005-0000-0000-00001F080000}"/>
    <cellStyle name="Normal 4 6 2 2 2 4 2" xfId="7842" xr:uid="{00000000-0005-0000-0000-000020080000}"/>
    <cellStyle name="Normal 4 6 2 2 2 5" xfId="5038" xr:uid="{00000000-0005-0000-0000-000021080000}"/>
    <cellStyle name="Normal 4 6 2 2 3" xfId="1119" xr:uid="{00000000-0005-0000-0000-000022080000}"/>
    <cellStyle name="Normal 4 6 2 2 3 2" xfId="2569" xr:uid="{00000000-0005-0000-0000-000023080000}"/>
    <cellStyle name="Normal 4 6 2 2 3 2 2" xfId="6790" xr:uid="{00000000-0005-0000-0000-000024080000}"/>
    <cellStyle name="Normal 4 6 2 2 3 3" xfId="3986" xr:uid="{00000000-0005-0000-0000-000025080000}"/>
    <cellStyle name="Normal 4 6 2 2 3 3 2" xfId="8192" xr:uid="{00000000-0005-0000-0000-000026080000}"/>
    <cellStyle name="Normal 4 6 2 2 3 4" xfId="5388" xr:uid="{00000000-0005-0000-0000-000027080000}"/>
    <cellStyle name="Normal 4 6 2 2 4" xfId="1862" xr:uid="{00000000-0005-0000-0000-000028080000}"/>
    <cellStyle name="Normal 4 6 2 2 4 2" xfId="6090" xr:uid="{00000000-0005-0000-0000-000029080000}"/>
    <cellStyle name="Normal 4 6 2 2 5" xfId="3286" xr:uid="{00000000-0005-0000-0000-00002A080000}"/>
    <cellStyle name="Normal 4 6 2 2 5 2" xfId="7492" xr:uid="{00000000-0005-0000-0000-00002B080000}"/>
    <cellStyle name="Normal 4 6 2 2 6" xfId="4688" xr:uid="{00000000-0005-0000-0000-00002C080000}"/>
    <cellStyle name="Normal 4 6 2 3" xfId="581" xr:uid="{00000000-0005-0000-0000-00002D080000}"/>
    <cellStyle name="Normal 4 6 2 3 2" xfId="1302" xr:uid="{00000000-0005-0000-0000-00002E080000}"/>
    <cellStyle name="Normal 4 6 2 3 2 2" xfId="2752" xr:uid="{00000000-0005-0000-0000-00002F080000}"/>
    <cellStyle name="Normal 4 6 2 3 2 2 2" xfId="6968" xr:uid="{00000000-0005-0000-0000-000030080000}"/>
    <cellStyle name="Normal 4 6 2 3 2 3" xfId="4164" xr:uid="{00000000-0005-0000-0000-000031080000}"/>
    <cellStyle name="Normal 4 6 2 3 2 3 2" xfId="8370" xr:uid="{00000000-0005-0000-0000-000032080000}"/>
    <cellStyle name="Normal 4 6 2 3 2 4" xfId="5566" xr:uid="{00000000-0005-0000-0000-000033080000}"/>
    <cellStyle name="Normal 4 6 2 3 3" xfId="2040" xr:uid="{00000000-0005-0000-0000-000034080000}"/>
    <cellStyle name="Normal 4 6 2 3 3 2" xfId="6268" xr:uid="{00000000-0005-0000-0000-000035080000}"/>
    <cellStyle name="Normal 4 6 2 3 4" xfId="3464" xr:uid="{00000000-0005-0000-0000-000036080000}"/>
    <cellStyle name="Normal 4 6 2 3 4 2" xfId="7670" xr:uid="{00000000-0005-0000-0000-000037080000}"/>
    <cellStyle name="Normal 4 6 2 3 5" xfId="4866" xr:uid="{00000000-0005-0000-0000-000038080000}"/>
    <cellStyle name="Normal 4 6 2 4" xfId="947" xr:uid="{00000000-0005-0000-0000-000039080000}"/>
    <cellStyle name="Normal 4 6 2 4 2" xfId="2397" xr:uid="{00000000-0005-0000-0000-00003A080000}"/>
    <cellStyle name="Normal 4 6 2 4 2 2" xfId="6618" xr:uid="{00000000-0005-0000-0000-00003B080000}"/>
    <cellStyle name="Normal 4 6 2 4 3" xfId="3814" xr:uid="{00000000-0005-0000-0000-00003C080000}"/>
    <cellStyle name="Normal 4 6 2 4 3 2" xfId="8020" xr:uid="{00000000-0005-0000-0000-00003D080000}"/>
    <cellStyle name="Normal 4 6 2 4 4" xfId="5216" xr:uid="{00000000-0005-0000-0000-00003E080000}"/>
    <cellStyle name="Normal 4 6 2 5" xfId="1690" xr:uid="{00000000-0005-0000-0000-00003F080000}"/>
    <cellStyle name="Normal 4 6 2 5 2" xfId="5918" xr:uid="{00000000-0005-0000-0000-000040080000}"/>
    <cellStyle name="Normal 4 6 2 6" xfId="3114" xr:uid="{00000000-0005-0000-0000-000041080000}"/>
    <cellStyle name="Normal 4 6 2 6 2" xfId="7320" xr:uid="{00000000-0005-0000-0000-000042080000}"/>
    <cellStyle name="Normal 4 6 2 7" xfId="4516" xr:uid="{00000000-0005-0000-0000-000043080000}"/>
    <cellStyle name="Normal 4 6 3" xfId="303" xr:uid="{00000000-0005-0000-0000-000044080000}"/>
    <cellStyle name="Normal 4 6 3 2" xfId="667" xr:uid="{00000000-0005-0000-0000-000045080000}"/>
    <cellStyle name="Normal 4 6 3 2 2" xfId="1388" xr:uid="{00000000-0005-0000-0000-000046080000}"/>
    <cellStyle name="Normal 4 6 3 2 2 2" xfId="2838" xr:uid="{00000000-0005-0000-0000-000047080000}"/>
    <cellStyle name="Normal 4 6 3 2 2 2 2" xfId="7054" xr:uid="{00000000-0005-0000-0000-000048080000}"/>
    <cellStyle name="Normal 4 6 3 2 2 3" xfId="4250" xr:uid="{00000000-0005-0000-0000-000049080000}"/>
    <cellStyle name="Normal 4 6 3 2 2 3 2" xfId="8456" xr:uid="{00000000-0005-0000-0000-00004A080000}"/>
    <cellStyle name="Normal 4 6 3 2 2 4" xfId="5652" xr:uid="{00000000-0005-0000-0000-00004B080000}"/>
    <cellStyle name="Normal 4 6 3 2 3" xfId="2126" xr:uid="{00000000-0005-0000-0000-00004C080000}"/>
    <cellStyle name="Normal 4 6 3 2 3 2" xfId="6354" xr:uid="{00000000-0005-0000-0000-00004D080000}"/>
    <cellStyle name="Normal 4 6 3 2 4" xfId="3550" xr:uid="{00000000-0005-0000-0000-00004E080000}"/>
    <cellStyle name="Normal 4 6 3 2 4 2" xfId="7756" xr:uid="{00000000-0005-0000-0000-00004F080000}"/>
    <cellStyle name="Normal 4 6 3 2 5" xfId="4952" xr:uid="{00000000-0005-0000-0000-000050080000}"/>
    <cellStyle name="Normal 4 6 3 3" xfId="1033" xr:uid="{00000000-0005-0000-0000-000051080000}"/>
    <cellStyle name="Normal 4 6 3 3 2" xfId="2483" xr:uid="{00000000-0005-0000-0000-000052080000}"/>
    <cellStyle name="Normal 4 6 3 3 2 2" xfId="6704" xr:uid="{00000000-0005-0000-0000-000053080000}"/>
    <cellStyle name="Normal 4 6 3 3 3" xfId="3900" xr:uid="{00000000-0005-0000-0000-000054080000}"/>
    <cellStyle name="Normal 4 6 3 3 3 2" xfId="8106" xr:uid="{00000000-0005-0000-0000-000055080000}"/>
    <cellStyle name="Normal 4 6 3 3 4" xfId="5302" xr:uid="{00000000-0005-0000-0000-000056080000}"/>
    <cellStyle name="Normal 4 6 3 4" xfId="1776" xr:uid="{00000000-0005-0000-0000-000057080000}"/>
    <cellStyle name="Normal 4 6 3 4 2" xfId="6004" xr:uid="{00000000-0005-0000-0000-000058080000}"/>
    <cellStyle name="Normal 4 6 3 5" xfId="3200" xr:uid="{00000000-0005-0000-0000-000059080000}"/>
    <cellStyle name="Normal 4 6 3 5 2" xfId="7406" xr:uid="{00000000-0005-0000-0000-00005A080000}"/>
    <cellStyle name="Normal 4 6 3 6" xfId="4602" xr:uid="{00000000-0005-0000-0000-00005B080000}"/>
    <cellStyle name="Normal 4 6 4" xfId="495" xr:uid="{00000000-0005-0000-0000-00005C080000}"/>
    <cellStyle name="Normal 4 6 4 2" xfId="1216" xr:uid="{00000000-0005-0000-0000-00005D080000}"/>
    <cellStyle name="Normal 4 6 4 2 2" xfId="2666" xr:uid="{00000000-0005-0000-0000-00005E080000}"/>
    <cellStyle name="Normal 4 6 4 2 2 2" xfId="6882" xr:uid="{00000000-0005-0000-0000-00005F080000}"/>
    <cellStyle name="Normal 4 6 4 2 3" xfId="4078" xr:uid="{00000000-0005-0000-0000-000060080000}"/>
    <cellStyle name="Normal 4 6 4 2 3 2" xfId="8284" xr:uid="{00000000-0005-0000-0000-000061080000}"/>
    <cellStyle name="Normal 4 6 4 2 4" xfId="5480" xr:uid="{00000000-0005-0000-0000-000062080000}"/>
    <cellStyle name="Normal 4 6 4 3" xfId="1954" xr:uid="{00000000-0005-0000-0000-000063080000}"/>
    <cellStyle name="Normal 4 6 4 3 2" xfId="6182" xr:uid="{00000000-0005-0000-0000-000064080000}"/>
    <cellStyle name="Normal 4 6 4 4" xfId="3378" xr:uid="{00000000-0005-0000-0000-000065080000}"/>
    <cellStyle name="Normal 4 6 4 4 2" xfId="7584" xr:uid="{00000000-0005-0000-0000-000066080000}"/>
    <cellStyle name="Normal 4 6 4 5" xfId="4780" xr:uid="{00000000-0005-0000-0000-000067080000}"/>
    <cellStyle name="Normal 4 6 5" xfId="861" xr:uid="{00000000-0005-0000-0000-000068080000}"/>
    <cellStyle name="Normal 4 6 5 2" xfId="2311" xr:uid="{00000000-0005-0000-0000-000069080000}"/>
    <cellStyle name="Normal 4 6 5 2 2" xfId="6532" xr:uid="{00000000-0005-0000-0000-00006A080000}"/>
    <cellStyle name="Normal 4 6 5 3" xfId="3728" xr:uid="{00000000-0005-0000-0000-00006B080000}"/>
    <cellStyle name="Normal 4 6 5 3 2" xfId="7934" xr:uid="{00000000-0005-0000-0000-00006C080000}"/>
    <cellStyle name="Normal 4 6 5 4" xfId="5130" xr:uid="{00000000-0005-0000-0000-00006D080000}"/>
    <cellStyle name="Normal 4 6 6" xfId="1604" xr:uid="{00000000-0005-0000-0000-00006E080000}"/>
    <cellStyle name="Normal 4 6 6 2" xfId="5832" xr:uid="{00000000-0005-0000-0000-00006F080000}"/>
    <cellStyle name="Normal 4 6 7" xfId="3028" xr:uid="{00000000-0005-0000-0000-000070080000}"/>
    <cellStyle name="Normal 4 6 7 2" xfId="7234" xr:uid="{00000000-0005-0000-0000-000071080000}"/>
    <cellStyle name="Normal 4 6 8" xfId="4430" xr:uid="{00000000-0005-0000-0000-000072080000}"/>
    <cellStyle name="Normal 4 7" xfId="177" xr:uid="{00000000-0005-0000-0000-000073080000}"/>
    <cellStyle name="Normal 4 7 2" xfId="349" xr:uid="{00000000-0005-0000-0000-000074080000}"/>
    <cellStyle name="Normal 4 7 2 2" xfId="713" xr:uid="{00000000-0005-0000-0000-000075080000}"/>
    <cellStyle name="Normal 4 7 2 2 2" xfId="1434" xr:uid="{00000000-0005-0000-0000-000076080000}"/>
    <cellStyle name="Normal 4 7 2 2 2 2" xfId="2884" xr:uid="{00000000-0005-0000-0000-000077080000}"/>
    <cellStyle name="Normal 4 7 2 2 2 2 2" xfId="7100" xr:uid="{00000000-0005-0000-0000-000078080000}"/>
    <cellStyle name="Normal 4 7 2 2 2 3" xfId="4296" xr:uid="{00000000-0005-0000-0000-000079080000}"/>
    <cellStyle name="Normal 4 7 2 2 2 3 2" xfId="8502" xr:uid="{00000000-0005-0000-0000-00007A080000}"/>
    <cellStyle name="Normal 4 7 2 2 2 4" xfId="5698" xr:uid="{00000000-0005-0000-0000-00007B080000}"/>
    <cellStyle name="Normal 4 7 2 2 3" xfId="2172" xr:uid="{00000000-0005-0000-0000-00007C080000}"/>
    <cellStyle name="Normal 4 7 2 2 3 2" xfId="6400" xr:uid="{00000000-0005-0000-0000-00007D080000}"/>
    <cellStyle name="Normal 4 7 2 2 4" xfId="3596" xr:uid="{00000000-0005-0000-0000-00007E080000}"/>
    <cellStyle name="Normal 4 7 2 2 4 2" xfId="7802" xr:uid="{00000000-0005-0000-0000-00007F080000}"/>
    <cellStyle name="Normal 4 7 2 2 5" xfId="4998" xr:uid="{00000000-0005-0000-0000-000080080000}"/>
    <cellStyle name="Normal 4 7 2 3" xfId="1079" xr:uid="{00000000-0005-0000-0000-000081080000}"/>
    <cellStyle name="Normal 4 7 2 3 2" xfId="2529" xr:uid="{00000000-0005-0000-0000-000082080000}"/>
    <cellStyle name="Normal 4 7 2 3 2 2" xfId="6750" xr:uid="{00000000-0005-0000-0000-000083080000}"/>
    <cellStyle name="Normal 4 7 2 3 3" xfId="3946" xr:uid="{00000000-0005-0000-0000-000084080000}"/>
    <cellStyle name="Normal 4 7 2 3 3 2" xfId="8152" xr:uid="{00000000-0005-0000-0000-000085080000}"/>
    <cellStyle name="Normal 4 7 2 3 4" xfId="5348" xr:uid="{00000000-0005-0000-0000-000086080000}"/>
    <cellStyle name="Normal 4 7 2 4" xfId="1822" xr:uid="{00000000-0005-0000-0000-000087080000}"/>
    <cellStyle name="Normal 4 7 2 4 2" xfId="6050" xr:uid="{00000000-0005-0000-0000-000088080000}"/>
    <cellStyle name="Normal 4 7 2 5" xfId="3246" xr:uid="{00000000-0005-0000-0000-000089080000}"/>
    <cellStyle name="Normal 4 7 2 5 2" xfId="7452" xr:uid="{00000000-0005-0000-0000-00008A080000}"/>
    <cellStyle name="Normal 4 7 2 6" xfId="4648" xr:uid="{00000000-0005-0000-0000-00008B080000}"/>
    <cellStyle name="Normal 4 7 3" xfId="541" xr:uid="{00000000-0005-0000-0000-00008C080000}"/>
    <cellStyle name="Normal 4 7 3 2" xfId="1262" xr:uid="{00000000-0005-0000-0000-00008D080000}"/>
    <cellStyle name="Normal 4 7 3 2 2" xfId="2712" xr:uid="{00000000-0005-0000-0000-00008E080000}"/>
    <cellStyle name="Normal 4 7 3 2 2 2" xfId="6928" xr:uid="{00000000-0005-0000-0000-00008F080000}"/>
    <cellStyle name="Normal 4 7 3 2 3" xfId="4124" xr:uid="{00000000-0005-0000-0000-000090080000}"/>
    <cellStyle name="Normal 4 7 3 2 3 2" xfId="8330" xr:uid="{00000000-0005-0000-0000-000091080000}"/>
    <cellStyle name="Normal 4 7 3 2 4" xfId="5526" xr:uid="{00000000-0005-0000-0000-000092080000}"/>
    <cellStyle name="Normal 4 7 3 3" xfId="2000" xr:uid="{00000000-0005-0000-0000-000093080000}"/>
    <cellStyle name="Normal 4 7 3 3 2" xfId="6228" xr:uid="{00000000-0005-0000-0000-000094080000}"/>
    <cellStyle name="Normal 4 7 3 4" xfId="3424" xr:uid="{00000000-0005-0000-0000-000095080000}"/>
    <cellStyle name="Normal 4 7 3 4 2" xfId="7630" xr:uid="{00000000-0005-0000-0000-000096080000}"/>
    <cellStyle name="Normal 4 7 3 5" xfId="4826" xr:uid="{00000000-0005-0000-0000-000097080000}"/>
    <cellStyle name="Normal 4 7 4" xfId="907" xr:uid="{00000000-0005-0000-0000-000098080000}"/>
    <cellStyle name="Normal 4 7 4 2" xfId="2357" xr:uid="{00000000-0005-0000-0000-000099080000}"/>
    <cellStyle name="Normal 4 7 4 2 2" xfId="6578" xr:uid="{00000000-0005-0000-0000-00009A080000}"/>
    <cellStyle name="Normal 4 7 4 3" xfId="3774" xr:uid="{00000000-0005-0000-0000-00009B080000}"/>
    <cellStyle name="Normal 4 7 4 3 2" xfId="7980" xr:uid="{00000000-0005-0000-0000-00009C080000}"/>
    <cellStyle name="Normal 4 7 4 4" xfId="5176" xr:uid="{00000000-0005-0000-0000-00009D080000}"/>
    <cellStyle name="Normal 4 7 5" xfId="1650" xr:uid="{00000000-0005-0000-0000-00009E080000}"/>
    <cellStyle name="Normal 4 7 5 2" xfId="5878" xr:uid="{00000000-0005-0000-0000-00009F080000}"/>
    <cellStyle name="Normal 4 7 6" xfId="3074" xr:uid="{00000000-0005-0000-0000-0000A0080000}"/>
    <cellStyle name="Normal 4 7 6 2" xfId="7280" xr:uid="{00000000-0005-0000-0000-0000A1080000}"/>
    <cellStyle name="Normal 4 7 7" xfId="4476" xr:uid="{00000000-0005-0000-0000-0000A2080000}"/>
    <cellStyle name="Normal 4 8" xfId="263" xr:uid="{00000000-0005-0000-0000-0000A3080000}"/>
    <cellStyle name="Normal 4 8 2" xfId="627" xr:uid="{00000000-0005-0000-0000-0000A4080000}"/>
    <cellStyle name="Normal 4 8 2 2" xfId="1348" xr:uid="{00000000-0005-0000-0000-0000A5080000}"/>
    <cellStyle name="Normal 4 8 2 2 2" xfId="2798" xr:uid="{00000000-0005-0000-0000-0000A6080000}"/>
    <cellStyle name="Normal 4 8 2 2 2 2" xfId="7014" xr:uid="{00000000-0005-0000-0000-0000A7080000}"/>
    <cellStyle name="Normal 4 8 2 2 3" xfId="4210" xr:uid="{00000000-0005-0000-0000-0000A8080000}"/>
    <cellStyle name="Normal 4 8 2 2 3 2" xfId="8416" xr:uid="{00000000-0005-0000-0000-0000A9080000}"/>
    <cellStyle name="Normal 4 8 2 2 4" xfId="5612" xr:uid="{00000000-0005-0000-0000-0000AA080000}"/>
    <cellStyle name="Normal 4 8 2 3" xfId="2086" xr:uid="{00000000-0005-0000-0000-0000AB080000}"/>
    <cellStyle name="Normal 4 8 2 3 2" xfId="6314" xr:uid="{00000000-0005-0000-0000-0000AC080000}"/>
    <cellStyle name="Normal 4 8 2 4" xfId="3510" xr:uid="{00000000-0005-0000-0000-0000AD080000}"/>
    <cellStyle name="Normal 4 8 2 4 2" xfId="7716" xr:uid="{00000000-0005-0000-0000-0000AE080000}"/>
    <cellStyle name="Normal 4 8 2 5" xfId="4912" xr:uid="{00000000-0005-0000-0000-0000AF080000}"/>
    <cellStyle name="Normal 4 8 3" xfId="993" xr:uid="{00000000-0005-0000-0000-0000B0080000}"/>
    <cellStyle name="Normal 4 8 3 2" xfId="2443" xr:uid="{00000000-0005-0000-0000-0000B1080000}"/>
    <cellStyle name="Normal 4 8 3 2 2" xfId="6664" xr:uid="{00000000-0005-0000-0000-0000B2080000}"/>
    <cellStyle name="Normal 4 8 3 3" xfId="3860" xr:uid="{00000000-0005-0000-0000-0000B3080000}"/>
    <cellStyle name="Normal 4 8 3 3 2" xfId="8066" xr:uid="{00000000-0005-0000-0000-0000B4080000}"/>
    <cellStyle name="Normal 4 8 3 4" xfId="5262" xr:uid="{00000000-0005-0000-0000-0000B5080000}"/>
    <cellStyle name="Normal 4 8 4" xfId="1736" xr:uid="{00000000-0005-0000-0000-0000B6080000}"/>
    <cellStyle name="Normal 4 8 4 2" xfId="5964" xr:uid="{00000000-0005-0000-0000-0000B7080000}"/>
    <cellStyle name="Normal 4 8 5" xfId="3160" xr:uid="{00000000-0005-0000-0000-0000B8080000}"/>
    <cellStyle name="Normal 4 8 5 2" xfId="7366" xr:uid="{00000000-0005-0000-0000-0000B9080000}"/>
    <cellStyle name="Normal 4 8 6" xfId="4562" xr:uid="{00000000-0005-0000-0000-0000BA080000}"/>
    <cellStyle name="Normal 4 9" xfId="455" xr:uid="{00000000-0005-0000-0000-0000BB080000}"/>
    <cellStyle name="Normal 4 9 2" xfId="1176" xr:uid="{00000000-0005-0000-0000-0000BC080000}"/>
    <cellStyle name="Normal 4 9 2 2" xfId="2626" xr:uid="{00000000-0005-0000-0000-0000BD080000}"/>
    <cellStyle name="Normal 4 9 2 2 2" xfId="6842" xr:uid="{00000000-0005-0000-0000-0000BE080000}"/>
    <cellStyle name="Normal 4 9 2 3" xfId="4038" xr:uid="{00000000-0005-0000-0000-0000BF080000}"/>
    <cellStyle name="Normal 4 9 2 3 2" xfId="8244" xr:uid="{00000000-0005-0000-0000-0000C0080000}"/>
    <cellStyle name="Normal 4 9 2 4" xfId="5440" xr:uid="{00000000-0005-0000-0000-0000C1080000}"/>
    <cellStyle name="Normal 4 9 3" xfId="1914" xr:uid="{00000000-0005-0000-0000-0000C2080000}"/>
    <cellStyle name="Normal 4 9 3 2" xfId="6142" xr:uid="{00000000-0005-0000-0000-0000C3080000}"/>
    <cellStyle name="Normal 4 9 4" xfId="3338" xr:uid="{00000000-0005-0000-0000-0000C4080000}"/>
    <cellStyle name="Normal 4 9 4 2" xfId="7544" xr:uid="{00000000-0005-0000-0000-0000C5080000}"/>
    <cellStyle name="Normal 4 9 5" xfId="4740" xr:uid="{00000000-0005-0000-0000-0000C6080000}"/>
    <cellStyle name="Normal 5" xfId="89" xr:uid="{00000000-0005-0000-0000-0000C7080000}"/>
    <cellStyle name="Normal 5 10" xfId="439" xr:uid="{00000000-0005-0000-0000-0000C8080000}"/>
    <cellStyle name="Normal 5 10 2" xfId="803" xr:uid="{00000000-0005-0000-0000-0000C9080000}"/>
    <cellStyle name="Normal 5 10 2 2" xfId="1524" xr:uid="{00000000-0005-0000-0000-0000CA080000}"/>
    <cellStyle name="Normal 5 10 2 2 2" xfId="2974" xr:uid="{00000000-0005-0000-0000-0000CB080000}"/>
    <cellStyle name="Normal 5 10 2 2 2 2" xfId="7190" xr:uid="{00000000-0005-0000-0000-0000CC080000}"/>
    <cellStyle name="Normal 5 10 2 2 3" xfId="4386" xr:uid="{00000000-0005-0000-0000-0000CD080000}"/>
    <cellStyle name="Normal 5 10 2 2 3 2" xfId="8592" xr:uid="{00000000-0005-0000-0000-0000CE080000}"/>
    <cellStyle name="Normal 5 10 2 2 4" xfId="5788" xr:uid="{00000000-0005-0000-0000-0000CF080000}"/>
    <cellStyle name="Normal 5 10 2 3" xfId="2262" xr:uid="{00000000-0005-0000-0000-0000D0080000}"/>
    <cellStyle name="Normal 5 10 2 3 2" xfId="6490" xr:uid="{00000000-0005-0000-0000-0000D1080000}"/>
    <cellStyle name="Normal 5 10 2 4" xfId="3686" xr:uid="{00000000-0005-0000-0000-0000D2080000}"/>
    <cellStyle name="Normal 5 10 2 4 2" xfId="7892" xr:uid="{00000000-0005-0000-0000-0000D3080000}"/>
    <cellStyle name="Normal 5 10 2 5" xfId="5088" xr:uid="{00000000-0005-0000-0000-0000D4080000}"/>
    <cellStyle name="Normal 5 10 3" xfId="1169" xr:uid="{00000000-0005-0000-0000-0000D5080000}"/>
    <cellStyle name="Normal 5 10 3 2" xfId="2619" xr:uid="{00000000-0005-0000-0000-0000D6080000}"/>
    <cellStyle name="Normal 5 10 3 2 2" xfId="6840" xr:uid="{00000000-0005-0000-0000-0000D7080000}"/>
    <cellStyle name="Normal 5 10 3 3" xfId="4036" xr:uid="{00000000-0005-0000-0000-0000D8080000}"/>
    <cellStyle name="Normal 5 10 3 3 2" xfId="8242" xr:uid="{00000000-0005-0000-0000-0000D9080000}"/>
    <cellStyle name="Normal 5 10 3 4" xfId="5438" xr:uid="{00000000-0005-0000-0000-0000DA080000}"/>
    <cellStyle name="Normal 5 10 4" xfId="1912" xr:uid="{00000000-0005-0000-0000-0000DB080000}"/>
    <cellStyle name="Normal 5 10 4 2" xfId="6140" xr:uid="{00000000-0005-0000-0000-0000DC080000}"/>
    <cellStyle name="Normal 5 10 5" xfId="3336" xr:uid="{00000000-0005-0000-0000-0000DD080000}"/>
    <cellStyle name="Normal 5 10 5 2" xfId="7542" xr:uid="{00000000-0005-0000-0000-0000DE080000}"/>
    <cellStyle name="Normal 5 10 6" xfId="4738" xr:uid="{00000000-0005-0000-0000-0000DF080000}"/>
    <cellStyle name="Normal 5 11" xfId="457" xr:uid="{00000000-0005-0000-0000-0000E0080000}"/>
    <cellStyle name="Normal 5 11 2" xfId="1178" xr:uid="{00000000-0005-0000-0000-0000E1080000}"/>
    <cellStyle name="Normal 5 11 2 2" xfId="2628" xr:uid="{00000000-0005-0000-0000-0000E2080000}"/>
    <cellStyle name="Normal 5 11 2 2 2" xfId="6844" xr:uid="{00000000-0005-0000-0000-0000E3080000}"/>
    <cellStyle name="Normal 5 11 2 3" xfId="4040" xr:uid="{00000000-0005-0000-0000-0000E4080000}"/>
    <cellStyle name="Normal 5 11 2 3 2" xfId="8246" xr:uid="{00000000-0005-0000-0000-0000E5080000}"/>
    <cellStyle name="Normal 5 11 2 4" xfId="5442" xr:uid="{00000000-0005-0000-0000-0000E6080000}"/>
    <cellStyle name="Normal 5 11 3" xfId="1916" xr:uid="{00000000-0005-0000-0000-0000E7080000}"/>
    <cellStyle name="Normal 5 11 3 2" xfId="6144" xr:uid="{00000000-0005-0000-0000-0000E8080000}"/>
    <cellStyle name="Normal 5 11 4" xfId="3340" xr:uid="{00000000-0005-0000-0000-0000E9080000}"/>
    <cellStyle name="Normal 5 11 4 2" xfId="7546" xr:uid="{00000000-0005-0000-0000-0000EA080000}"/>
    <cellStyle name="Normal 5 11 5" xfId="4742" xr:uid="{00000000-0005-0000-0000-0000EB080000}"/>
    <cellStyle name="Normal 5 12" xfId="823" xr:uid="{00000000-0005-0000-0000-0000EC080000}"/>
    <cellStyle name="Normal 5 12 2" xfId="2273" xr:uid="{00000000-0005-0000-0000-0000ED080000}"/>
    <cellStyle name="Normal 5 12 2 2" xfId="6494" xr:uid="{00000000-0005-0000-0000-0000EE080000}"/>
    <cellStyle name="Normal 5 12 3" xfId="3690" xr:uid="{00000000-0005-0000-0000-0000EF080000}"/>
    <cellStyle name="Normal 5 12 3 2" xfId="7896" xr:uid="{00000000-0005-0000-0000-0000F0080000}"/>
    <cellStyle name="Normal 5 12 4" xfId="5092" xr:uid="{00000000-0005-0000-0000-0000F1080000}"/>
    <cellStyle name="Normal 5 13" xfId="1566" xr:uid="{00000000-0005-0000-0000-0000F2080000}"/>
    <cellStyle name="Normal 5 13 2" xfId="5794" xr:uid="{00000000-0005-0000-0000-0000F3080000}"/>
    <cellStyle name="Normal 5 14" xfId="2990" xr:uid="{00000000-0005-0000-0000-0000F4080000}"/>
    <cellStyle name="Normal 5 14 2" xfId="7196" xr:uid="{00000000-0005-0000-0000-0000F5080000}"/>
    <cellStyle name="Normal 5 15" xfId="4392" xr:uid="{00000000-0005-0000-0000-0000F6080000}"/>
    <cellStyle name="Normal 5 2" xfId="98" xr:uid="{00000000-0005-0000-0000-0000F7080000}"/>
    <cellStyle name="Normal 5 2 10" xfId="4398" xr:uid="{00000000-0005-0000-0000-0000F8080000}"/>
    <cellStyle name="Normal 5 2 2" xfId="111" xr:uid="{00000000-0005-0000-0000-0000F9080000}"/>
    <cellStyle name="Normal 5 2 2 2" xfId="151" xr:uid="{00000000-0005-0000-0000-0000FA080000}"/>
    <cellStyle name="Normal 5 2 2 2 2" xfId="237" xr:uid="{00000000-0005-0000-0000-0000FB080000}"/>
    <cellStyle name="Normal 5 2 2 2 2 2" xfId="409" xr:uid="{00000000-0005-0000-0000-0000FC080000}"/>
    <cellStyle name="Normal 5 2 2 2 2 2 2" xfId="773" xr:uid="{00000000-0005-0000-0000-0000FD080000}"/>
    <cellStyle name="Normal 5 2 2 2 2 2 2 2" xfId="1494" xr:uid="{00000000-0005-0000-0000-0000FE080000}"/>
    <cellStyle name="Normal 5 2 2 2 2 2 2 2 2" xfId="2944" xr:uid="{00000000-0005-0000-0000-0000FF080000}"/>
    <cellStyle name="Normal 5 2 2 2 2 2 2 2 2 2" xfId="7160" xr:uid="{00000000-0005-0000-0000-000000090000}"/>
    <cellStyle name="Normal 5 2 2 2 2 2 2 2 3" xfId="4356" xr:uid="{00000000-0005-0000-0000-000001090000}"/>
    <cellStyle name="Normal 5 2 2 2 2 2 2 2 3 2" xfId="8562" xr:uid="{00000000-0005-0000-0000-000002090000}"/>
    <cellStyle name="Normal 5 2 2 2 2 2 2 2 4" xfId="5758" xr:uid="{00000000-0005-0000-0000-000003090000}"/>
    <cellStyle name="Normal 5 2 2 2 2 2 2 3" xfId="2232" xr:uid="{00000000-0005-0000-0000-000004090000}"/>
    <cellStyle name="Normal 5 2 2 2 2 2 2 3 2" xfId="6460" xr:uid="{00000000-0005-0000-0000-000005090000}"/>
    <cellStyle name="Normal 5 2 2 2 2 2 2 4" xfId="3656" xr:uid="{00000000-0005-0000-0000-000006090000}"/>
    <cellStyle name="Normal 5 2 2 2 2 2 2 4 2" xfId="7862" xr:uid="{00000000-0005-0000-0000-000007090000}"/>
    <cellStyle name="Normal 5 2 2 2 2 2 2 5" xfId="5058" xr:uid="{00000000-0005-0000-0000-000008090000}"/>
    <cellStyle name="Normal 5 2 2 2 2 2 3" xfId="1139" xr:uid="{00000000-0005-0000-0000-000009090000}"/>
    <cellStyle name="Normal 5 2 2 2 2 2 3 2" xfId="2589" xr:uid="{00000000-0005-0000-0000-00000A090000}"/>
    <cellStyle name="Normal 5 2 2 2 2 2 3 2 2" xfId="6810" xr:uid="{00000000-0005-0000-0000-00000B090000}"/>
    <cellStyle name="Normal 5 2 2 2 2 2 3 3" xfId="4006" xr:uid="{00000000-0005-0000-0000-00000C090000}"/>
    <cellStyle name="Normal 5 2 2 2 2 2 3 3 2" xfId="8212" xr:uid="{00000000-0005-0000-0000-00000D090000}"/>
    <cellStyle name="Normal 5 2 2 2 2 2 3 4" xfId="5408" xr:uid="{00000000-0005-0000-0000-00000E090000}"/>
    <cellStyle name="Normal 5 2 2 2 2 2 4" xfId="1882" xr:uid="{00000000-0005-0000-0000-00000F090000}"/>
    <cellStyle name="Normal 5 2 2 2 2 2 4 2" xfId="6110" xr:uid="{00000000-0005-0000-0000-000010090000}"/>
    <cellStyle name="Normal 5 2 2 2 2 2 5" xfId="3306" xr:uid="{00000000-0005-0000-0000-000011090000}"/>
    <cellStyle name="Normal 5 2 2 2 2 2 5 2" xfId="7512" xr:uid="{00000000-0005-0000-0000-000012090000}"/>
    <cellStyle name="Normal 5 2 2 2 2 2 6" xfId="4708" xr:uid="{00000000-0005-0000-0000-000013090000}"/>
    <cellStyle name="Normal 5 2 2 2 2 3" xfId="601" xr:uid="{00000000-0005-0000-0000-000014090000}"/>
    <cellStyle name="Normal 5 2 2 2 2 3 2" xfId="1322" xr:uid="{00000000-0005-0000-0000-000015090000}"/>
    <cellStyle name="Normal 5 2 2 2 2 3 2 2" xfId="2772" xr:uid="{00000000-0005-0000-0000-000016090000}"/>
    <cellStyle name="Normal 5 2 2 2 2 3 2 2 2" xfId="6988" xr:uid="{00000000-0005-0000-0000-000017090000}"/>
    <cellStyle name="Normal 5 2 2 2 2 3 2 3" xfId="4184" xr:uid="{00000000-0005-0000-0000-000018090000}"/>
    <cellStyle name="Normal 5 2 2 2 2 3 2 3 2" xfId="8390" xr:uid="{00000000-0005-0000-0000-000019090000}"/>
    <cellStyle name="Normal 5 2 2 2 2 3 2 4" xfId="5586" xr:uid="{00000000-0005-0000-0000-00001A090000}"/>
    <cellStyle name="Normal 5 2 2 2 2 3 3" xfId="2060" xr:uid="{00000000-0005-0000-0000-00001B090000}"/>
    <cellStyle name="Normal 5 2 2 2 2 3 3 2" xfId="6288" xr:uid="{00000000-0005-0000-0000-00001C090000}"/>
    <cellStyle name="Normal 5 2 2 2 2 3 4" xfId="3484" xr:uid="{00000000-0005-0000-0000-00001D090000}"/>
    <cellStyle name="Normal 5 2 2 2 2 3 4 2" xfId="7690" xr:uid="{00000000-0005-0000-0000-00001E090000}"/>
    <cellStyle name="Normal 5 2 2 2 2 3 5" xfId="4886" xr:uid="{00000000-0005-0000-0000-00001F090000}"/>
    <cellStyle name="Normal 5 2 2 2 2 4" xfId="967" xr:uid="{00000000-0005-0000-0000-000020090000}"/>
    <cellStyle name="Normal 5 2 2 2 2 4 2" xfId="2417" xr:uid="{00000000-0005-0000-0000-000021090000}"/>
    <cellStyle name="Normal 5 2 2 2 2 4 2 2" xfId="6638" xr:uid="{00000000-0005-0000-0000-000022090000}"/>
    <cellStyle name="Normal 5 2 2 2 2 4 3" xfId="3834" xr:uid="{00000000-0005-0000-0000-000023090000}"/>
    <cellStyle name="Normal 5 2 2 2 2 4 3 2" xfId="8040" xr:uid="{00000000-0005-0000-0000-000024090000}"/>
    <cellStyle name="Normal 5 2 2 2 2 4 4" xfId="5236" xr:uid="{00000000-0005-0000-0000-000025090000}"/>
    <cellStyle name="Normal 5 2 2 2 2 5" xfId="1710" xr:uid="{00000000-0005-0000-0000-000026090000}"/>
    <cellStyle name="Normal 5 2 2 2 2 5 2" xfId="5938" xr:uid="{00000000-0005-0000-0000-000027090000}"/>
    <cellStyle name="Normal 5 2 2 2 2 6" xfId="3134" xr:uid="{00000000-0005-0000-0000-000028090000}"/>
    <cellStyle name="Normal 5 2 2 2 2 6 2" xfId="7340" xr:uid="{00000000-0005-0000-0000-000029090000}"/>
    <cellStyle name="Normal 5 2 2 2 2 7" xfId="4536" xr:uid="{00000000-0005-0000-0000-00002A090000}"/>
    <cellStyle name="Normal 5 2 2 2 3" xfId="323" xr:uid="{00000000-0005-0000-0000-00002B090000}"/>
    <cellStyle name="Normal 5 2 2 2 3 2" xfId="687" xr:uid="{00000000-0005-0000-0000-00002C090000}"/>
    <cellStyle name="Normal 5 2 2 2 3 2 2" xfId="1408" xr:uid="{00000000-0005-0000-0000-00002D090000}"/>
    <cellStyle name="Normal 5 2 2 2 3 2 2 2" xfId="2858" xr:uid="{00000000-0005-0000-0000-00002E090000}"/>
    <cellStyle name="Normal 5 2 2 2 3 2 2 2 2" xfId="7074" xr:uid="{00000000-0005-0000-0000-00002F090000}"/>
    <cellStyle name="Normal 5 2 2 2 3 2 2 3" xfId="4270" xr:uid="{00000000-0005-0000-0000-000030090000}"/>
    <cellStyle name="Normal 5 2 2 2 3 2 2 3 2" xfId="8476" xr:uid="{00000000-0005-0000-0000-000031090000}"/>
    <cellStyle name="Normal 5 2 2 2 3 2 2 4" xfId="5672" xr:uid="{00000000-0005-0000-0000-000032090000}"/>
    <cellStyle name="Normal 5 2 2 2 3 2 3" xfId="2146" xr:uid="{00000000-0005-0000-0000-000033090000}"/>
    <cellStyle name="Normal 5 2 2 2 3 2 3 2" xfId="6374" xr:uid="{00000000-0005-0000-0000-000034090000}"/>
    <cellStyle name="Normal 5 2 2 2 3 2 4" xfId="3570" xr:uid="{00000000-0005-0000-0000-000035090000}"/>
    <cellStyle name="Normal 5 2 2 2 3 2 4 2" xfId="7776" xr:uid="{00000000-0005-0000-0000-000036090000}"/>
    <cellStyle name="Normal 5 2 2 2 3 2 5" xfId="4972" xr:uid="{00000000-0005-0000-0000-000037090000}"/>
    <cellStyle name="Normal 5 2 2 2 3 3" xfId="1053" xr:uid="{00000000-0005-0000-0000-000038090000}"/>
    <cellStyle name="Normal 5 2 2 2 3 3 2" xfId="2503" xr:uid="{00000000-0005-0000-0000-000039090000}"/>
    <cellStyle name="Normal 5 2 2 2 3 3 2 2" xfId="6724" xr:uid="{00000000-0005-0000-0000-00003A090000}"/>
    <cellStyle name="Normal 5 2 2 2 3 3 3" xfId="3920" xr:uid="{00000000-0005-0000-0000-00003B090000}"/>
    <cellStyle name="Normal 5 2 2 2 3 3 3 2" xfId="8126" xr:uid="{00000000-0005-0000-0000-00003C090000}"/>
    <cellStyle name="Normal 5 2 2 2 3 3 4" xfId="5322" xr:uid="{00000000-0005-0000-0000-00003D090000}"/>
    <cellStyle name="Normal 5 2 2 2 3 4" xfId="1796" xr:uid="{00000000-0005-0000-0000-00003E090000}"/>
    <cellStyle name="Normal 5 2 2 2 3 4 2" xfId="6024" xr:uid="{00000000-0005-0000-0000-00003F090000}"/>
    <cellStyle name="Normal 5 2 2 2 3 5" xfId="3220" xr:uid="{00000000-0005-0000-0000-000040090000}"/>
    <cellStyle name="Normal 5 2 2 2 3 5 2" xfId="7426" xr:uid="{00000000-0005-0000-0000-000041090000}"/>
    <cellStyle name="Normal 5 2 2 2 3 6" xfId="4622" xr:uid="{00000000-0005-0000-0000-000042090000}"/>
    <cellStyle name="Normal 5 2 2 2 4" xfId="515" xr:uid="{00000000-0005-0000-0000-000043090000}"/>
    <cellStyle name="Normal 5 2 2 2 4 2" xfId="1236" xr:uid="{00000000-0005-0000-0000-000044090000}"/>
    <cellStyle name="Normal 5 2 2 2 4 2 2" xfId="2686" xr:uid="{00000000-0005-0000-0000-000045090000}"/>
    <cellStyle name="Normal 5 2 2 2 4 2 2 2" xfId="6902" xr:uid="{00000000-0005-0000-0000-000046090000}"/>
    <cellStyle name="Normal 5 2 2 2 4 2 3" xfId="4098" xr:uid="{00000000-0005-0000-0000-000047090000}"/>
    <cellStyle name="Normal 5 2 2 2 4 2 3 2" xfId="8304" xr:uid="{00000000-0005-0000-0000-000048090000}"/>
    <cellStyle name="Normal 5 2 2 2 4 2 4" xfId="5500" xr:uid="{00000000-0005-0000-0000-000049090000}"/>
    <cellStyle name="Normal 5 2 2 2 4 3" xfId="1974" xr:uid="{00000000-0005-0000-0000-00004A090000}"/>
    <cellStyle name="Normal 5 2 2 2 4 3 2" xfId="6202" xr:uid="{00000000-0005-0000-0000-00004B090000}"/>
    <cellStyle name="Normal 5 2 2 2 4 4" xfId="3398" xr:uid="{00000000-0005-0000-0000-00004C090000}"/>
    <cellStyle name="Normal 5 2 2 2 4 4 2" xfId="7604" xr:uid="{00000000-0005-0000-0000-00004D090000}"/>
    <cellStyle name="Normal 5 2 2 2 4 5" xfId="4800" xr:uid="{00000000-0005-0000-0000-00004E090000}"/>
    <cellStyle name="Normal 5 2 2 2 5" xfId="881" xr:uid="{00000000-0005-0000-0000-00004F090000}"/>
    <cellStyle name="Normal 5 2 2 2 5 2" xfId="2331" xr:uid="{00000000-0005-0000-0000-000050090000}"/>
    <cellStyle name="Normal 5 2 2 2 5 2 2" xfId="6552" xr:uid="{00000000-0005-0000-0000-000051090000}"/>
    <cellStyle name="Normal 5 2 2 2 5 3" xfId="3748" xr:uid="{00000000-0005-0000-0000-000052090000}"/>
    <cellStyle name="Normal 5 2 2 2 5 3 2" xfId="7954" xr:uid="{00000000-0005-0000-0000-000053090000}"/>
    <cellStyle name="Normal 5 2 2 2 5 4" xfId="5150" xr:uid="{00000000-0005-0000-0000-000054090000}"/>
    <cellStyle name="Normal 5 2 2 2 6" xfId="1624" xr:uid="{00000000-0005-0000-0000-000055090000}"/>
    <cellStyle name="Normal 5 2 2 2 6 2" xfId="5852" xr:uid="{00000000-0005-0000-0000-000056090000}"/>
    <cellStyle name="Normal 5 2 2 2 7" xfId="3048" xr:uid="{00000000-0005-0000-0000-000057090000}"/>
    <cellStyle name="Normal 5 2 2 2 7 2" xfId="7254" xr:uid="{00000000-0005-0000-0000-000058090000}"/>
    <cellStyle name="Normal 5 2 2 2 8" xfId="4450" xr:uid="{00000000-0005-0000-0000-000059090000}"/>
    <cellStyle name="Normal 5 2 2 3" xfId="197" xr:uid="{00000000-0005-0000-0000-00005A090000}"/>
    <cellStyle name="Normal 5 2 2 3 2" xfId="369" xr:uid="{00000000-0005-0000-0000-00005B090000}"/>
    <cellStyle name="Normal 5 2 2 3 2 2" xfId="733" xr:uid="{00000000-0005-0000-0000-00005C090000}"/>
    <cellStyle name="Normal 5 2 2 3 2 2 2" xfId="1454" xr:uid="{00000000-0005-0000-0000-00005D090000}"/>
    <cellStyle name="Normal 5 2 2 3 2 2 2 2" xfId="2904" xr:uid="{00000000-0005-0000-0000-00005E090000}"/>
    <cellStyle name="Normal 5 2 2 3 2 2 2 2 2" xfId="7120" xr:uid="{00000000-0005-0000-0000-00005F090000}"/>
    <cellStyle name="Normal 5 2 2 3 2 2 2 3" xfId="4316" xr:uid="{00000000-0005-0000-0000-000060090000}"/>
    <cellStyle name="Normal 5 2 2 3 2 2 2 3 2" xfId="8522" xr:uid="{00000000-0005-0000-0000-000061090000}"/>
    <cellStyle name="Normal 5 2 2 3 2 2 2 4" xfId="5718" xr:uid="{00000000-0005-0000-0000-000062090000}"/>
    <cellStyle name="Normal 5 2 2 3 2 2 3" xfId="2192" xr:uid="{00000000-0005-0000-0000-000063090000}"/>
    <cellStyle name="Normal 5 2 2 3 2 2 3 2" xfId="6420" xr:uid="{00000000-0005-0000-0000-000064090000}"/>
    <cellStyle name="Normal 5 2 2 3 2 2 4" xfId="3616" xr:uid="{00000000-0005-0000-0000-000065090000}"/>
    <cellStyle name="Normal 5 2 2 3 2 2 4 2" xfId="7822" xr:uid="{00000000-0005-0000-0000-000066090000}"/>
    <cellStyle name="Normal 5 2 2 3 2 2 5" xfId="5018" xr:uid="{00000000-0005-0000-0000-000067090000}"/>
    <cellStyle name="Normal 5 2 2 3 2 3" xfId="1099" xr:uid="{00000000-0005-0000-0000-000068090000}"/>
    <cellStyle name="Normal 5 2 2 3 2 3 2" xfId="2549" xr:uid="{00000000-0005-0000-0000-000069090000}"/>
    <cellStyle name="Normal 5 2 2 3 2 3 2 2" xfId="6770" xr:uid="{00000000-0005-0000-0000-00006A090000}"/>
    <cellStyle name="Normal 5 2 2 3 2 3 3" xfId="3966" xr:uid="{00000000-0005-0000-0000-00006B090000}"/>
    <cellStyle name="Normal 5 2 2 3 2 3 3 2" xfId="8172" xr:uid="{00000000-0005-0000-0000-00006C090000}"/>
    <cellStyle name="Normal 5 2 2 3 2 3 4" xfId="5368" xr:uid="{00000000-0005-0000-0000-00006D090000}"/>
    <cellStyle name="Normal 5 2 2 3 2 4" xfId="1842" xr:uid="{00000000-0005-0000-0000-00006E090000}"/>
    <cellStyle name="Normal 5 2 2 3 2 4 2" xfId="6070" xr:uid="{00000000-0005-0000-0000-00006F090000}"/>
    <cellStyle name="Normal 5 2 2 3 2 5" xfId="3266" xr:uid="{00000000-0005-0000-0000-000070090000}"/>
    <cellStyle name="Normal 5 2 2 3 2 5 2" xfId="7472" xr:uid="{00000000-0005-0000-0000-000071090000}"/>
    <cellStyle name="Normal 5 2 2 3 2 6" xfId="4668" xr:uid="{00000000-0005-0000-0000-000072090000}"/>
    <cellStyle name="Normal 5 2 2 3 3" xfId="561" xr:uid="{00000000-0005-0000-0000-000073090000}"/>
    <cellStyle name="Normal 5 2 2 3 3 2" xfId="1282" xr:uid="{00000000-0005-0000-0000-000074090000}"/>
    <cellStyle name="Normal 5 2 2 3 3 2 2" xfId="2732" xr:uid="{00000000-0005-0000-0000-000075090000}"/>
    <cellStyle name="Normal 5 2 2 3 3 2 2 2" xfId="6948" xr:uid="{00000000-0005-0000-0000-000076090000}"/>
    <cellStyle name="Normal 5 2 2 3 3 2 3" xfId="4144" xr:uid="{00000000-0005-0000-0000-000077090000}"/>
    <cellStyle name="Normal 5 2 2 3 3 2 3 2" xfId="8350" xr:uid="{00000000-0005-0000-0000-000078090000}"/>
    <cellStyle name="Normal 5 2 2 3 3 2 4" xfId="5546" xr:uid="{00000000-0005-0000-0000-000079090000}"/>
    <cellStyle name="Normal 5 2 2 3 3 3" xfId="2020" xr:uid="{00000000-0005-0000-0000-00007A090000}"/>
    <cellStyle name="Normal 5 2 2 3 3 3 2" xfId="6248" xr:uid="{00000000-0005-0000-0000-00007B090000}"/>
    <cellStyle name="Normal 5 2 2 3 3 4" xfId="3444" xr:uid="{00000000-0005-0000-0000-00007C090000}"/>
    <cellStyle name="Normal 5 2 2 3 3 4 2" xfId="7650" xr:uid="{00000000-0005-0000-0000-00007D090000}"/>
    <cellStyle name="Normal 5 2 2 3 3 5" xfId="4846" xr:uid="{00000000-0005-0000-0000-00007E090000}"/>
    <cellStyle name="Normal 5 2 2 3 4" xfId="927" xr:uid="{00000000-0005-0000-0000-00007F090000}"/>
    <cellStyle name="Normal 5 2 2 3 4 2" xfId="2377" xr:uid="{00000000-0005-0000-0000-000080090000}"/>
    <cellStyle name="Normal 5 2 2 3 4 2 2" xfId="6598" xr:uid="{00000000-0005-0000-0000-000081090000}"/>
    <cellStyle name="Normal 5 2 2 3 4 3" xfId="3794" xr:uid="{00000000-0005-0000-0000-000082090000}"/>
    <cellStyle name="Normal 5 2 2 3 4 3 2" xfId="8000" xr:uid="{00000000-0005-0000-0000-000083090000}"/>
    <cellStyle name="Normal 5 2 2 3 4 4" xfId="5196" xr:uid="{00000000-0005-0000-0000-000084090000}"/>
    <cellStyle name="Normal 5 2 2 3 5" xfId="1670" xr:uid="{00000000-0005-0000-0000-000085090000}"/>
    <cellStyle name="Normal 5 2 2 3 5 2" xfId="5898" xr:uid="{00000000-0005-0000-0000-000086090000}"/>
    <cellStyle name="Normal 5 2 2 3 6" xfId="3094" xr:uid="{00000000-0005-0000-0000-000087090000}"/>
    <cellStyle name="Normal 5 2 2 3 6 2" xfId="7300" xr:uid="{00000000-0005-0000-0000-000088090000}"/>
    <cellStyle name="Normal 5 2 2 3 7" xfId="4496" xr:uid="{00000000-0005-0000-0000-000089090000}"/>
    <cellStyle name="Normal 5 2 2 4" xfId="283" xr:uid="{00000000-0005-0000-0000-00008A090000}"/>
    <cellStyle name="Normal 5 2 2 4 2" xfId="647" xr:uid="{00000000-0005-0000-0000-00008B090000}"/>
    <cellStyle name="Normal 5 2 2 4 2 2" xfId="1368" xr:uid="{00000000-0005-0000-0000-00008C090000}"/>
    <cellStyle name="Normal 5 2 2 4 2 2 2" xfId="2818" xr:uid="{00000000-0005-0000-0000-00008D090000}"/>
    <cellStyle name="Normal 5 2 2 4 2 2 2 2" xfId="7034" xr:uid="{00000000-0005-0000-0000-00008E090000}"/>
    <cellStyle name="Normal 5 2 2 4 2 2 3" xfId="4230" xr:uid="{00000000-0005-0000-0000-00008F090000}"/>
    <cellStyle name="Normal 5 2 2 4 2 2 3 2" xfId="8436" xr:uid="{00000000-0005-0000-0000-000090090000}"/>
    <cellStyle name="Normal 5 2 2 4 2 2 4" xfId="5632" xr:uid="{00000000-0005-0000-0000-000091090000}"/>
    <cellStyle name="Normal 5 2 2 4 2 3" xfId="2106" xr:uid="{00000000-0005-0000-0000-000092090000}"/>
    <cellStyle name="Normal 5 2 2 4 2 3 2" xfId="6334" xr:uid="{00000000-0005-0000-0000-000093090000}"/>
    <cellStyle name="Normal 5 2 2 4 2 4" xfId="3530" xr:uid="{00000000-0005-0000-0000-000094090000}"/>
    <cellStyle name="Normal 5 2 2 4 2 4 2" xfId="7736" xr:uid="{00000000-0005-0000-0000-000095090000}"/>
    <cellStyle name="Normal 5 2 2 4 2 5" xfId="4932" xr:uid="{00000000-0005-0000-0000-000096090000}"/>
    <cellStyle name="Normal 5 2 2 4 3" xfId="1013" xr:uid="{00000000-0005-0000-0000-000097090000}"/>
    <cellStyle name="Normal 5 2 2 4 3 2" xfId="2463" xr:uid="{00000000-0005-0000-0000-000098090000}"/>
    <cellStyle name="Normal 5 2 2 4 3 2 2" xfId="6684" xr:uid="{00000000-0005-0000-0000-000099090000}"/>
    <cellStyle name="Normal 5 2 2 4 3 3" xfId="3880" xr:uid="{00000000-0005-0000-0000-00009A090000}"/>
    <cellStyle name="Normal 5 2 2 4 3 3 2" xfId="8086" xr:uid="{00000000-0005-0000-0000-00009B090000}"/>
    <cellStyle name="Normal 5 2 2 4 3 4" xfId="5282" xr:uid="{00000000-0005-0000-0000-00009C090000}"/>
    <cellStyle name="Normal 5 2 2 4 4" xfId="1756" xr:uid="{00000000-0005-0000-0000-00009D090000}"/>
    <cellStyle name="Normal 5 2 2 4 4 2" xfId="5984" xr:uid="{00000000-0005-0000-0000-00009E090000}"/>
    <cellStyle name="Normal 5 2 2 4 5" xfId="3180" xr:uid="{00000000-0005-0000-0000-00009F090000}"/>
    <cellStyle name="Normal 5 2 2 4 5 2" xfId="7386" xr:uid="{00000000-0005-0000-0000-0000A0090000}"/>
    <cellStyle name="Normal 5 2 2 4 6" xfId="4582" xr:uid="{00000000-0005-0000-0000-0000A1090000}"/>
    <cellStyle name="Normal 5 2 2 5" xfId="475" xr:uid="{00000000-0005-0000-0000-0000A2090000}"/>
    <cellStyle name="Normal 5 2 2 5 2" xfId="1196" xr:uid="{00000000-0005-0000-0000-0000A3090000}"/>
    <cellStyle name="Normal 5 2 2 5 2 2" xfId="2646" xr:uid="{00000000-0005-0000-0000-0000A4090000}"/>
    <cellStyle name="Normal 5 2 2 5 2 2 2" xfId="6862" xr:uid="{00000000-0005-0000-0000-0000A5090000}"/>
    <cellStyle name="Normal 5 2 2 5 2 3" xfId="4058" xr:uid="{00000000-0005-0000-0000-0000A6090000}"/>
    <cellStyle name="Normal 5 2 2 5 2 3 2" xfId="8264" xr:uid="{00000000-0005-0000-0000-0000A7090000}"/>
    <cellStyle name="Normal 5 2 2 5 2 4" xfId="5460" xr:uid="{00000000-0005-0000-0000-0000A8090000}"/>
    <cellStyle name="Normal 5 2 2 5 3" xfId="1934" xr:uid="{00000000-0005-0000-0000-0000A9090000}"/>
    <cellStyle name="Normal 5 2 2 5 3 2" xfId="6162" xr:uid="{00000000-0005-0000-0000-0000AA090000}"/>
    <cellStyle name="Normal 5 2 2 5 4" xfId="3358" xr:uid="{00000000-0005-0000-0000-0000AB090000}"/>
    <cellStyle name="Normal 5 2 2 5 4 2" xfId="7564" xr:uid="{00000000-0005-0000-0000-0000AC090000}"/>
    <cellStyle name="Normal 5 2 2 5 5" xfId="4760" xr:uid="{00000000-0005-0000-0000-0000AD090000}"/>
    <cellStyle name="Normal 5 2 2 6" xfId="841" xr:uid="{00000000-0005-0000-0000-0000AE090000}"/>
    <cellStyle name="Normal 5 2 2 6 2" xfId="2291" xr:uid="{00000000-0005-0000-0000-0000AF090000}"/>
    <cellStyle name="Normal 5 2 2 6 2 2" xfId="6512" xr:uid="{00000000-0005-0000-0000-0000B0090000}"/>
    <cellStyle name="Normal 5 2 2 6 3" xfId="3708" xr:uid="{00000000-0005-0000-0000-0000B1090000}"/>
    <cellStyle name="Normal 5 2 2 6 3 2" xfId="7914" xr:uid="{00000000-0005-0000-0000-0000B2090000}"/>
    <cellStyle name="Normal 5 2 2 6 4" xfId="5110" xr:uid="{00000000-0005-0000-0000-0000B3090000}"/>
    <cellStyle name="Normal 5 2 2 7" xfId="1584" xr:uid="{00000000-0005-0000-0000-0000B4090000}"/>
    <cellStyle name="Normal 5 2 2 7 2" xfId="5812" xr:uid="{00000000-0005-0000-0000-0000B5090000}"/>
    <cellStyle name="Normal 5 2 2 8" xfId="3008" xr:uid="{00000000-0005-0000-0000-0000B6090000}"/>
    <cellStyle name="Normal 5 2 2 8 2" xfId="7214" xr:uid="{00000000-0005-0000-0000-0000B7090000}"/>
    <cellStyle name="Normal 5 2 2 9" xfId="4410" xr:uid="{00000000-0005-0000-0000-0000B8090000}"/>
    <cellStyle name="Normal 5 2 3" xfId="139" xr:uid="{00000000-0005-0000-0000-0000B9090000}"/>
    <cellStyle name="Normal 5 2 3 2" xfId="225" xr:uid="{00000000-0005-0000-0000-0000BA090000}"/>
    <cellStyle name="Normal 5 2 3 2 2" xfId="397" xr:uid="{00000000-0005-0000-0000-0000BB090000}"/>
    <cellStyle name="Normal 5 2 3 2 2 2" xfId="761" xr:uid="{00000000-0005-0000-0000-0000BC090000}"/>
    <cellStyle name="Normal 5 2 3 2 2 2 2" xfId="1482" xr:uid="{00000000-0005-0000-0000-0000BD090000}"/>
    <cellStyle name="Normal 5 2 3 2 2 2 2 2" xfId="2932" xr:uid="{00000000-0005-0000-0000-0000BE090000}"/>
    <cellStyle name="Normal 5 2 3 2 2 2 2 2 2" xfId="7148" xr:uid="{00000000-0005-0000-0000-0000BF090000}"/>
    <cellStyle name="Normal 5 2 3 2 2 2 2 3" xfId="4344" xr:uid="{00000000-0005-0000-0000-0000C0090000}"/>
    <cellStyle name="Normal 5 2 3 2 2 2 2 3 2" xfId="8550" xr:uid="{00000000-0005-0000-0000-0000C1090000}"/>
    <cellStyle name="Normal 5 2 3 2 2 2 2 4" xfId="5746" xr:uid="{00000000-0005-0000-0000-0000C2090000}"/>
    <cellStyle name="Normal 5 2 3 2 2 2 3" xfId="2220" xr:uid="{00000000-0005-0000-0000-0000C3090000}"/>
    <cellStyle name="Normal 5 2 3 2 2 2 3 2" xfId="6448" xr:uid="{00000000-0005-0000-0000-0000C4090000}"/>
    <cellStyle name="Normal 5 2 3 2 2 2 4" xfId="3644" xr:uid="{00000000-0005-0000-0000-0000C5090000}"/>
    <cellStyle name="Normal 5 2 3 2 2 2 4 2" xfId="7850" xr:uid="{00000000-0005-0000-0000-0000C6090000}"/>
    <cellStyle name="Normal 5 2 3 2 2 2 5" xfId="5046" xr:uid="{00000000-0005-0000-0000-0000C7090000}"/>
    <cellStyle name="Normal 5 2 3 2 2 3" xfId="1127" xr:uid="{00000000-0005-0000-0000-0000C8090000}"/>
    <cellStyle name="Normal 5 2 3 2 2 3 2" xfId="2577" xr:uid="{00000000-0005-0000-0000-0000C9090000}"/>
    <cellStyle name="Normal 5 2 3 2 2 3 2 2" xfId="6798" xr:uid="{00000000-0005-0000-0000-0000CA090000}"/>
    <cellStyle name="Normal 5 2 3 2 2 3 3" xfId="3994" xr:uid="{00000000-0005-0000-0000-0000CB090000}"/>
    <cellStyle name="Normal 5 2 3 2 2 3 3 2" xfId="8200" xr:uid="{00000000-0005-0000-0000-0000CC090000}"/>
    <cellStyle name="Normal 5 2 3 2 2 3 4" xfId="5396" xr:uid="{00000000-0005-0000-0000-0000CD090000}"/>
    <cellStyle name="Normal 5 2 3 2 2 4" xfId="1870" xr:uid="{00000000-0005-0000-0000-0000CE090000}"/>
    <cellStyle name="Normal 5 2 3 2 2 4 2" xfId="6098" xr:uid="{00000000-0005-0000-0000-0000CF090000}"/>
    <cellStyle name="Normal 5 2 3 2 2 5" xfId="3294" xr:uid="{00000000-0005-0000-0000-0000D0090000}"/>
    <cellStyle name="Normal 5 2 3 2 2 5 2" xfId="7500" xr:uid="{00000000-0005-0000-0000-0000D1090000}"/>
    <cellStyle name="Normal 5 2 3 2 2 6" xfId="4696" xr:uid="{00000000-0005-0000-0000-0000D2090000}"/>
    <cellStyle name="Normal 5 2 3 2 3" xfId="589" xr:uid="{00000000-0005-0000-0000-0000D3090000}"/>
    <cellStyle name="Normal 5 2 3 2 3 2" xfId="1310" xr:uid="{00000000-0005-0000-0000-0000D4090000}"/>
    <cellStyle name="Normal 5 2 3 2 3 2 2" xfId="2760" xr:uid="{00000000-0005-0000-0000-0000D5090000}"/>
    <cellStyle name="Normal 5 2 3 2 3 2 2 2" xfId="6976" xr:uid="{00000000-0005-0000-0000-0000D6090000}"/>
    <cellStyle name="Normal 5 2 3 2 3 2 3" xfId="4172" xr:uid="{00000000-0005-0000-0000-0000D7090000}"/>
    <cellStyle name="Normal 5 2 3 2 3 2 3 2" xfId="8378" xr:uid="{00000000-0005-0000-0000-0000D8090000}"/>
    <cellStyle name="Normal 5 2 3 2 3 2 4" xfId="5574" xr:uid="{00000000-0005-0000-0000-0000D9090000}"/>
    <cellStyle name="Normal 5 2 3 2 3 3" xfId="2048" xr:uid="{00000000-0005-0000-0000-0000DA090000}"/>
    <cellStyle name="Normal 5 2 3 2 3 3 2" xfId="6276" xr:uid="{00000000-0005-0000-0000-0000DB090000}"/>
    <cellStyle name="Normal 5 2 3 2 3 4" xfId="3472" xr:uid="{00000000-0005-0000-0000-0000DC090000}"/>
    <cellStyle name="Normal 5 2 3 2 3 4 2" xfId="7678" xr:uid="{00000000-0005-0000-0000-0000DD090000}"/>
    <cellStyle name="Normal 5 2 3 2 3 5" xfId="4874" xr:uid="{00000000-0005-0000-0000-0000DE090000}"/>
    <cellStyle name="Normal 5 2 3 2 4" xfId="955" xr:uid="{00000000-0005-0000-0000-0000DF090000}"/>
    <cellStyle name="Normal 5 2 3 2 4 2" xfId="2405" xr:uid="{00000000-0005-0000-0000-0000E0090000}"/>
    <cellStyle name="Normal 5 2 3 2 4 2 2" xfId="6626" xr:uid="{00000000-0005-0000-0000-0000E1090000}"/>
    <cellStyle name="Normal 5 2 3 2 4 3" xfId="3822" xr:uid="{00000000-0005-0000-0000-0000E2090000}"/>
    <cellStyle name="Normal 5 2 3 2 4 3 2" xfId="8028" xr:uid="{00000000-0005-0000-0000-0000E3090000}"/>
    <cellStyle name="Normal 5 2 3 2 4 4" xfId="5224" xr:uid="{00000000-0005-0000-0000-0000E4090000}"/>
    <cellStyle name="Normal 5 2 3 2 5" xfId="1698" xr:uid="{00000000-0005-0000-0000-0000E5090000}"/>
    <cellStyle name="Normal 5 2 3 2 5 2" xfId="5926" xr:uid="{00000000-0005-0000-0000-0000E6090000}"/>
    <cellStyle name="Normal 5 2 3 2 6" xfId="3122" xr:uid="{00000000-0005-0000-0000-0000E7090000}"/>
    <cellStyle name="Normal 5 2 3 2 6 2" xfId="7328" xr:uid="{00000000-0005-0000-0000-0000E8090000}"/>
    <cellStyle name="Normal 5 2 3 2 7" xfId="4524" xr:uid="{00000000-0005-0000-0000-0000E9090000}"/>
    <cellStyle name="Normal 5 2 3 3" xfId="311" xr:uid="{00000000-0005-0000-0000-0000EA090000}"/>
    <cellStyle name="Normal 5 2 3 3 2" xfId="675" xr:uid="{00000000-0005-0000-0000-0000EB090000}"/>
    <cellStyle name="Normal 5 2 3 3 2 2" xfId="1396" xr:uid="{00000000-0005-0000-0000-0000EC090000}"/>
    <cellStyle name="Normal 5 2 3 3 2 2 2" xfId="2846" xr:uid="{00000000-0005-0000-0000-0000ED090000}"/>
    <cellStyle name="Normal 5 2 3 3 2 2 2 2" xfId="7062" xr:uid="{00000000-0005-0000-0000-0000EE090000}"/>
    <cellStyle name="Normal 5 2 3 3 2 2 3" xfId="4258" xr:uid="{00000000-0005-0000-0000-0000EF090000}"/>
    <cellStyle name="Normal 5 2 3 3 2 2 3 2" xfId="8464" xr:uid="{00000000-0005-0000-0000-0000F0090000}"/>
    <cellStyle name="Normal 5 2 3 3 2 2 4" xfId="5660" xr:uid="{00000000-0005-0000-0000-0000F1090000}"/>
    <cellStyle name="Normal 5 2 3 3 2 3" xfId="2134" xr:uid="{00000000-0005-0000-0000-0000F2090000}"/>
    <cellStyle name="Normal 5 2 3 3 2 3 2" xfId="6362" xr:uid="{00000000-0005-0000-0000-0000F3090000}"/>
    <cellStyle name="Normal 5 2 3 3 2 4" xfId="3558" xr:uid="{00000000-0005-0000-0000-0000F4090000}"/>
    <cellStyle name="Normal 5 2 3 3 2 4 2" xfId="7764" xr:uid="{00000000-0005-0000-0000-0000F5090000}"/>
    <cellStyle name="Normal 5 2 3 3 2 5" xfId="4960" xr:uid="{00000000-0005-0000-0000-0000F6090000}"/>
    <cellStyle name="Normal 5 2 3 3 3" xfId="1041" xr:uid="{00000000-0005-0000-0000-0000F7090000}"/>
    <cellStyle name="Normal 5 2 3 3 3 2" xfId="2491" xr:uid="{00000000-0005-0000-0000-0000F8090000}"/>
    <cellStyle name="Normal 5 2 3 3 3 2 2" xfId="6712" xr:uid="{00000000-0005-0000-0000-0000F9090000}"/>
    <cellStyle name="Normal 5 2 3 3 3 3" xfId="3908" xr:uid="{00000000-0005-0000-0000-0000FA090000}"/>
    <cellStyle name="Normal 5 2 3 3 3 3 2" xfId="8114" xr:uid="{00000000-0005-0000-0000-0000FB090000}"/>
    <cellStyle name="Normal 5 2 3 3 3 4" xfId="5310" xr:uid="{00000000-0005-0000-0000-0000FC090000}"/>
    <cellStyle name="Normal 5 2 3 3 4" xfId="1784" xr:uid="{00000000-0005-0000-0000-0000FD090000}"/>
    <cellStyle name="Normal 5 2 3 3 4 2" xfId="6012" xr:uid="{00000000-0005-0000-0000-0000FE090000}"/>
    <cellStyle name="Normal 5 2 3 3 5" xfId="3208" xr:uid="{00000000-0005-0000-0000-0000FF090000}"/>
    <cellStyle name="Normal 5 2 3 3 5 2" xfId="7414" xr:uid="{00000000-0005-0000-0000-0000000A0000}"/>
    <cellStyle name="Normal 5 2 3 3 6" xfId="4610" xr:uid="{00000000-0005-0000-0000-0000010A0000}"/>
    <cellStyle name="Normal 5 2 3 4" xfId="503" xr:uid="{00000000-0005-0000-0000-0000020A0000}"/>
    <cellStyle name="Normal 5 2 3 4 2" xfId="1224" xr:uid="{00000000-0005-0000-0000-0000030A0000}"/>
    <cellStyle name="Normal 5 2 3 4 2 2" xfId="2674" xr:uid="{00000000-0005-0000-0000-0000040A0000}"/>
    <cellStyle name="Normal 5 2 3 4 2 2 2" xfId="6890" xr:uid="{00000000-0005-0000-0000-0000050A0000}"/>
    <cellStyle name="Normal 5 2 3 4 2 3" xfId="4086" xr:uid="{00000000-0005-0000-0000-0000060A0000}"/>
    <cellStyle name="Normal 5 2 3 4 2 3 2" xfId="8292" xr:uid="{00000000-0005-0000-0000-0000070A0000}"/>
    <cellStyle name="Normal 5 2 3 4 2 4" xfId="5488" xr:uid="{00000000-0005-0000-0000-0000080A0000}"/>
    <cellStyle name="Normal 5 2 3 4 3" xfId="1962" xr:uid="{00000000-0005-0000-0000-0000090A0000}"/>
    <cellStyle name="Normal 5 2 3 4 3 2" xfId="6190" xr:uid="{00000000-0005-0000-0000-00000A0A0000}"/>
    <cellStyle name="Normal 5 2 3 4 4" xfId="3386" xr:uid="{00000000-0005-0000-0000-00000B0A0000}"/>
    <cellStyle name="Normal 5 2 3 4 4 2" xfId="7592" xr:uid="{00000000-0005-0000-0000-00000C0A0000}"/>
    <cellStyle name="Normal 5 2 3 4 5" xfId="4788" xr:uid="{00000000-0005-0000-0000-00000D0A0000}"/>
    <cellStyle name="Normal 5 2 3 5" xfId="869" xr:uid="{00000000-0005-0000-0000-00000E0A0000}"/>
    <cellStyle name="Normal 5 2 3 5 2" xfId="2319" xr:uid="{00000000-0005-0000-0000-00000F0A0000}"/>
    <cellStyle name="Normal 5 2 3 5 2 2" xfId="6540" xr:uid="{00000000-0005-0000-0000-0000100A0000}"/>
    <cellStyle name="Normal 5 2 3 5 3" xfId="3736" xr:uid="{00000000-0005-0000-0000-0000110A0000}"/>
    <cellStyle name="Normal 5 2 3 5 3 2" xfId="7942" xr:uid="{00000000-0005-0000-0000-0000120A0000}"/>
    <cellStyle name="Normal 5 2 3 5 4" xfId="5138" xr:uid="{00000000-0005-0000-0000-0000130A0000}"/>
    <cellStyle name="Normal 5 2 3 6" xfId="1612" xr:uid="{00000000-0005-0000-0000-0000140A0000}"/>
    <cellStyle name="Normal 5 2 3 6 2" xfId="5840" xr:uid="{00000000-0005-0000-0000-0000150A0000}"/>
    <cellStyle name="Normal 5 2 3 7" xfId="3036" xr:uid="{00000000-0005-0000-0000-0000160A0000}"/>
    <cellStyle name="Normal 5 2 3 7 2" xfId="7242" xr:uid="{00000000-0005-0000-0000-0000170A0000}"/>
    <cellStyle name="Normal 5 2 3 8" xfId="4438" xr:uid="{00000000-0005-0000-0000-0000180A0000}"/>
    <cellStyle name="Normal 5 2 4" xfId="185" xr:uid="{00000000-0005-0000-0000-0000190A0000}"/>
    <cellStyle name="Normal 5 2 4 2" xfId="357" xr:uid="{00000000-0005-0000-0000-00001A0A0000}"/>
    <cellStyle name="Normal 5 2 4 2 2" xfId="721" xr:uid="{00000000-0005-0000-0000-00001B0A0000}"/>
    <cellStyle name="Normal 5 2 4 2 2 2" xfId="1442" xr:uid="{00000000-0005-0000-0000-00001C0A0000}"/>
    <cellStyle name="Normal 5 2 4 2 2 2 2" xfId="2892" xr:uid="{00000000-0005-0000-0000-00001D0A0000}"/>
    <cellStyle name="Normal 5 2 4 2 2 2 2 2" xfId="7108" xr:uid="{00000000-0005-0000-0000-00001E0A0000}"/>
    <cellStyle name="Normal 5 2 4 2 2 2 3" xfId="4304" xr:uid="{00000000-0005-0000-0000-00001F0A0000}"/>
    <cellStyle name="Normal 5 2 4 2 2 2 3 2" xfId="8510" xr:uid="{00000000-0005-0000-0000-0000200A0000}"/>
    <cellStyle name="Normal 5 2 4 2 2 2 4" xfId="5706" xr:uid="{00000000-0005-0000-0000-0000210A0000}"/>
    <cellStyle name="Normal 5 2 4 2 2 3" xfId="2180" xr:uid="{00000000-0005-0000-0000-0000220A0000}"/>
    <cellStyle name="Normal 5 2 4 2 2 3 2" xfId="6408" xr:uid="{00000000-0005-0000-0000-0000230A0000}"/>
    <cellStyle name="Normal 5 2 4 2 2 4" xfId="3604" xr:uid="{00000000-0005-0000-0000-0000240A0000}"/>
    <cellStyle name="Normal 5 2 4 2 2 4 2" xfId="7810" xr:uid="{00000000-0005-0000-0000-0000250A0000}"/>
    <cellStyle name="Normal 5 2 4 2 2 5" xfId="5006" xr:uid="{00000000-0005-0000-0000-0000260A0000}"/>
    <cellStyle name="Normal 5 2 4 2 3" xfId="1087" xr:uid="{00000000-0005-0000-0000-0000270A0000}"/>
    <cellStyle name="Normal 5 2 4 2 3 2" xfId="2537" xr:uid="{00000000-0005-0000-0000-0000280A0000}"/>
    <cellStyle name="Normal 5 2 4 2 3 2 2" xfId="6758" xr:uid="{00000000-0005-0000-0000-0000290A0000}"/>
    <cellStyle name="Normal 5 2 4 2 3 3" xfId="3954" xr:uid="{00000000-0005-0000-0000-00002A0A0000}"/>
    <cellStyle name="Normal 5 2 4 2 3 3 2" xfId="8160" xr:uid="{00000000-0005-0000-0000-00002B0A0000}"/>
    <cellStyle name="Normal 5 2 4 2 3 4" xfId="5356" xr:uid="{00000000-0005-0000-0000-00002C0A0000}"/>
    <cellStyle name="Normal 5 2 4 2 4" xfId="1830" xr:uid="{00000000-0005-0000-0000-00002D0A0000}"/>
    <cellStyle name="Normal 5 2 4 2 4 2" xfId="6058" xr:uid="{00000000-0005-0000-0000-00002E0A0000}"/>
    <cellStyle name="Normal 5 2 4 2 5" xfId="3254" xr:uid="{00000000-0005-0000-0000-00002F0A0000}"/>
    <cellStyle name="Normal 5 2 4 2 5 2" xfId="7460" xr:uid="{00000000-0005-0000-0000-0000300A0000}"/>
    <cellStyle name="Normal 5 2 4 2 6" xfId="4656" xr:uid="{00000000-0005-0000-0000-0000310A0000}"/>
    <cellStyle name="Normal 5 2 4 3" xfId="549" xr:uid="{00000000-0005-0000-0000-0000320A0000}"/>
    <cellStyle name="Normal 5 2 4 3 2" xfId="1270" xr:uid="{00000000-0005-0000-0000-0000330A0000}"/>
    <cellStyle name="Normal 5 2 4 3 2 2" xfId="2720" xr:uid="{00000000-0005-0000-0000-0000340A0000}"/>
    <cellStyle name="Normal 5 2 4 3 2 2 2" xfId="6936" xr:uid="{00000000-0005-0000-0000-0000350A0000}"/>
    <cellStyle name="Normal 5 2 4 3 2 3" xfId="4132" xr:uid="{00000000-0005-0000-0000-0000360A0000}"/>
    <cellStyle name="Normal 5 2 4 3 2 3 2" xfId="8338" xr:uid="{00000000-0005-0000-0000-0000370A0000}"/>
    <cellStyle name="Normal 5 2 4 3 2 4" xfId="5534" xr:uid="{00000000-0005-0000-0000-0000380A0000}"/>
    <cellStyle name="Normal 5 2 4 3 3" xfId="2008" xr:uid="{00000000-0005-0000-0000-0000390A0000}"/>
    <cellStyle name="Normal 5 2 4 3 3 2" xfId="6236" xr:uid="{00000000-0005-0000-0000-00003A0A0000}"/>
    <cellStyle name="Normal 5 2 4 3 4" xfId="3432" xr:uid="{00000000-0005-0000-0000-00003B0A0000}"/>
    <cellStyle name="Normal 5 2 4 3 4 2" xfId="7638" xr:uid="{00000000-0005-0000-0000-00003C0A0000}"/>
    <cellStyle name="Normal 5 2 4 3 5" xfId="4834" xr:uid="{00000000-0005-0000-0000-00003D0A0000}"/>
    <cellStyle name="Normal 5 2 4 4" xfId="915" xr:uid="{00000000-0005-0000-0000-00003E0A0000}"/>
    <cellStyle name="Normal 5 2 4 4 2" xfId="2365" xr:uid="{00000000-0005-0000-0000-00003F0A0000}"/>
    <cellStyle name="Normal 5 2 4 4 2 2" xfId="6586" xr:uid="{00000000-0005-0000-0000-0000400A0000}"/>
    <cellStyle name="Normal 5 2 4 4 3" xfId="3782" xr:uid="{00000000-0005-0000-0000-0000410A0000}"/>
    <cellStyle name="Normal 5 2 4 4 3 2" xfId="7988" xr:uid="{00000000-0005-0000-0000-0000420A0000}"/>
    <cellStyle name="Normal 5 2 4 4 4" xfId="5184" xr:uid="{00000000-0005-0000-0000-0000430A0000}"/>
    <cellStyle name="Normal 5 2 4 5" xfId="1658" xr:uid="{00000000-0005-0000-0000-0000440A0000}"/>
    <cellStyle name="Normal 5 2 4 5 2" xfId="5886" xr:uid="{00000000-0005-0000-0000-0000450A0000}"/>
    <cellStyle name="Normal 5 2 4 6" xfId="3082" xr:uid="{00000000-0005-0000-0000-0000460A0000}"/>
    <cellStyle name="Normal 5 2 4 6 2" xfId="7288" xr:uid="{00000000-0005-0000-0000-0000470A0000}"/>
    <cellStyle name="Normal 5 2 4 7" xfId="4484" xr:uid="{00000000-0005-0000-0000-0000480A0000}"/>
    <cellStyle name="Normal 5 2 5" xfId="271" xr:uid="{00000000-0005-0000-0000-0000490A0000}"/>
    <cellStyle name="Normal 5 2 5 2" xfId="635" xr:uid="{00000000-0005-0000-0000-00004A0A0000}"/>
    <cellStyle name="Normal 5 2 5 2 2" xfId="1356" xr:uid="{00000000-0005-0000-0000-00004B0A0000}"/>
    <cellStyle name="Normal 5 2 5 2 2 2" xfId="2806" xr:uid="{00000000-0005-0000-0000-00004C0A0000}"/>
    <cellStyle name="Normal 5 2 5 2 2 2 2" xfId="7022" xr:uid="{00000000-0005-0000-0000-00004D0A0000}"/>
    <cellStyle name="Normal 5 2 5 2 2 3" xfId="4218" xr:uid="{00000000-0005-0000-0000-00004E0A0000}"/>
    <cellStyle name="Normal 5 2 5 2 2 3 2" xfId="8424" xr:uid="{00000000-0005-0000-0000-00004F0A0000}"/>
    <cellStyle name="Normal 5 2 5 2 2 4" xfId="5620" xr:uid="{00000000-0005-0000-0000-0000500A0000}"/>
    <cellStyle name="Normal 5 2 5 2 3" xfId="2094" xr:uid="{00000000-0005-0000-0000-0000510A0000}"/>
    <cellStyle name="Normal 5 2 5 2 3 2" xfId="6322" xr:uid="{00000000-0005-0000-0000-0000520A0000}"/>
    <cellStyle name="Normal 5 2 5 2 4" xfId="3518" xr:uid="{00000000-0005-0000-0000-0000530A0000}"/>
    <cellStyle name="Normal 5 2 5 2 4 2" xfId="7724" xr:uid="{00000000-0005-0000-0000-0000540A0000}"/>
    <cellStyle name="Normal 5 2 5 2 5" xfId="4920" xr:uid="{00000000-0005-0000-0000-0000550A0000}"/>
    <cellStyle name="Normal 5 2 5 3" xfId="1001" xr:uid="{00000000-0005-0000-0000-0000560A0000}"/>
    <cellStyle name="Normal 5 2 5 3 2" xfId="2451" xr:uid="{00000000-0005-0000-0000-0000570A0000}"/>
    <cellStyle name="Normal 5 2 5 3 2 2" xfId="6672" xr:uid="{00000000-0005-0000-0000-0000580A0000}"/>
    <cellStyle name="Normal 5 2 5 3 3" xfId="3868" xr:uid="{00000000-0005-0000-0000-0000590A0000}"/>
    <cellStyle name="Normal 5 2 5 3 3 2" xfId="8074" xr:uid="{00000000-0005-0000-0000-00005A0A0000}"/>
    <cellStyle name="Normal 5 2 5 3 4" xfId="5270" xr:uid="{00000000-0005-0000-0000-00005B0A0000}"/>
    <cellStyle name="Normal 5 2 5 4" xfId="1744" xr:uid="{00000000-0005-0000-0000-00005C0A0000}"/>
    <cellStyle name="Normal 5 2 5 4 2" xfId="5972" xr:uid="{00000000-0005-0000-0000-00005D0A0000}"/>
    <cellStyle name="Normal 5 2 5 5" xfId="3168" xr:uid="{00000000-0005-0000-0000-00005E0A0000}"/>
    <cellStyle name="Normal 5 2 5 5 2" xfId="7374" xr:uid="{00000000-0005-0000-0000-00005F0A0000}"/>
    <cellStyle name="Normal 5 2 5 6" xfId="4570" xr:uid="{00000000-0005-0000-0000-0000600A0000}"/>
    <cellStyle name="Normal 5 2 6" xfId="463" xr:uid="{00000000-0005-0000-0000-0000610A0000}"/>
    <cellStyle name="Normal 5 2 6 2" xfId="1184" xr:uid="{00000000-0005-0000-0000-0000620A0000}"/>
    <cellStyle name="Normal 5 2 6 2 2" xfId="2634" xr:uid="{00000000-0005-0000-0000-0000630A0000}"/>
    <cellStyle name="Normal 5 2 6 2 2 2" xfId="6850" xr:uid="{00000000-0005-0000-0000-0000640A0000}"/>
    <cellStyle name="Normal 5 2 6 2 3" xfId="4046" xr:uid="{00000000-0005-0000-0000-0000650A0000}"/>
    <cellStyle name="Normal 5 2 6 2 3 2" xfId="8252" xr:uid="{00000000-0005-0000-0000-0000660A0000}"/>
    <cellStyle name="Normal 5 2 6 2 4" xfId="5448" xr:uid="{00000000-0005-0000-0000-0000670A0000}"/>
    <cellStyle name="Normal 5 2 6 3" xfId="1922" xr:uid="{00000000-0005-0000-0000-0000680A0000}"/>
    <cellStyle name="Normal 5 2 6 3 2" xfId="6150" xr:uid="{00000000-0005-0000-0000-0000690A0000}"/>
    <cellStyle name="Normal 5 2 6 4" xfId="3346" xr:uid="{00000000-0005-0000-0000-00006A0A0000}"/>
    <cellStyle name="Normal 5 2 6 4 2" xfId="7552" xr:uid="{00000000-0005-0000-0000-00006B0A0000}"/>
    <cellStyle name="Normal 5 2 6 5" xfId="4748" xr:uid="{00000000-0005-0000-0000-00006C0A0000}"/>
    <cellStyle name="Normal 5 2 7" xfId="829" xr:uid="{00000000-0005-0000-0000-00006D0A0000}"/>
    <cellStyle name="Normal 5 2 7 2" xfId="2279" xr:uid="{00000000-0005-0000-0000-00006E0A0000}"/>
    <cellStyle name="Normal 5 2 7 2 2" xfId="6500" xr:uid="{00000000-0005-0000-0000-00006F0A0000}"/>
    <cellStyle name="Normal 5 2 7 3" xfId="3696" xr:uid="{00000000-0005-0000-0000-0000700A0000}"/>
    <cellStyle name="Normal 5 2 7 3 2" xfId="7902" xr:uid="{00000000-0005-0000-0000-0000710A0000}"/>
    <cellStyle name="Normal 5 2 7 4" xfId="5098" xr:uid="{00000000-0005-0000-0000-0000720A0000}"/>
    <cellStyle name="Normal 5 2 8" xfId="1572" xr:uid="{00000000-0005-0000-0000-0000730A0000}"/>
    <cellStyle name="Normal 5 2 8 2" xfId="5800" xr:uid="{00000000-0005-0000-0000-0000740A0000}"/>
    <cellStyle name="Normal 5 2 9" xfId="2996" xr:uid="{00000000-0005-0000-0000-0000750A0000}"/>
    <cellStyle name="Normal 5 2 9 2" xfId="7202" xr:uid="{00000000-0005-0000-0000-0000760A0000}"/>
    <cellStyle name="Normal 5 3" xfId="105" xr:uid="{00000000-0005-0000-0000-0000770A0000}"/>
    <cellStyle name="Normal 5 3 2" xfId="145" xr:uid="{00000000-0005-0000-0000-0000780A0000}"/>
    <cellStyle name="Normal 5 3 2 2" xfId="231" xr:uid="{00000000-0005-0000-0000-0000790A0000}"/>
    <cellStyle name="Normal 5 3 2 2 2" xfId="403" xr:uid="{00000000-0005-0000-0000-00007A0A0000}"/>
    <cellStyle name="Normal 5 3 2 2 2 2" xfId="767" xr:uid="{00000000-0005-0000-0000-00007B0A0000}"/>
    <cellStyle name="Normal 5 3 2 2 2 2 2" xfId="1488" xr:uid="{00000000-0005-0000-0000-00007C0A0000}"/>
    <cellStyle name="Normal 5 3 2 2 2 2 2 2" xfId="2938" xr:uid="{00000000-0005-0000-0000-00007D0A0000}"/>
    <cellStyle name="Normal 5 3 2 2 2 2 2 2 2" xfId="7154" xr:uid="{00000000-0005-0000-0000-00007E0A0000}"/>
    <cellStyle name="Normal 5 3 2 2 2 2 2 3" xfId="4350" xr:uid="{00000000-0005-0000-0000-00007F0A0000}"/>
    <cellStyle name="Normal 5 3 2 2 2 2 2 3 2" xfId="8556" xr:uid="{00000000-0005-0000-0000-0000800A0000}"/>
    <cellStyle name="Normal 5 3 2 2 2 2 2 4" xfId="5752" xr:uid="{00000000-0005-0000-0000-0000810A0000}"/>
    <cellStyle name="Normal 5 3 2 2 2 2 3" xfId="2226" xr:uid="{00000000-0005-0000-0000-0000820A0000}"/>
    <cellStyle name="Normal 5 3 2 2 2 2 3 2" xfId="6454" xr:uid="{00000000-0005-0000-0000-0000830A0000}"/>
    <cellStyle name="Normal 5 3 2 2 2 2 4" xfId="3650" xr:uid="{00000000-0005-0000-0000-0000840A0000}"/>
    <cellStyle name="Normal 5 3 2 2 2 2 4 2" xfId="7856" xr:uid="{00000000-0005-0000-0000-0000850A0000}"/>
    <cellStyle name="Normal 5 3 2 2 2 2 5" xfId="5052" xr:uid="{00000000-0005-0000-0000-0000860A0000}"/>
    <cellStyle name="Normal 5 3 2 2 2 3" xfId="1133" xr:uid="{00000000-0005-0000-0000-0000870A0000}"/>
    <cellStyle name="Normal 5 3 2 2 2 3 2" xfId="2583" xr:uid="{00000000-0005-0000-0000-0000880A0000}"/>
    <cellStyle name="Normal 5 3 2 2 2 3 2 2" xfId="6804" xr:uid="{00000000-0005-0000-0000-0000890A0000}"/>
    <cellStyle name="Normal 5 3 2 2 2 3 3" xfId="4000" xr:uid="{00000000-0005-0000-0000-00008A0A0000}"/>
    <cellStyle name="Normal 5 3 2 2 2 3 3 2" xfId="8206" xr:uid="{00000000-0005-0000-0000-00008B0A0000}"/>
    <cellStyle name="Normal 5 3 2 2 2 3 4" xfId="5402" xr:uid="{00000000-0005-0000-0000-00008C0A0000}"/>
    <cellStyle name="Normal 5 3 2 2 2 4" xfId="1876" xr:uid="{00000000-0005-0000-0000-00008D0A0000}"/>
    <cellStyle name="Normal 5 3 2 2 2 4 2" xfId="6104" xr:uid="{00000000-0005-0000-0000-00008E0A0000}"/>
    <cellStyle name="Normal 5 3 2 2 2 5" xfId="3300" xr:uid="{00000000-0005-0000-0000-00008F0A0000}"/>
    <cellStyle name="Normal 5 3 2 2 2 5 2" xfId="7506" xr:uid="{00000000-0005-0000-0000-0000900A0000}"/>
    <cellStyle name="Normal 5 3 2 2 2 6" xfId="4702" xr:uid="{00000000-0005-0000-0000-0000910A0000}"/>
    <cellStyle name="Normal 5 3 2 2 3" xfId="595" xr:uid="{00000000-0005-0000-0000-0000920A0000}"/>
    <cellStyle name="Normal 5 3 2 2 3 2" xfId="1316" xr:uid="{00000000-0005-0000-0000-0000930A0000}"/>
    <cellStyle name="Normal 5 3 2 2 3 2 2" xfId="2766" xr:uid="{00000000-0005-0000-0000-0000940A0000}"/>
    <cellStyle name="Normal 5 3 2 2 3 2 2 2" xfId="6982" xr:uid="{00000000-0005-0000-0000-0000950A0000}"/>
    <cellStyle name="Normal 5 3 2 2 3 2 3" xfId="4178" xr:uid="{00000000-0005-0000-0000-0000960A0000}"/>
    <cellStyle name="Normal 5 3 2 2 3 2 3 2" xfId="8384" xr:uid="{00000000-0005-0000-0000-0000970A0000}"/>
    <cellStyle name="Normal 5 3 2 2 3 2 4" xfId="5580" xr:uid="{00000000-0005-0000-0000-0000980A0000}"/>
    <cellStyle name="Normal 5 3 2 2 3 3" xfId="2054" xr:uid="{00000000-0005-0000-0000-0000990A0000}"/>
    <cellStyle name="Normal 5 3 2 2 3 3 2" xfId="6282" xr:uid="{00000000-0005-0000-0000-00009A0A0000}"/>
    <cellStyle name="Normal 5 3 2 2 3 4" xfId="3478" xr:uid="{00000000-0005-0000-0000-00009B0A0000}"/>
    <cellStyle name="Normal 5 3 2 2 3 4 2" xfId="7684" xr:uid="{00000000-0005-0000-0000-00009C0A0000}"/>
    <cellStyle name="Normal 5 3 2 2 3 5" xfId="4880" xr:uid="{00000000-0005-0000-0000-00009D0A0000}"/>
    <cellStyle name="Normal 5 3 2 2 4" xfId="961" xr:uid="{00000000-0005-0000-0000-00009E0A0000}"/>
    <cellStyle name="Normal 5 3 2 2 4 2" xfId="2411" xr:uid="{00000000-0005-0000-0000-00009F0A0000}"/>
    <cellStyle name="Normal 5 3 2 2 4 2 2" xfId="6632" xr:uid="{00000000-0005-0000-0000-0000A00A0000}"/>
    <cellStyle name="Normal 5 3 2 2 4 3" xfId="3828" xr:uid="{00000000-0005-0000-0000-0000A10A0000}"/>
    <cellStyle name="Normal 5 3 2 2 4 3 2" xfId="8034" xr:uid="{00000000-0005-0000-0000-0000A20A0000}"/>
    <cellStyle name="Normal 5 3 2 2 4 4" xfId="5230" xr:uid="{00000000-0005-0000-0000-0000A30A0000}"/>
    <cellStyle name="Normal 5 3 2 2 5" xfId="1704" xr:uid="{00000000-0005-0000-0000-0000A40A0000}"/>
    <cellStyle name="Normal 5 3 2 2 5 2" xfId="5932" xr:uid="{00000000-0005-0000-0000-0000A50A0000}"/>
    <cellStyle name="Normal 5 3 2 2 6" xfId="3128" xr:uid="{00000000-0005-0000-0000-0000A60A0000}"/>
    <cellStyle name="Normal 5 3 2 2 6 2" xfId="7334" xr:uid="{00000000-0005-0000-0000-0000A70A0000}"/>
    <cellStyle name="Normal 5 3 2 2 7" xfId="4530" xr:uid="{00000000-0005-0000-0000-0000A80A0000}"/>
    <cellStyle name="Normal 5 3 2 3" xfId="317" xr:uid="{00000000-0005-0000-0000-0000A90A0000}"/>
    <cellStyle name="Normal 5 3 2 3 2" xfId="681" xr:uid="{00000000-0005-0000-0000-0000AA0A0000}"/>
    <cellStyle name="Normal 5 3 2 3 2 2" xfId="1402" xr:uid="{00000000-0005-0000-0000-0000AB0A0000}"/>
    <cellStyle name="Normal 5 3 2 3 2 2 2" xfId="2852" xr:uid="{00000000-0005-0000-0000-0000AC0A0000}"/>
    <cellStyle name="Normal 5 3 2 3 2 2 2 2" xfId="7068" xr:uid="{00000000-0005-0000-0000-0000AD0A0000}"/>
    <cellStyle name="Normal 5 3 2 3 2 2 3" xfId="4264" xr:uid="{00000000-0005-0000-0000-0000AE0A0000}"/>
    <cellStyle name="Normal 5 3 2 3 2 2 3 2" xfId="8470" xr:uid="{00000000-0005-0000-0000-0000AF0A0000}"/>
    <cellStyle name="Normal 5 3 2 3 2 2 4" xfId="5666" xr:uid="{00000000-0005-0000-0000-0000B00A0000}"/>
    <cellStyle name="Normal 5 3 2 3 2 3" xfId="2140" xr:uid="{00000000-0005-0000-0000-0000B10A0000}"/>
    <cellStyle name="Normal 5 3 2 3 2 3 2" xfId="6368" xr:uid="{00000000-0005-0000-0000-0000B20A0000}"/>
    <cellStyle name="Normal 5 3 2 3 2 4" xfId="3564" xr:uid="{00000000-0005-0000-0000-0000B30A0000}"/>
    <cellStyle name="Normal 5 3 2 3 2 4 2" xfId="7770" xr:uid="{00000000-0005-0000-0000-0000B40A0000}"/>
    <cellStyle name="Normal 5 3 2 3 2 5" xfId="4966" xr:uid="{00000000-0005-0000-0000-0000B50A0000}"/>
    <cellStyle name="Normal 5 3 2 3 3" xfId="1047" xr:uid="{00000000-0005-0000-0000-0000B60A0000}"/>
    <cellStyle name="Normal 5 3 2 3 3 2" xfId="2497" xr:uid="{00000000-0005-0000-0000-0000B70A0000}"/>
    <cellStyle name="Normal 5 3 2 3 3 2 2" xfId="6718" xr:uid="{00000000-0005-0000-0000-0000B80A0000}"/>
    <cellStyle name="Normal 5 3 2 3 3 3" xfId="3914" xr:uid="{00000000-0005-0000-0000-0000B90A0000}"/>
    <cellStyle name="Normal 5 3 2 3 3 3 2" xfId="8120" xr:uid="{00000000-0005-0000-0000-0000BA0A0000}"/>
    <cellStyle name="Normal 5 3 2 3 3 4" xfId="5316" xr:uid="{00000000-0005-0000-0000-0000BB0A0000}"/>
    <cellStyle name="Normal 5 3 2 3 4" xfId="1790" xr:uid="{00000000-0005-0000-0000-0000BC0A0000}"/>
    <cellStyle name="Normal 5 3 2 3 4 2" xfId="6018" xr:uid="{00000000-0005-0000-0000-0000BD0A0000}"/>
    <cellStyle name="Normal 5 3 2 3 5" xfId="3214" xr:uid="{00000000-0005-0000-0000-0000BE0A0000}"/>
    <cellStyle name="Normal 5 3 2 3 5 2" xfId="7420" xr:uid="{00000000-0005-0000-0000-0000BF0A0000}"/>
    <cellStyle name="Normal 5 3 2 3 6" xfId="4616" xr:uid="{00000000-0005-0000-0000-0000C00A0000}"/>
    <cellStyle name="Normal 5 3 2 4" xfId="509" xr:uid="{00000000-0005-0000-0000-0000C10A0000}"/>
    <cellStyle name="Normal 5 3 2 4 2" xfId="1230" xr:uid="{00000000-0005-0000-0000-0000C20A0000}"/>
    <cellStyle name="Normal 5 3 2 4 2 2" xfId="2680" xr:uid="{00000000-0005-0000-0000-0000C30A0000}"/>
    <cellStyle name="Normal 5 3 2 4 2 2 2" xfId="6896" xr:uid="{00000000-0005-0000-0000-0000C40A0000}"/>
    <cellStyle name="Normal 5 3 2 4 2 3" xfId="4092" xr:uid="{00000000-0005-0000-0000-0000C50A0000}"/>
    <cellStyle name="Normal 5 3 2 4 2 3 2" xfId="8298" xr:uid="{00000000-0005-0000-0000-0000C60A0000}"/>
    <cellStyle name="Normal 5 3 2 4 2 4" xfId="5494" xr:uid="{00000000-0005-0000-0000-0000C70A0000}"/>
    <cellStyle name="Normal 5 3 2 4 3" xfId="1968" xr:uid="{00000000-0005-0000-0000-0000C80A0000}"/>
    <cellStyle name="Normal 5 3 2 4 3 2" xfId="6196" xr:uid="{00000000-0005-0000-0000-0000C90A0000}"/>
    <cellStyle name="Normal 5 3 2 4 4" xfId="3392" xr:uid="{00000000-0005-0000-0000-0000CA0A0000}"/>
    <cellStyle name="Normal 5 3 2 4 4 2" xfId="7598" xr:uid="{00000000-0005-0000-0000-0000CB0A0000}"/>
    <cellStyle name="Normal 5 3 2 4 5" xfId="4794" xr:uid="{00000000-0005-0000-0000-0000CC0A0000}"/>
    <cellStyle name="Normal 5 3 2 5" xfId="875" xr:uid="{00000000-0005-0000-0000-0000CD0A0000}"/>
    <cellStyle name="Normal 5 3 2 5 2" xfId="2325" xr:uid="{00000000-0005-0000-0000-0000CE0A0000}"/>
    <cellStyle name="Normal 5 3 2 5 2 2" xfId="6546" xr:uid="{00000000-0005-0000-0000-0000CF0A0000}"/>
    <cellStyle name="Normal 5 3 2 5 3" xfId="3742" xr:uid="{00000000-0005-0000-0000-0000D00A0000}"/>
    <cellStyle name="Normal 5 3 2 5 3 2" xfId="7948" xr:uid="{00000000-0005-0000-0000-0000D10A0000}"/>
    <cellStyle name="Normal 5 3 2 5 4" xfId="5144" xr:uid="{00000000-0005-0000-0000-0000D20A0000}"/>
    <cellStyle name="Normal 5 3 2 6" xfId="1618" xr:uid="{00000000-0005-0000-0000-0000D30A0000}"/>
    <cellStyle name="Normal 5 3 2 6 2" xfId="5846" xr:uid="{00000000-0005-0000-0000-0000D40A0000}"/>
    <cellStyle name="Normal 5 3 2 7" xfId="3042" xr:uid="{00000000-0005-0000-0000-0000D50A0000}"/>
    <cellStyle name="Normal 5 3 2 7 2" xfId="7248" xr:uid="{00000000-0005-0000-0000-0000D60A0000}"/>
    <cellStyle name="Normal 5 3 2 8" xfId="4444" xr:uid="{00000000-0005-0000-0000-0000D70A0000}"/>
    <cellStyle name="Normal 5 3 3" xfId="191" xr:uid="{00000000-0005-0000-0000-0000D80A0000}"/>
    <cellStyle name="Normal 5 3 3 2" xfId="363" xr:uid="{00000000-0005-0000-0000-0000D90A0000}"/>
    <cellStyle name="Normal 5 3 3 2 2" xfId="727" xr:uid="{00000000-0005-0000-0000-0000DA0A0000}"/>
    <cellStyle name="Normal 5 3 3 2 2 2" xfId="1448" xr:uid="{00000000-0005-0000-0000-0000DB0A0000}"/>
    <cellStyle name="Normal 5 3 3 2 2 2 2" xfId="2898" xr:uid="{00000000-0005-0000-0000-0000DC0A0000}"/>
    <cellStyle name="Normal 5 3 3 2 2 2 2 2" xfId="7114" xr:uid="{00000000-0005-0000-0000-0000DD0A0000}"/>
    <cellStyle name="Normal 5 3 3 2 2 2 3" xfId="4310" xr:uid="{00000000-0005-0000-0000-0000DE0A0000}"/>
    <cellStyle name="Normal 5 3 3 2 2 2 3 2" xfId="8516" xr:uid="{00000000-0005-0000-0000-0000DF0A0000}"/>
    <cellStyle name="Normal 5 3 3 2 2 2 4" xfId="5712" xr:uid="{00000000-0005-0000-0000-0000E00A0000}"/>
    <cellStyle name="Normal 5 3 3 2 2 3" xfId="2186" xr:uid="{00000000-0005-0000-0000-0000E10A0000}"/>
    <cellStyle name="Normal 5 3 3 2 2 3 2" xfId="6414" xr:uid="{00000000-0005-0000-0000-0000E20A0000}"/>
    <cellStyle name="Normal 5 3 3 2 2 4" xfId="3610" xr:uid="{00000000-0005-0000-0000-0000E30A0000}"/>
    <cellStyle name="Normal 5 3 3 2 2 4 2" xfId="7816" xr:uid="{00000000-0005-0000-0000-0000E40A0000}"/>
    <cellStyle name="Normal 5 3 3 2 2 5" xfId="5012" xr:uid="{00000000-0005-0000-0000-0000E50A0000}"/>
    <cellStyle name="Normal 5 3 3 2 3" xfId="1093" xr:uid="{00000000-0005-0000-0000-0000E60A0000}"/>
    <cellStyle name="Normal 5 3 3 2 3 2" xfId="2543" xr:uid="{00000000-0005-0000-0000-0000E70A0000}"/>
    <cellStyle name="Normal 5 3 3 2 3 2 2" xfId="6764" xr:uid="{00000000-0005-0000-0000-0000E80A0000}"/>
    <cellStyle name="Normal 5 3 3 2 3 3" xfId="3960" xr:uid="{00000000-0005-0000-0000-0000E90A0000}"/>
    <cellStyle name="Normal 5 3 3 2 3 3 2" xfId="8166" xr:uid="{00000000-0005-0000-0000-0000EA0A0000}"/>
    <cellStyle name="Normal 5 3 3 2 3 4" xfId="5362" xr:uid="{00000000-0005-0000-0000-0000EB0A0000}"/>
    <cellStyle name="Normal 5 3 3 2 4" xfId="1836" xr:uid="{00000000-0005-0000-0000-0000EC0A0000}"/>
    <cellStyle name="Normal 5 3 3 2 4 2" xfId="6064" xr:uid="{00000000-0005-0000-0000-0000ED0A0000}"/>
    <cellStyle name="Normal 5 3 3 2 5" xfId="3260" xr:uid="{00000000-0005-0000-0000-0000EE0A0000}"/>
    <cellStyle name="Normal 5 3 3 2 5 2" xfId="7466" xr:uid="{00000000-0005-0000-0000-0000EF0A0000}"/>
    <cellStyle name="Normal 5 3 3 2 6" xfId="4662" xr:uid="{00000000-0005-0000-0000-0000F00A0000}"/>
    <cellStyle name="Normal 5 3 3 3" xfId="555" xr:uid="{00000000-0005-0000-0000-0000F10A0000}"/>
    <cellStyle name="Normal 5 3 3 3 2" xfId="1276" xr:uid="{00000000-0005-0000-0000-0000F20A0000}"/>
    <cellStyle name="Normal 5 3 3 3 2 2" xfId="2726" xr:uid="{00000000-0005-0000-0000-0000F30A0000}"/>
    <cellStyle name="Normal 5 3 3 3 2 2 2" xfId="6942" xr:uid="{00000000-0005-0000-0000-0000F40A0000}"/>
    <cellStyle name="Normal 5 3 3 3 2 3" xfId="4138" xr:uid="{00000000-0005-0000-0000-0000F50A0000}"/>
    <cellStyle name="Normal 5 3 3 3 2 3 2" xfId="8344" xr:uid="{00000000-0005-0000-0000-0000F60A0000}"/>
    <cellStyle name="Normal 5 3 3 3 2 4" xfId="5540" xr:uid="{00000000-0005-0000-0000-0000F70A0000}"/>
    <cellStyle name="Normal 5 3 3 3 3" xfId="2014" xr:uid="{00000000-0005-0000-0000-0000F80A0000}"/>
    <cellStyle name="Normal 5 3 3 3 3 2" xfId="6242" xr:uid="{00000000-0005-0000-0000-0000F90A0000}"/>
    <cellStyle name="Normal 5 3 3 3 4" xfId="3438" xr:uid="{00000000-0005-0000-0000-0000FA0A0000}"/>
    <cellStyle name="Normal 5 3 3 3 4 2" xfId="7644" xr:uid="{00000000-0005-0000-0000-0000FB0A0000}"/>
    <cellStyle name="Normal 5 3 3 3 5" xfId="4840" xr:uid="{00000000-0005-0000-0000-0000FC0A0000}"/>
    <cellStyle name="Normal 5 3 3 4" xfId="921" xr:uid="{00000000-0005-0000-0000-0000FD0A0000}"/>
    <cellStyle name="Normal 5 3 3 4 2" xfId="2371" xr:uid="{00000000-0005-0000-0000-0000FE0A0000}"/>
    <cellStyle name="Normal 5 3 3 4 2 2" xfId="6592" xr:uid="{00000000-0005-0000-0000-0000FF0A0000}"/>
    <cellStyle name="Normal 5 3 3 4 3" xfId="3788" xr:uid="{00000000-0005-0000-0000-0000000B0000}"/>
    <cellStyle name="Normal 5 3 3 4 3 2" xfId="7994" xr:uid="{00000000-0005-0000-0000-0000010B0000}"/>
    <cellStyle name="Normal 5 3 3 4 4" xfId="5190" xr:uid="{00000000-0005-0000-0000-0000020B0000}"/>
    <cellStyle name="Normal 5 3 3 5" xfId="1664" xr:uid="{00000000-0005-0000-0000-0000030B0000}"/>
    <cellStyle name="Normal 5 3 3 5 2" xfId="5892" xr:uid="{00000000-0005-0000-0000-0000040B0000}"/>
    <cellStyle name="Normal 5 3 3 6" xfId="3088" xr:uid="{00000000-0005-0000-0000-0000050B0000}"/>
    <cellStyle name="Normal 5 3 3 6 2" xfId="7294" xr:uid="{00000000-0005-0000-0000-0000060B0000}"/>
    <cellStyle name="Normal 5 3 3 7" xfId="4490" xr:uid="{00000000-0005-0000-0000-0000070B0000}"/>
    <cellStyle name="Normal 5 3 4" xfId="277" xr:uid="{00000000-0005-0000-0000-0000080B0000}"/>
    <cellStyle name="Normal 5 3 4 2" xfId="641" xr:uid="{00000000-0005-0000-0000-0000090B0000}"/>
    <cellStyle name="Normal 5 3 4 2 2" xfId="1362" xr:uid="{00000000-0005-0000-0000-00000A0B0000}"/>
    <cellStyle name="Normal 5 3 4 2 2 2" xfId="2812" xr:uid="{00000000-0005-0000-0000-00000B0B0000}"/>
    <cellStyle name="Normal 5 3 4 2 2 2 2" xfId="7028" xr:uid="{00000000-0005-0000-0000-00000C0B0000}"/>
    <cellStyle name="Normal 5 3 4 2 2 3" xfId="4224" xr:uid="{00000000-0005-0000-0000-00000D0B0000}"/>
    <cellStyle name="Normal 5 3 4 2 2 3 2" xfId="8430" xr:uid="{00000000-0005-0000-0000-00000E0B0000}"/>
    <cellStyle name="Normal 5 3 4 2 2 4" xfId="5626" xr:uid="{00000000-0005-0000-0000-00000F0B0000}"/>
    <cellStyle name="Normal 5 3 4 2 3" xfId="2100" xr:uid="{00000000-0005-0000-0000-0000100B0000}"/>
    <cellStyle name="Normal 5 3 4 2 3 2" xfId="6328" xr:uid="{00000000-0005-0000-0000-0000110B0000}"/>
    <cellStyle name="Normal 5 3 4 2 4" xfId="3524" xr:uid="{00000000-0005-0000-0000-0000120B0000}"/>
    <cellStyle name="Normal 5 3 4 2 4 2" xfId="7730" xr:uid="{00000000-0005-0000-0000-0000130B0000}"/>
    <cellStyle name="Normal 5 3 4 2 5" xfId="4926" xr:uid="{00000000-0005-0000-0000-0000140B0000}"/>
    <cellStyle name="Normal 5 3 4 3" xfId="1007" xr:uid="{00000000-0005-0000-0000-0000150B0000}"/>
    <cellStyle name="Normal 5 3 4 3 2" xfId="2457" xr:uid="{00000000-0005-0000-0000-0000160B0000}"/>
    <cellStyle name="Normal 5 3 4 3 2 2" xfId="6678" xr:uid="{00000000-0005-0000-0000-0000170B0000}"/>
    <cellStyle name="Normal 5 3 4 3 3" xfId="3874" xr:uid="{00000000-0005-0000-0000-0000180B0000}"/>
    <cellStyle name="Normal 5 3 4 3 3 2" xfId="8080" xr:uid="{00000000-0005-0000-0000-0000190B0000}"/>
    <cellStyle name="Normal 5 3 4 3 4" xfId="5276" xr:uid="{00000000-0005-0000-0000-00001A0B0000}"/>
    <cellStyle name="Normal 5 3 4 4" xfId="1750" xr:uid="{00000000-0005-0000-0000-00001B0B0000}"/>
    <cellStyle name="Normal 5 3 4 4 2" xfId="5978" xr:uid="{00000000-0005-0000-0000-00001C0B0000}"/>
    <cellStyle name="Normal 5 3 4 5" xfId="3174" xr:uid="{00000000-0005-0000-0000-00001D0B0000}"/>
    <cellStyle name="Normal 5 3 4 5 2" xfId="7380" xr:uid="{00000000-0005-0000-0000-00001E0B0000}"/>
    <cellStyle name="Normal 5 3 4 6" xfId="4576" xr:uid="{00000000-0005-0000-0000-00001F0B0000}"/>
    <cellStyle name="Normal 5 3 5" xfId="469" xr:uid="{00000000-0005-0000-0000-0000200B0000}"/>
    <cellStyle name="Normal 5 3 5 2" xfId="1190" xr:uid="{00000000-0005-0000-0000-0000210B0000}"/>
    <cellStyle name="Normal 5 3 5 2 2" xfId="2640" xr:uid="{00000000-0005-0000-0000-0000220B0000}"/>
    <cellStyle name="Normal 5 3 5 2 2 2" xfId="6856" xr:uid="{00000000-0005-0000-0000-0000230B0000}"/>
    <cellStyle name="Normal 5 3 5 2 3" xfId="4052" xr:uid="{00000000-0005-0000-0000-0000240B0000}"/>
    <cellStyle name="Normal 5 3 5 2 3 2" xfId="8258" xr:uid="{00000000-0005-0000-0000-0000250B0000}"/>
    <cellStyle name="Normal 5 3 5 2 4" xfId="5454" xr:uid="{00000000-0005-0000-0000-0000260B0000}"/>
    <cellStyle name="Normal 5 3 5 3" xfId="1928" xr:uid="{00000000-0005-0000-0000-0000270B0000}"/>
    <cellStyle name="Normal 5 3 5 3 2" xfId="6156" xr:uid="{00000000-0005-0000-0000-0000280B0000}"/>
    <cellStyle name="Normal 5 3 5 4" xfId="3352" xr:uid="{00000000-0005-0000-0000-0000290B0000}"/>
    <cellStyle name="Normal 5 3 5 4 2" xfId="7558" xr:uid="{00000000-0005-0000-0000-00002A0B0000}"/>
    <cellStyle name="Normal 5 3 5 5" xfId="4754" xr:uid="{00000000-0005-0000-0000-00002B0B0000}"/>
    <cellStyle name="Normal 5 3 6" xfId="835" xr:uid="{00000000-0005-0000-0000-00002C0B0000}"/>
    <cellStyle name="Normal 5 3 6 2" xfId="2285" xr:uid="{00000000-0005-0000-0000-00002D0B0000}"/>
    <cellStyle name="Normal 5 3 6 2 2" xfId="6506" xr:uid="{00000000-0005-0000-0000-00002E0B0000}"/>
    <cellStyle name="Normal 5 3 6 3" xfId="3702" xr:uid="{00000000-0005-0000-0000-00002F0B0000}"/>
    <cellStyle name="Normal 5 3 6 3 2" xfId="7908" xr:uid="{00000000-0005-0000-0000-0000300B0000}"/>
    <cellStyle name="Normal 5 3 6 4" xfId="5104" xr:uid="{00000000-0005-0000-0000-0000310B0000}"/>
    <cellStyle name="Normal 5 3 7" xfId="1578" xr:uid="{00000000-0005-0000-0000-0000320B0000}"/>
    <cellStyle name="Normal 5 3 7 2" xfId="5806" xr:uid="{00000000-0005-0000-0000-0000330B0000}"/>
    <cellStyle name="Normal 5 3 8" xfId="3002" xr:uid="{00000000-0005-0000-0000-0000340B0000}"/>
    <cellStyle name="Normal 5 3 8 2" xfId="7208" xr:uid="{00000000-0005-0000-0000-0000350B0000}"/>
    <cellStyle name="Normal 5 3 9" xfId="4404" xr:uid="{00000000-0005-0000-0000-0000360B0000}"/>
    <cellStyle name="Normal 5 4" xfId="123" xr:uid="{00000000-0005-0000-0000-0000370B0000}"/>
    <cellStyle name="Normal 5 4 2" xfId="163" xr:uid="{00000000-0005-0000-0000-0000380B0000}"/>
    <cellStyle name="Normal 5 4 2 2" xfId="249" xr:uid="{00000000-0005-0000-0000-0000390B0000}"/>
    <cellStyle name="Normal 5 4 2 2 2" xfId="421" xr:uid="{00000000-0005-0000-0000-00003A0B0000}"/>
    <cellStyle name="Normal 5 4 2 2 2 2" xfId="785" xr:uid="{00000000-0005-0000-0000-00003B0B0000}"/>
    <cellStyle name="Normal 5 4 2 2 2 2 2" xfId="1506" xr:uid="{00000000-0005-0000-0000-00003C0B0000}"/>
    <cellStyle name="Normal 5 4 2 2 2 2 2 2" xfId="2956" xr:uid="{00000000-0005-0000-0000-00003D0B0000}"/>
    <cellStyle name="Normal 5 4 2 2 2 2 2 2 2" xfId="7172" xr:uid="{00000000-0005-0000-0000-00003E0B0000}"/>
    <cellStyle name="Normal 5 4 2 2 2 2 2 3" xfId="4368" xr:uid="{00000000-0005-0000-0000-00003F0B0000}"/>
    <cellStyle name="Normal 5 4 2 2 2 2 2 3 2" xfId="8574" xr:uid="{00000000-0005-0000-0000-0000400B0000}"/>
    <cellStyle name="Normal 5 4 2 2 2 2 2 4" xfId="5770" xr:uid="{00000000-0005-0000-0000-0000410B0000}"/>
    <cellStyle name="Normal 5 4 2 2 2 2 3" xfId="2244" xr:uid="{00000000-0005-0000-0000-0000420B0000}"/>
    <cellStyle name="Normal 5 4 2 2 2 2 3 2" xfId="6472" xr:uid="{00000000-0005-0000-0000-0000430B0000}"/>
    <cellStyle name="Normal 5 4 2 2 2 2 4" xfId="3668" xr:uid="{00000000-0005-0000-0000-0000440B0000}"/>
    <cellStyle name="Normal 5 4 2 2 2 2 4 2" xfId="7874" xr:uid="{00000000-0005-0000-0000-0000450B0000}"/>
    <cellStyle name="Normal 5 4 2 2 2 2 5" xfId="5070" xr:uid="{00000000-0005-0000-0000-0000460B0000}"/>
    <cellStyle name="Normal 5 4 2 2 2 3" xfId="1151" xr:uid="{00000000-0005-0000-0000-0000470B0000}"/>
    <cellStyle name="Normal 5 4 2 2 2 3 2" xfId="2601" xr:uid="{00000000-0005-0000-0000-0000480B0000}"/>
    <cellStyle name="Normal 5 4 2 2 2 3 2 2" xfId="6822" xr:uid="{00000000-0005-0000-0000-0000490B0000}"/>
    <cellStyle name="Normal 5 4 2 2 2 3 3" xfId="4018" xr:uid="{00000000-0005-0000-0000-00004A0B0000}"/>
    <cellStyle name="Normal 5 4 2 2 2 3 3 2" xfId="8224" xr:uid="{00000000-0005-0000-0000-00004B0B0000}"/>
    <cellStyle name="Normal 5 4 2 2 2 3 4" xfId="5420" xr:uid="{00000000-0005-0000-0000-00004C0B0000}"/>
    <cellStyle name="Normal 5 4 2 2 2 4" xfId="1894" xr:uid="{00000000-0005-0000-0000-00004D0B0000}"/>
    <cellStyle name="Normal 5 4 2 2 2 4 2" xfId="6122" xr:uid="{00000000-0005-0000-0000-00004E0B0000}"/>
    <cellStyle name="Normal 5 4 2 2 2 5" xfId="3318" xr:uid="{00000000-0005-0000-0000-00004F0B0000}"/>
    <cellStyle name="Normal 5 4 2 2 2 5 2" xfId="7524" xr:uid="{00000000-0005-0000-0000-0000500B0000}"/>
    <cellStyle name="Normal 5 4 2 2 2 6" xfId="4720" xr:uid="{00000000-0005-0000-0000-0000510B0000}"/>
    <cellStyle name="Normal 5 4 2 2 3" xfId="613" xr:uid="{00000000-0005-0000-0000-0000520B0000}"/>
    <cellStyle name="Normal 5 4 2 2 3 2" xfId="1334" xr:uid="{00000000-0005-0000-0000-0000530B0000}"/>
    <cellStyle name="Normal 5 4 2 2 3 2 2" xfId="2784" xr:uid="{00000000-0005-0000-0000-0000540B0000}"/>
    <cellStyle name="Normal 5 4 2 2 3 2 2 2" xfId="7000" xr:uid="{00000000-0005-0000-0000-0000550B0000}"/>
    <cellStyle name="Normal 5 4 2 2 3 2 3" xfId="4196" xr:uid="{00000000-0005-0000-0000-0000560B0000}"/>
    <cellStyle name="Normal 5 4 2 2 3 2 3 2" xfId="8402" xr:uid="{00000000-0005-0000-0000-0000570B0000}"/>
    <cellStyle name="Normal 5 4 2 2 3 2 4" xfId="5598" xr:uid="{00000000-0005-0000-0000-0000580B0000}"/>
    <cellStyle name="Normal 5 4 2 2 3 3" xfId="2072" xr:uid="{00000000-0005-0000-0000-0000590B0000}"/>
    <cellStyle name="Normal 5 4 2 2 3 3 2" xfId="6300" xr:uid="{00000000-0005-0000-0000-00005A0B0000}"/>
    <cellStyle name="Normal 5 4 2 2 3 4" xfId="3496" xr:uid="{00000000-0005-0000-0000-00005B0B0000}"/>
    <cellStyle name="Normal 5 4 2 2 3 4 2" xfId="7702" xr:uid="{00000000-0005-0000-0000-00005C0B0000}"/>
    <cellStyle name="Normal 5 4 2 2 3 5" xfId="4898" xr:uid="{00000000-0005-0000-0000-00005D0B0000}"/>
    <cellStyle name="Normal 5 4 2 2 4" xfId="979" xr:uid="{00000000-0005-0000-0000-00005E0B0000}"/>
    <cellStyle name="Normal 5 4 2 2 4 2" xfId="2429" xr:uid="{00000000-0005-0000-0000-00005F0B0000}"/>
    <cellStyle name="Normal 5 4 2 2 4 2 2" xfId="6650" xr:uid="{00000000-0005-0000-0000-0000600B0000}"/>
    <cellStyle name="Normal 5 4 2 2 4 3" xfId="3846" xr:uid="{00000000-0005-0000-0000-0000610B0000}"/>
    <cellStyle name="Normal 5 4 2 2 4 3 2" xfId="8052" xr:uid="{00000000-0005-0000-0000-0000620B0000}"/>
    <cellStyle name="Normal 5 4 2 2 4 4" xfId="5248" xr:uid="{00000000-0005-0000-0000-0000630B0000}"/>
    <cellStyle name="Normal 5 4 2 2 5" xfId="1722" xr:uid="{00000000-0005-0000-0000-0000640B0000}"/>
    <cellStyle name="Normal 5 4 2 2 5 2" xfId="5950" xr:uid="{00000000-0005-0000-0000-0000650B0000}"/>
    <cellStyle name="Normal 5 4 2 2 6" xfId="3146" xr:uid="{00000000-0005-0000-0000-0000660B0000}"/>
    <cellStyle name="Normal 5 4 2 2 6 2" xfId="7352" xr:uid="{00000000-0005-0000-0000-0000670B0000}"/>
    <cellStyle name="Normal 5 4 2 2 7" xfId="4548" xr:uid="{00000000-0005-0000-0000-0000680B0000}"/>
    <cellStyle name="Normal 5 4 2 3" xfId="335" xr:uid="{00000000-0005-0000-0000-0000690B0000}"/>
    <cellStyle name="Normal 5 4 2 3 2" xfId="699" xr:uid="{00000000-0005-0000-0000-00006A0B0000}"/>
    <cellStyle name="Normal 5 4 2 3 2 2" xfId="1420" xr:uid="{00000000-0005-0000-0000-00006B0B0000}"/>
    <cellStyle name="Normal 5 4 2 3 2 2 2" xfId="2870" xr:uid="{00000000-0005-0000-0000-00006C0B0000}"/>
    <cellStyle name="Normal 5 4 2 3 2 2 2 2" xfId="7086" xr:uid="{00000000-0005-0000-0000-00006D0B0000}"/>
    <cellStyle name="Normal 5 4 2 3 2 2 3" xfId="4282" xr:uid="{00000000-0005-0000-0000-00006E0B0000}"/>
    <cellStyle name="Normal 5 4 2 3 2 2 3 2" xfId="8488" xr:uid="{00000000-0005-0000-0000-00006F0B0000}"/>
    <cellStyle name="Normal 5 4 2 3 2 2 4" xfId="5684" xr:uid="{00000000-0005-0000-0000-0000700B0000}"/>
    <cellStyle name="Normal 5 4 2 3 2 3" xfId="2158" xr:uid="{00000000-0005-0000-0000-0000710B0000}"/>
    <cellStyle name="Normal 5 4 2 3 2 3 2" xfId="6386" xr:uid="{00000000-0005-0000-0000-0000720B0000}"/>
    <cellStyle name="Normal 5 4 2 3 2 4" xfId="3582" xr:uid="{00000000-0005-0000-0000-0000730B0000}"/>
    <cellStyle name="Normal 5 4 2 3 2 4 2" xfId="7788" xr:uid="{00000000-0005-0000-0000-0000740B0000}"/>
    <cellStyle name="Normal 5 4 2 3 2 5" xfId="4984" xr:uid="{00000000-0005-0000-0000-0000750B0000}"/>
    <cellStyle name="Normal 5 4 2 3 3" xfId="1065" xr:uid="{00000000-0005-0000-0000-0000760B0000}"/>
    <cellStyle name="Normal 5 4 2 3 3 2" xfId="2515" xr:uid="{00000000-0005-0000-0000-0000770B0000}"/>
    <cellStyle name="Normal 5 4 2 3 3 2 2" xfId="6736" xr:uid="{00000000-0005-0000-0000-0000780B0000}"/>
    <cellStyle name="Normal 5 4 2 3 3 3" xfId="3932" xr:uid="{00000000-0005-0000-0000-0000790B0000}"/>
    <cellStyle name="Normal 5 4 2 3 3 3 2" xfId="8138" xr:uid="{00000000-0005-0000-0000-00007A0B0000}"/>
    <cellStyle name="Normal 5 4 2 3 3 4" xfId="5334" xr:uid="{00000000-0005-0000-0000-00007B0B0000}"/>
    <cellStyle name="Normal 5 4 2 3 4" xfId="1808" xr:uid="{00000000-0005-0000-0000-00007C0B0000}"/>
    <cellStyle name="Normal 5 4 2 3 4 2" xfId="6036" xr:uid="{00000000-0005-0000-0000-00007D0B0000}"/>
    <cellStyle name="Normal 5 4 2 3 5" xfId="3232" xr:uid="{00000000-0005-0000-0000-00007E0B0000}"/>
    <cellStyle name="Normal 5 4 2 3 5 2" xfId="7438" xr:uid="{00000000-0005-0000-0000-00007F0B0000}"/>
    <cellStyle name="Normal 5 4 2 3 6" xfId="4634" xr:uid="{00000000-0005-0000-0000-0000800B0000}"/>
    <cellStyle name="Normal 5 4 2 4" xfId="527" xr:uid="{00000000-0005-0000-0000-0000810B0000}"/>
    <cellStyle name="Normal 5 4 2 4 2" xfId="1248" xr:uid="{00000000-0005-0000-0000-0000820B0000}"/>
    <cellStyle name="Normal 5 4 2 4 2 2" xfId="2698" xr:uid="{00000000-0005-0000-0000-0000830B0000}"/>
    <cellStyle name="Normal 5 4 2 4 2 2 2" xfId="6914" xr:uid="{00000000-0005-0000-0000-0000840B0000}"/>
    <cellStyle name="Normal 5 4 2 4 2 3" xfId="4110" xr:uid="{00000000-0005-0000-0000-0000850B0000}"/>
    <cellStyle name="Normal 5 4 2 4 2 3 2" xfId="8316" xr:uid="{00000000-0005-0000-0000-0000860B0000}"/>
    <cellStyle name="Normal 5 4 2 4 2 4" xfId="5512" xr:uid="{00000000-0005-0000-0000-0000870B0000}"/>
    <cellStyle name="Normal 5 4 2 4 3" xfId="1986" xr:uid="{00000000-0005-0000-0000-0000880B0000}"/>
    <cellStyle name="Normal 5 4 2 4 3 2" xfId="6214" xr:uid="{00000000-0005-0000-0000-0000890B0000}"/>
    <cellStyle name="Normal 5 4 2 4 4" xfId="3410" xr:uid="{00000000-0005-0000-0000-00008A0B0000}"/>
    <cellStyle name="Normal 5 4 2 4 4 2" xfId="7616" xr:uid="{00000000-0005-0000-0000-00008B0B0000}"/>
    <cellStyle name="Normal 5 4 2 4 5" xfId="4812" xr:uid="{00000000-0005-0000-0000-00008C0B0000}"/>
    <cellStyle name="Normal 5 4 2 5" xfId="893" xr:uid="{00000000-0005-0000-0000-00008D0B0000}"/>
    <cellStyle name="Normal 5 4 2 5 2" xfId="2343" xr:uid="{00000000-0005-0000-0000-00008E0B0000}"/>
    <cellStyle name="Normal 5 4 2 5 2 2" xfId="6564" xr:uid="{00000000-0005-0000-0000-00008F0B0000}"/>
    <cellStyle name="Normal 5 4 2 5 3" xfId="3760" xr:uid="{00000000-0005-0000-0000-0000900B0000}"/>
    <cellStyle name="Normal 5 4 2 5 3 2" xfId="7966" xr:uid="{00000000-0005-0000-0000-0000910B0000}"/>
    <cellStyle name="Normal 5 4 2 5 4" xfId="5162" xr:uid="{00000000-0005-0000-0000-0000920B0000}"/>
    <cellStyle name="Normal 5 4 2 6" xfId="1636" xr:uid="{00000000-0005-0000-0000-0000930B0000}"/>
    <cellStyle name="Normal 5 4 2 6 2" xfId="5864" xr:uid="{00000000-0005-0000-0000-0000940B0000}"/>
    <cellStyle name="Normal 5 4 2 7" xfId="3060" xr:uid="{00000000-0005-0000-0000-0000950B0000}"/>
    <cellStyle name="Normal 5 4 2 7 2" xfId="7266" xr:uid="{00000000-0005-0000-0000-0000960B0000}"/>
    <cellStyle name="Normal 5 4 2 8" xfId="4462" xr:uid="{00000000-0005-0000-0000-0000970B0000}"/>
    <cellStyle name="Normal 5 4 3" xfId="209" xr:uid="{00000000-0005-0000-0000-0000980B0000}"/>
    <cellStyle name="Normal 5 4 3 2" xfId="381" xr:uid="{00000000-0005-0000-0000-0000990B0000}"/>
    <cellStyle name="Normal 5 4 3 2 2" xfId="745" xr:uid="{00000000-0005-0000-0000-00009A0B0000}"/>
    <cellStyle name="Normal 5 4 3 2 2 2" xfId="1466" xr:uid="{00000000-0005-0000-0000-00009B0B0000}"/>
    <cellStyle name="Normal 5 4 3 2 2 2 2" xfId="2916" xr:uid="{00000000-0005-0000-0000-00009C0B0000}"/>
    <cellStyle name="Normal 5 4 3 2 2 2 2 2" xfId="7132" xr:uid="{00000000-0005-0000-0000-00009D0B0000}"/>
    <cellStyle name="Normal 5 4 3 2 2 2 3" xfId="4328" xr:uid="{00000000-0005-0000-0000-00009E0B0000}"/>
    <cellStyle name="Normal 5 4 3 2 2 2 3 2" xfId="8534" xr:uid="{00000000-0005-0000-0000-00009F0B0000}"/>
    <cellStyle name="Normal 5 4 3 2 2 2 4" xfId="5730" xr:uid="{00000000-0005-0000-0000-0000A00B0000}"/>
    <cellStyle name="Normal 5 4 3 2 2 3" xfId="2204" xr:uid="{00000000-0005-0000-0000-0000A10B0000}"/>
    <cellStyle name="Normal 5 4 3 2 2 3 2" xfId="6432" xr:uid="{00000000-0005-0000-0000-0000A20B0000}"/>
    <cellStyle name="Normal 5 4 3 2 2 4" xfId="3628" xr:uid="{00000000-0005-0000-0000-0000A30B0000}"/>
    <cellStyle name="Normal 5 4 3 2 2 4 2" xfId="7834" xr:uid="{00000000-0005-0000-0000-0000A40B0000}"/>
    <cellStyle name="Normal 5 4 3 2 2 5" xfId="5030" xr:uid="{00000000-0005-0000-0000-0000A50B0000}"/>
    <cellStyle name="Normal 5 4 3 2 3" xfId="1111" xr:uid="{00000000-0005-0000-0000-0000A60B0000}"/>
    <cellStyle name="Normal 5 4 3 2 3 2" xfId="2561" xr:uid="{00000000-0005-0000-0000-0000A70B0000}"/>
    <cellStyle name="Normal 5 4 3 2 3 2 2" xfId="6782" xr:uid="{00000000-0005-0000-0000-0000A80B0000}"/>
    <cellStyle name="Normal 5 4 3 2 3 3" xfId="3978" xr:uid="{00000000-0005-0000-0000-0000A90B0000}"/>
    <cellStyle name="Normal 5 4 3 2 3 3 2" xfId="8184" xr:uid="{00000000-0005-0000-0000-0000AA0B0000}"/>
    <cellStyle name="Normal 5 4 3 2 3 4" xfId="5380" xr:uid="{00000000-0005-0000-0000-0000AB0B0000}"/>
    <cellStyle name="Normal 5 4 3 2 4" xfId="1854" xr:uid="{00000000-0005-0000-0000-0000AC0B0000}"/>
    <cellStyle name="Normal 5 4 3 2 4 2" xfId="6082" xr:uid="{00000000-0005-0000-0000-0000AD0B0000}"/>
    <cellStyle name="Normal 5 4 3 2 5" xfId="3278" xr:uid="{00000000-0005-0000-0000-0000AE0B0000}"/>
    <cellStyle name="Normal 5 4 3 2 5 2" xfId="7484" xr:uid="{00000000-0005-0000-0000-0000AF0B0000}"/>
    <cellStyle name="Normal 5 4 3 2 6" xfId="4680" xr:uid="{00000000-0005-0000-0000-0000B00B0000}"/>
    <cellStyle name="Normal 5 4 3 3" xfId="573" xr:uid="{00000000-0005-0000-0000-0000B10B0000}"/>
    <cellStyle name="Normal 5 4 3 3 2" xfId="1294" xr:uid="{00000000-0005-0000-0000-0000B20B0000}"/>
    <cellStyle name="Normal 5 4 3 3 2 2" xfId="2744" xr:uid="{00000000-0005-0000-0000-0000B30B0000}"/>
    <cellStyle name="Normal 5 4 3 3 2 2 2" xfId="6960" xr:uid="{00000000-0005-0000-0000-0000B40B0000}"/>
    <cellStyle name="Normal 5 4 3 3 2 3" xfId="4156" xr:uid="{00000000-0005-0000-0000-0000B50B0000}"/>
    <cellStyle name="Normal 5 4 3 3 2 3 2" xfId="8362" xr:uid="{00000000-0005-0000-0000-0000B60B0000}"/>
    <cellStyle name="Normal 5 4 3 3 2 4" xfId="5558" xr:uid="{00000000-0005-0000-0000-0000B70B0000}"/>
    <cellStyle name="Normal 5 4 3 3 3" xfId="2032" xr:uid="{00000000-0005-0000-0000-0000B80B0000}"/>
    <cellStyle name="Normal 5 4 3 3 3 2" xfId="6260" xr:uid="{00000000-0005-0000-0000-0000B90B0000}"/>
    <cellStyle name="Normal 5 4 3 3 4" xfId="3456" xr:uid="{00000000-0005-0000-0000-0000BA0B0000}"/>
    <cellStyle name="Normal 5 4 3 3 4 2" xfId="7662" xr:uid="{00000000-0005-0000-0000-0000BB0B0000}"/>
    <cellStyle name="Normal 5 4 3 3 5" xfId="4858" xr:uid="{00000000-0005-0000-0000-0000BC0B0000}"/>
    <cellStyle name="Normal 5 4 3 4" xfId="939" xr:uid="{00000000-0005-0000-0000-0000BD0B0000}"/>
    <cellStyle name="Normal 5 4 3 4 2" xfId="2389" xr:uid="{00000000-0005-0000-0000-0000BE0B0000}"/>
    <cellStyle name="Normal 5 4 3 4 2 2" xfId="6610" xr:uid="{00000000-0005-0000-0000-0000BF0B0000}"/>
    <cellStyle name="Normal 5 4 3 4 3" xfId="3806" xr:uid="{00000000-0005-0000-0000-0000C00B0000}"/>
    <cellStyle name="Normal 5 4 3 4 3 2" xfId="8012" xr:uid="{00000000-0005-0000-0000-0000C10B0000}"/>
    <cellStyle name="Normal 5 4 3 4 4" xfId="5208" xr:uid="{00000000-0005-0000-0000-0000C20B0000}"/>
    <cellStyle name="Normal 5 4 3 5" xfId="1682" xr:uid="{00000000-0005-0000-0000-0000C30B0000}"/>
    <cellStyle name="Normal 5 4 3 5 2" xfId="5910" xr:uid="{00000000-0005-0000-0000-0000C40B0000}"/>
    <cellStyle name="Normal 5 4 3 6" xfId="3106" xr:uid="{00000000-0005-0000-0000-0000C50B0000}"/>
    <cellStyle name="Normal 5 4 3 6 2" xfId="7312" xr:uid="{00000000-0005-0000-0000-0000C60B0000}"/>
    <cellStyle name="Normal 5 4 3 7" xfId="4508" xr:uid="{00000000-0005-0000-0000-0000C70B0000}"/>
    <cellStyle name="Normal 5 4 4" xfId="295" xr:uid="{00000000-0005-0000-0000-0000C80B0000}"/>
    <cellStyle name="Normal 5 4 4 2" xfId="659" xr:uid="{00000000-0005-0000-0000-0000C90B0000}"/>
    <cellStyle name="Normal 5 4 4 2 2" xfId="1380" xr:uid="{00000000-0005-0000-0000-0000CA0B0000}"/>
    <cellStyle name="Normal 5 4 4 2 2 2" xfId="2830" xr:uid="{00000000-0005-0000-0000-0000CB0B0000}"/>
    <cellStyle name="Normal 5 4 4 2 2 2 2" xfId="7046" xr:uid="{00000000-0005-0000-0000-0000CC0B0000}"/>
    <cellStyle name="Normal 5 4 4 2 2 3" xfId="4242" xr:uid="{00000000-0005-0000-0000-0000CD0B0000}"/>
    <cellStyle name="Normal 5 4 4 2 2 3 2" xfId="8448" xr:uid="{00000000-0005-0000-0000-0000CE0B0000}"/>
    <cellStyle name="Normal 5 4 4 2 2 4" xfId="5644" xr:uid="{00000000-0005-0000-0000-0000CF0B0000}"/>
    <cellStyle name="Normal 5 4 4 2 3" xfId="2118" xr:uid="{00000000-0005-0000-0000-0000D00B0000}"/>
    <cellStyle name="Normal 5 4 4 2 3 2" xfId="6346" xr:uid="{00000000-0005-0000-0000-0000D10B0000}"/>
    <cellStyle name="Normal 5 4 4 2 4" xfId="3542" xr:uid="{00000000-0005-0000-0000-0000D20B0000}"/>
    <cellStyle name="Normal 5 4 4 2 4 2" xfId="7748" xr:uid="{00000000-0005-0000-0000-0000D30B0000}"/>
    <cellStyle name="Normal 5 4 4 2 5" xfId="4944" xr:uid="{00000000-0005-0000-0000-0000D40B0000}"/>
    <cellStyle name="Normal 5 4 4 3" xfId="1025" xr:uid="{00000000-0005-0000-0000-0000D50B0000}"/>
    <cellStyle name="Normal 5 4 4 3 2" xfId="2475" xr:uid="{00000000-0005-0000-0000-0000D60B0000}"/>
    <cellStyle name="Normal 5 4 4 3 2 2" xfId="6696" xr:uid="{00000000-0005-0000-0000-0000D70B0000}"/>
    <cellStyle name="Normal 5 4 4 3 3" xfId="3892" xr:uid="{00000000-0005-0000-0000-0000D80B0000}"/>
    <cellStyle name="Normal 5 4 4 3 3 2" xfId="8098" xr:uid="{00000000-0005-0000-0000-0000D90B0000}"/>
    <cellStyle name="Normal 5 4 4 3 4" xfId="5294" xr:uid="{00000000-0005-0000-0000-0000DA0B0000}"/>
    <cellStyle name="Normal 5 4 4 4" xfId="1768" xr:uid="{00000000-0005-0000-0000-0000DB0B0000}"/>
    <cellStyle name="Normal 5 4 4 4 2" xfId="5996" xr:uid="{00000000-0005-0000-0000-0000DC0B0000}"/>
    <cellStyle name="Normal 5 4 4 5" xfId="3192" xr:uid="{00000000-0005-0000-0000-0000DD0B0000}"/>
    <cellStyle name="Normal 5 4 4 5 2" xfId="7398" xr:uid="{00000000-0005-0000-0000-0000DE0B0000}"/>
    <cellStyle name="Normal 5 4 4 6" xfId="4594" xr:uid="{00000000-0005-0000-0000-0000DF0B0000}"/>
    <cellStyle name="Normal 5 4 5" xfId="487" xr:uid="{00000000-0005-0000-0000-0000E00B0000}"/>
    <cellStyle name="Normal 5 4 5 2" xfId="1208" xr:uid="{00000000-0005-0000-0000-0000E10B0000}"/>
    <cellStyle name="Normal 5 4 5 2 2" xfId="2658" xr:uid="{00000000-0005-0000-0000-0000E20B0000}"/>
    <cellStyle name="Normal 5 4 5 2 2 2" xfId="6874" xr:uid="{00000000-0005-0000-0000-0000E30B0000}"/>
    <cellStyle name="Normal 5 4 5 2 3" xfId="4070" xr:uid="{00000000-0005-0000-0000-0000E40B0000}"/>
    <cellStyle name="Normal 5 4 5 2 3 2" xfId="8276" xr:uid="{00000000-0005-0000-0000-0000E50B0000}"/>
    <cellStyle name="Normal 5 4 5 2 4" xfId="5472" xr:uid="{00000000-0005-0000-0000-0000E60B0000}"/>
    <cellStyle name="Normal 5 4 5 3" xfId="1946" xr:uid="{00000000-0005-0000-0000-0000E70B0000}"/>
    <cellStyle name="Normal 5 4 5 3 2" xfId="6174" xr:uid="{00000000-0005-0000-0000-0000E80B0000}"/>
    <cellStyle name="Normal 5 4 5 4" xfId="3370" xr:uid="{00000000-0005-0000-0000-0000E90B0000}"/>
    <cellStyle name="Normal 5 4 5 4 2" xfId="7576" xr:uid="{00000000-0005-0000-0000-0000EA0B0000}"/>
    <cellStyle name="Normal 5 4 5 5" xfId="4772" xr:uid="{00000000-0005-0000-0000-0000EB0B0000}"/>
    <cellStyle name="Normal 5 4 6" xfId="853" xr:uid="{00000000-0005-0000-0000-0000EC0B0000}"/>
    <cellStyle name="Normal 5 4 6 2" xfId="2303" xr:uid="{00000000-0005-0000-0000-0000ED0B0000}"/>
    <cellStyle name="Normal 5 4 6 2 2" xfId="6524" xr:uid="{00000000-0005-0000-0000-0000EE0B0000}"/>
    <cellStyle name="Normal 5 4 6 3" xfId="3720" xr:uid="{00000000-0005-0000-0000-0000EF0B0000}"/>
    <cellStyle name="Normal 5 4 6 3 2" xfId="7926" xr:uid="{00000000-0005-0000-0000-0000F00B0000}"/>
    <cellStyle name="Normal 5 4 6 4" xfId="5122" xr:uid="{00000000-0005-0000-0000-0000F10B0000}"/>
    <cellStyle name="Normal 5 4 7" xfId="1596" xr:uid="{00000000-0005-0000-0000-0000F20B0000}"/>
    <cellStyle name="Normal 5 4 7 2" xfId="5824" xr:uid="{00000000-0005-0000-0000-0000F30B0000}"/>
    <cellStyle name="Normal 5 4 8" xfId="3020" xr:uid="{00000000-0005-0000-0000-0000F40B0000}"/>
    <cellStyle name="Normal 5 4 8 2" xfId="7226" xr:uid="{00000000-0005-0000-0000-0000F50B0000}"/>
    <cellStyle name="Normal 5 4 9" xfId="4422" xr:uid="{00000000-0005-0000-0000-0000F60B0000}"/>
    <cellStyle name="Normal 5 5" xfId="129" xr:uid="{00000000-0005-0000-0000-0000F70B0000}"/>
    <cellStyle name="Normal 5 5 2" xfId="169" xr:uid="{00000000-0005-0000-0000-0000F80B0000}"/>
    <cellStyle name="Normal 5 5 2 2" xfId="255" xr:uid="{00000000-0005-0000-0000-0000F90B0000}"/>
    <cellStyle name="Normal 5 5 2 2 2" xfId="427" xr:uid="{00000000-0005-0000-0000-0000FA0B0000}"/>
    <cellStyle name="Normal 5 5 2 2 2 2" xfId="791" xr:uid="{00000000-0005-0000-0000-0000FB0B0000}"/>
    <cellStyle name="Normal 5 5 2 2 2 2 2" xfId="1512" xr:uid="{00000000-0005-0000-0000-0000FC0B0000}"/>
    <cellStyle name="Normal 5 5 2 2 2 2 2 2" xfId="2962" xr:uid="{00000000-0005-0000-0000-0000FD0B0000}"/>
    <cellStyle name="Normal 5 5 2 2 2 2 2 2 2" xfId="7178" xr:uid="{00000000-0005-0000-0000-0000FE0B0000}"/>
    <cellStyle name="Normal 5 5 2 2 2 2 2 3" xfId="4374" xr:uid="{00000000-0005-0000-0000-0000FF0B0000}"/>
    <cellStyle name="Normal 5 5 2 2 2 2 2 3 2" xfId="8580" xr:uid="{00000000-0005-0000-0000-0000000C0000}"/>
    <cellStyle name="Normal 5 5 2 2 2 2 2 4" xfId="5776" xr:uid="{00000000-0005-0000-0000-0000010C0000}"/>
    <cellStyle name="Normal 5 5 2 2 2 2 3" xfId="2250" xr:uid="{00000000-0005-0000-0000-0000020C0000}"/>
    <cellStyle name="Normal 5 5 2 2 2 2 3 2" xfId="6478" xr:uid="{00000000-0005-0000-0000-0000030C0000}"/>
    <cellStyle name="Normal 5 5 2 2 2 2 4" xfId="3674" xr:uid="{00000000-0005-0000-0000-0000040C0000}"/>
    <cellStyle name="Normal 5 5 2 2 2 2 4 2" xfId="7880" xr:uid="{00000000-0005-0000-0000-0000050C0000}"/>
    <cellStyle name="Normal 5 5 2 2 2 2 5" xfId="5076" xr:uid="{00000000-0005-0000-0000-0000060C0000}"/>
    <cellStyle name="Normal 5 5 2 2 2 3" xfId="1157" xr:uid="{00000000-0005-0000-0000-0000070C0000}"/>
    <cellStyle name="Normal 5 5 2 2 2 3 2" xfId="2607" xr:uid="{00000000-0005-0000-0000-0000080C0000}"/>
    <cellStyle name="Normal 5 5 2 2 2 3 2 2" xfId="6828" xr:uid="{00000000-0005-0000-0000-0000090C0000}"/>
    <cellStyle name="Normal 5 5 2 2 2 3 3" xfId="4024" xr:uid="{00000000-0005-0000-0000-00000A0C0000}"/>
    <cellStyle name="Normal 5 5 2 2 2 3 3 2" xfId="8230" xr:uid="{00000000-0005-0000-0000-00000B0C0000}"/>
    <cellStyle name="Normal 5 5 2 2 2 3 4" xfId="5426" xr:uid="{00000000-0005-0000-0000-00000C0C0000}"/>
    <cellStyle name="Normal 5 5 2 2 2 4" xfId="1900" xr:uid="{00000000-0005-0000-0000-00000D0C0000}"/>
    <cellStyle name="Normal 5 5 2 2 2 4 2" xfId="6128" xr:uid="{00000000-0005-0000-0000-00000E0C0000}"/>
    <cellStyle name="Normal 5 5 2 2 2 5" xfId="3324" xr:uid="{00000000-0005-0000-0000-00000F0C0000}"/>
    <cellStyle name="Normal 5 5 2 2 2 5 2" xfId="7530" xr:uid="{00000000-0005-0000-0000-0000100C0000}"/>
    <cellStyle name="Normal 5 5 2 2 2 6" xfId="4726" xr:uid="{00000000-0005-0000-0000-0000110C0000}"/>
    <cellStyle name="Normal 5 5 2 2 3" xfId="619" xr:uid="{00000000-0005-0000-0000-0000120C0000}"/>
    <cellStyle name="Normal 5 5 2 2 3 2" xfId="1340" xr:uid="{00000000-0005-0000-0000-0000130C0000}"/>
    <cellStyle name="Normal 5 5 2 2 3 2 2" xfId="2790" xr:uid="{00000000-0005-0000-0000-0000140C0000}"/>
    <cellStyle name="Normal 5 5 2 2 3 2 2 2" xfId="7006" xr:uid="{00000000-0005-0000-0000-0000150C0000}"/>
    <cellStyle name="Normal 5 5 2 2 3 2 3" xfId="4202" xr:uid="{00000000-0005-0000-0000-0000160C0000}"/>
    <cellStyle name="Normal 5 5 2 2 3 2 3 2" xfId="8408" xr:uid="{00000000-0005-0000-0000-0000170C0000}"/>
    <cellStyle name="Normal 5 5 2 2 3 2 4" xfId="5604" xr:uid="{00000000-0005-0000-0000-0000180C0000}"/>
    <cellStyle name="Normal 5 5 2 2 3 3" xfId="2078" xr:uid="{00000000-0005-0000-0000-0000190C0000}"/>
    <cellStyle name="Normal 5 5 2 2 3 3 2" xfId="6306" xr:uid="{00000000-0005-0000-0000-00001A0C0000}"/>
    <cellStyle name="Normal 5 5 2 2 3 4" xfId="3502" xr:uid="{00000000-0005-0000-0000-00001B0C0000}"/>
    <cellStyle name="Normal 5 5 2 2 3 4 2" xfId="7708" xr:uid="{00000000-0005-0000-0000-00001C0C0000}"/>
    <cellStyle name="Normal 5 5 2 2 3 5" xfId="4904" xr:uid="{00000000-0005-0000-0000-00001D0C0000}"/>
    <cellStyle name="Normal 5 5 2 2 4" xfId="985" xr:uid="{00000000-0005-0000-0000-00001E0C0000}"/>
    <cellStyle name="Normal 5 5 2 2 4 2" xfId="2435" xr:uid="{00000000-0005-0000-0000-00001F0C0000}"/>
    <cellStyle name="Normal 5 5 2 2 4 2 2" xfId="6656" xr:uid="{00000000-0005-0000-0000-0000200C0000}"/>
    <cellStyle name="Normal 5 5 2 2 4 3" xfId="3852" xr:uid="{00000000-0005-0000-0000-0000210C0000}"/>
    <cellStyle name="Normal 5 5 2 2 4 3 2" xfId="8058" xr:uid="{00000000-0005-0000-0000-0000220C0000}"/>
    <cellStyle name="Normal 5 5 2 2 4 4" xfId="5254" xr:uid="{00000000-0005-0000-0000-0000230C0000}"/>
    <cellStyle name="Normal 5 5 2 2 5" xfId="1728" xr:uid="{00000000-0005-0000-0000-0000240C0000}"/>
    <cellStyle name="Normal 5 5 2 2 5 2" xfId="5956" xr:uid="{00000000-0005-0000-0000-0000250C0000}"/>
    <cellStyle name="Normal 5 5 2 2 6" xfId="3152" xr:uid="{00000000-0005-0000-0000-0000260C0000}"/>
    <cellStyle name="Normal 5 5 2 2 6 2" xfId="7358" xr:uid="{00000000-0005-0000-0000-0000270C0000}"/>
    <cellStyle name="Normal 5 5 2 2 7" xfId="4554" xr:uid="{00000000-0005-0000-0000-0000280C0000}"/>
    <cellStyle name="Normal 5 5 2 3" xfId="341" xr:uid="{00000000-0005-0000-0000-0000290C0000}"/>
    <cellStyle name="Normal 5 5 2 3 2" xfId="705" xr:uid="{00000000-0005-0000-0000-00002A0C0000}"/>
    <cellStyle name="Normal 5 5 2 3 2 2" xfId="1426" xr:uid="{00000000-0005-0000-0000-00002B0C0000}"/>
    <cellStyle name="Normal 5 5 2 3 2 2 2" xfId="2876" xr:uid="{00000000-0005-0000-0000-00002C0C0000}"/>
    <cellStyle name="Normal 5 5 2 3 2 2 2 2" xfId="7092" xr:uid="{00000000-0005-0000-0000-00002D0C0000}"/>
    <cellStyle name="Normal 5 5 2 3 2 2 3" xfId="4288" xr:uid="{00000000-0005-0000-0000-00002E0C0000}"/>
    <cellStyle name="Normal 5 5 2 3 2 2 3 2" xfId="8494" xr:uid="{00000000-0005-0000-0000-00002F0C0000}"/>
    <cellStyle name="Normal 5 5 2 3 2 2 4" xfId="5690" xr:uid="{00000000-0005-0000-0000-0000300C0000}"/>
    <cellStyle name="Normal 5 5 2 3 2 3" xfId="2164" xr:uid="{00000000-0005-0000-0000-0000310C0000}"/>
    <cellStyle name="Normal 5 5 2 3 2 3 2" xfId="6392" xr:uid="{00000000-0005-0000-0000-0000320C0000}"/>
    <cellStyle name="Normal 5 5 2 3 2 4" xfId="3588" xr:uid="{00000000-0005-0000-0000-0000330C0000}"/>
    <cellStyle name="Normal 5 5 2 3 2 4 2" xfId="7794" xr:uid="{00000000-0005-0000-0000-0000340C0000}"/>
    <cellStyle name="Normal 5 5 2 3 2 5" xfId="4990" xr:uid="{00000000-0005-0000-0000-0000350C0000}"/>
    <cellStyle name="Normal 5 5 2 3 3" xfId="1071" xr:uid="{00000000-0005-0000-0000-0000360C0000}"/>
    <cellStyle name="Normal 5 5 2 3 3 2" xfId="2521" xr:uid="{00000000-0005-0000-0000-0000370C0000}"/>
    <cellStyle name="Normal 5 5 2 3 3 2 2" xfId="6742" xr:uid="{00000000-0005-0000-0000-0000380C0000}"/>
    <cellStyle name="Normal 5 5 2 3 3 3" xfId="3938" xr:uid="{00000000-0005-0000-0000-0000390C0000}"/>
    <cellStyle name="Normal 5 5 2 3 3 3 2" xfId="8144" xr:uid="{00000000-0005-0000-0000-00003A0C0000}"/>
    <cellStyle name="Normal 5 5 2 3 3 4" xfId="5340" xr:uid="{00000000-0005-0000-0000-00003B0C0000}"/>
    <cellStyle name="Normal 5 5 2 3 4" xfId="1814" xr:uid="{00000000-0005-0000-0000-00003C0C0000}"/>
    <cellStyle name="Normal 5 5 2 3 4 2" xfId="6042" xr:uid="{00000000-0005-0000-0000-00003D0C0000}"/>
    <cellStyle name="Normal 5 5 2 3 5" xfId="3238" xr:uid="{00000000-0005-0000-0000-00003E0C0000}"/>
    <cellStyle name="Normal 5 5 2 3 5 2" xfId="7444" xr:uid="{00000000-0005-0000-0000-00003F0C0000}"/>
    <cellStyle name="Normal 5 5 2 3 6" xfId="4640" xr:uid="{00000000-0005-0000-0000-0000400C0000}"/>
    <cellStyle name="Normal 5 5 2 4" xfId="533" xr:uid="{00000000-0005-0000-0000-0000410C0000}"/>
    <cellStyle name="Normal 5 5 2 4 2" xfId="1254" xr:uid="{00000000-0005-0000-0000-0000420C0000}"/>
    <cellStyle name="Normal 5 5 2 4 2 2" xfId="2704" xr:uid="{00000000-0005-0000-0000-0000430C0000}"/>
    <cellStyle name="Normal 5 5 2 4 2 2 2" xfId="6920" xr:uid="{00000000-0005-0000-0000-0000440C0000}"/>
    <cellStyle name="Normal 5 5 2 4 2 3" xfId="4116" xr:uid="{00000000-0005-0000-0000-0000450C0000}"/>
    <cellStyle name="Normal 5 5 2 4 2 3 2" xfId="8322" xr:uid="{00000000-0005-0000-0000-0000460C0000}"/>
    <cellStyle name="Normal 5 5 2 4 2 4" xfId="5518" xr:uid="{00000000-0005-0000-0000-0000470C0000}"/>
    <cellStyle name="Normal 5 5 2 4 3" xfId="1992" xr:uid="{00000000-0005-0000-0000-0000480C0000}"/>
    <cellStyle name="Normal 5 5 2 4 3 2" xfId="6220" xr:uid="{00000000-0005-0000-0000-0000490C0000}"/>
    <cellStyle name="Normal 5 5 2 4 4" xfId="3416" xr:uid="{00000000-0005-0000-0000-00004A0C0000}"/>
    <cellStyle name="Normal 5 5 2 4 4 2" xfId="7622" xr:uid="{00000000-0005-0000-0000-00004B0C0000}"/>
    <cellStyle name="Normal 5 5 2 4 5" xfId="4818" xr:uid="{00000000-0005-0000-0000-00004C0C0000}"/>
    <cellStyle name="Normal 5 5 2 5" xfId="899" xr:uid="{00000000-0005-0000-0000-00004D0C0000}"/>
    <cellStyle name="Normal 5 5 2 5 2" xfId="2349" xr:uid="{00000000-0005-0000-0000-00004E0C0000}"/>
    <cellStyle name="Normal 5 5 2 5 2 2" xfId="6570" xr:uid="{00000000-0005-0000-0000-00004F0C0000}"/>
    <cellStyle name="Normal 5 5 2 5 3" xfId="3766" xr:uid="{00000000-0005-0000-0000-0000500C0000}"/>
    <cellStyle name="Normal 5 5 2 5 3 2" xfId="7972" xr:uid="{00000000-0005-0000-0000-0000510C0000}"/>
    <cellStyle name="Normal 5 5 2 5 4" xfId="5168" xr:uid="{00000000-0005-0000-0000-0000520C0000}"/>
    <cellStyle name="Normal 5 5 2 6" xfId="1642" xr:uid="{00000000-0005-0000-0000-0000530C0000}"/>
    <cellStyle name="Normal 5 5 2 6 2" xfId="5870" xr:uid="{00000000-0005-0000-0000-0000540C0000}"/>
    <cellStyle name="Normal 5 5 2 7" xfId="3066" xr:uid="{00000000-0005-0000-0000-0000550C0000}"/>
    <cellStyle name="Normal 5 5 2 7 2" xfId="7272" xr:uid="{00000000-0005-0000-0000-0000560C0000}"/>
    <cellStyle name="Normal 5 5 2 8" xfId="4468" xr:uid="{00000000-0005-0000-0000-0000570C0000}"/>
    <cellStyle name="Normal 5 5 3" xfId="215" xr:uid="{00000000-0005-0000-0000-0000580C0000}"/>
    <cellStyle name="Normal 5 5 3 2" xfId="387" xr:uid="{00000000-0005-0000-0000-0000590C0000}"/>
    <cellStyle name="Normal 5 5 3 2 2" xfId="751" xr:uid="{00000000-0005-0000-0000-00005A0C0000}"/>
    <cellStyle name="Normal 5 5 3 2 2 2" xfId="1472" xr:uid="{00000000-0005-0000-0000-00005B0C0000}"/>
    <cellStyle name="Normal 5 5 3 2 2 2 2" xfId="2922" xr:uid="{00000000-0005-0000-0000-00005C0C0000}"/>
    <cellStyle name="Normal 5 5 3 2 2 2 2 2" xfId="7138" xr:uid="{00000000-0005-0000-0000-00005D0C0000}"/>
    <cellStyle name="Normal 5 5 3 2 2 2 3" xfId="4334" xr:uid="{00000000-0005-0000-0000-00005E0C0000}"/>
    <cellStyle name="Normal 5 5 3 2 2 2 3 2" xfId="8540" xr:uid="{00000000-0005-0000-0000-00005F0C0000}"/>
    <cellStyle name="Normal 5 5 3 2 2 2 4" xfId="5736" xr:uid="{00000000-0005-0000-0000-0000600C0000}"/>
    <cellStyle name="Normal 5 5 3 2 2 3" xfId="2210" xr:uid="{00000000-0005-0000-0000-0000610C0000}"/>
    <cellStyle name="Normal 5 5 3 2 2 3 2" xfId="6438" xr:uid="{00000000-0005-0000-0000-0000620C0000}"/>
    <cellStyle name="Normal 5 5 3 2 2 4" xfId="3634" xr:uid="{00000000-0005-0000-0000-0000630C0000}"/>
    <cellStyle name="Normal 5 5 3 2 2 4 2" xfId="7840" xr:uid="{00000000-0005-0000-0000-0000640C0000}"/>
    <cellStyle name="Normal 5 5 3 2 2 5" xfId="5036" xr:uid="{00000000-0005-0000-0000-0000650C0000}"/>
    <cellStyle name="Normal 5 5 3 2 3" xfId="1117" xr:uid="{00000000-0005-0000-0000-0000660C0000}"/>
    <cellStyle name="Normal 5 5 3 2 3 2" xfId="2567" xr:uid="{00000000-0005-0000-0000-0000670C0000}"/>
    <cellStyle name="Normal 5 5 3 2 3 2 2" xfId="6788" xr:uid="{00000000-0005-0000-0000-0000680C0000}"/>
    <cellStyle name="Normal 5 5 3 2 3 3" xfId="3984" xr:uid="{00000000-0005-0000-0000-0000690C0000}"/>
    <cellStyle name="Normal 5 5 3 2 3 3 2" xfId="8190" xr:uid="{00000000-0005-0000-0000-00006A0C0000}"/>
    <cellStyle name="Normal 5 5 3 2 3 4" xfId="5386" xr:uid="{00000000-0005-0000-0000-00006B0C0000}"/>
    <cellStyle name="Normal 5 5 3 2 4" xfId="1860" xr:uid="{00000000-0005-0000-0000-00006C0C0000}"/>
    <cellStyle name="Normal 5 5 3 2 4 2" xfId="6088" xr:uid="{00000000-0005-0000-0000-00006D0C0000}"/>
    <cellStyle name="Normal 5 5 3 2 5" xfId="3284" xr:uid="{00000000-0005-0000-0000-00006E0C0000}"/>
    <cellStyle name="Normal 5 5 3 2 5 2" xfId="7490" xr:uid="{00000000-0005-0000-0000-00006F0C0000}"/>
    <cellStyle name="Normal 5 5 3 2 6" xfId="4686" xr:uid="{00000000-0005-0000-0000-0000700C0000}"/>
    <cellStyle name="Normal 5 5 3 3" xfId="579" xr:uid="{00000000-0005-0000-0000-0000710C0000}"/>
    <cellStyle name="Normal 5 5 3 3 2" xfId="1300" xr:uid="{00000000-0005-0000-0000-0000720C0000}"/>
    <cellStyle name="Normal 5 5 3 3 2 2" xfId="2750" xr:uid="{00000000-0005-0000-0000-0000730C0000}"/>
    <cellStyle name="Normal 5 5 3 3 2 2 2" xfId="6966" xr:uid="{00000000-0005-0000-0000-0000740C0000}"/>
    <cellStyle name="Normal 5 5 3 3 2 3" xfId="4162" xr:uid="{00000000-0005-0000-0000-0000750C0000}"/>
    <cellStyle name="Normal 5 5 3 3 2 3 2" xfId="8368" xr:uid="{00000000-0005-0000-0000-0000760C0000}"/>
    <cellStyle name="Normal 5 5 3 3 2 4" xfId="5564" xr:uid="{00000000-0005-0000-0000-0000770C0000}"/>
    <cellStyle name="Normal 5 5 3 3 3" xfId="2038" xr:uid="{00000000-0005-0000-0000-0000780C0000}"/>
    <cellStyle name="Normal 5 5 3 3 3 2" xfId="6266" xr:uid="{00000000-0005-0000-0000-0000790C0000}"/>
    <cellStyle name="Normal 5 5 3 3 4" xfId="3462" xr:uid="{00000000-0005-0000-0000-00007A0C0000}"/>
    <cellStyle name="Normal 5 5 3 3 4 2" xfId="7668" xr:uid="{00000000-0005-0000-0000-00007B0C0000}"/>
    <cellStyle name="Normal 5 5 3 3 5" xfId="4864" xr:uid="{00000000-0005-0000-0000-00007C0C0000}"/>
    <cellStyle name="Normal 5 5 3 4" xfId="945" xr:uid="{00000000-0005-0000-0000-00007D0C0000}"/>
    <cellStyle name="Normal 5 5 3 4 2" xfId="2395" xr:uid="{00000000-0005-0000-0000-00007E0C0000}"/>
    <cellStyle name="Normal 5 5 3 4 2 2" xfId="6616" xr:uid="{00000000-0005-0000-0000-00007F0C0000}"/>
    <cellStyle name="Normal 5 5 3 4 3" xfId="3812" xr:uid="{00000000-0005-0000-0000-0000800C0000}"/>
    <cellStyle name="Normal 5 5 3 4 3 2" xfId="8018" xr:uid="{00000000-0005-0000-0000-0000810C0000}"/>
    <cellStyle name="Normal 5 5 3 4 4" xfId="5214" xr:uid="{00000000-0005-0000-0000-0000820C0000}"/>
    <cellStyle name="Normal 5 5 3 5" xfId="1688" xr:uid="{00000000-0005-0000-0000-0000830C0000}"/>
    <cellStyle name="Normal 5 5 3 5 2" xfId="5916" xr:uid="{00000000-0005-0000-0000-0000840C0000}"/>
    <cellStyle name="Normal 5 5 3 6" xfId="3112" xr:uid="{00000000-0005-0000-0000-0000850C0000}"/>
    <cellStyle name="Normal 5 5 3 6 2" xfId="7318" xr:uid="{00000000-0005-0000-0000-0000860C0000}"/>
    <cellStyle name="Normal 5 5 3 7" xfId="4514" xr:uid="{00000000-0005-0000-0000-0000870C0000}"/>
    <cellStyle name="Normal 5 5 4" xfId="301" xr:uid="{00000000-0005-0000-0000-0000880C0000}"/>
    <cellStyle name="Normal 5 5 4 2" xfId="665" xr:uid="{00000000-0005-0000-0000-0000890C0000}"/>
    <cellStyle name="Normal 5 5 4 2 2" xfId="1386" xr:uid="{00000000-0005-0000-0000-00008A0C0000}"/>
    <cellStyle name="Normal 5 5 4 2 2 2" xfId="2836" xr:uid="{00000000-0005-0000-0000-00008B0C0000}"/>
    <cellStyle name="Normal 5 5 4 2 2 2 2" xfId="7052" xr:uid="{00000000-0005-0000-0000-00008C0C0000}"/>
    <cellStyle name="Normal 5 5 4 2 2 3" xfId="4248" xr:uid="{00000000-0005-0000-0000-00008D0C0000}"/>
    <cellStyle name="Normal 5 5 4 2 2 3 2" xfId="8454" xr:uid="{00000000-0005-0000-0000-00008E0C0000}"/>
    <cellStyle name="Normal 5 5 4 2 2 4" xfId="5650" xr:uid="{00000000-0005-0000-0000-00008F0C0000}"/>
    <cellStyle name="Normal 5 5 4 2 3" xfId="2124" xr:uid="{00000000-0005-0000-0000-0000900C0000}"/>
    <cellStyle name="Normal 5 5 4 2 3 2" xfId="6352" xr:uid="{00000000-0005-0000-0000-0000910C0000}"/>
    <cellStyle name="Normal 5 5 4 2 4" xfId="3548" xr:uid="{00000000-0005-0000-0000-0000920C0000}"/>
    <cellStyle name="Normal 5 5 4 2 4 2" xfId="7754" xr:uid="{00000000-0005-0000-0000-0000930C0000}"/>
    <cellStyle name="Normal 5 5 4 2 5" xfId="4950" xr:uid="{00000000-0005-0000-0000-0000940C0000}"/>
    <cellStyle name="Normal 5 5 4 3" xfId="1031" xr:uid="{00000000-0005-0000-0000-0000950C0000}"/>
    <cellStyle name="Normal 5 5 4 3 2" xfId="2481" xr:uid="{00000000-0005-0000-0000-0000960C0000}"/>
    <cellStyle name="Normal 5 5 4 3 2 2" xfId="6702" xr:uid="{00000000-0005-0000-0000-0000970C0000}"/>
    <cellStyle name="Normal 5 5 4 3 3" xfId="3898" xr:uid="{00000000-0005-0000-0000-0000980C0000}"/>
    <cellStyle name="Normal 5 5 4 3 3 2" xfId="8104" xr:uid="{00000000-0005-0000-0000-0000990C0000}"/>
    <cellStyle name="Normal 5 5 4 3 4" xfId="5300" xr:uid="{00000000-0005-0000-0000-00009A0C0000}"/>
    <cellStyle name="Normal 5 5 4 4" xfId="1774" xr:uid="{00000000-0005-0000-0000-00009B0C0000}"/>
    <cellStyle name="Normal 5 5 4 4 2" xfId="6002" xr:uid="{00000000-0005-0000-0000-00009C0C0000}"/>
    <cellStyle name="Normal 5 5 4 5" xfId="3198" xr:uid="{00000000-0005-0000-0000-00009D0C0000}"/>
    <cellStyle name="Normal 5 5 4 5 2" xfId="7404" xr:uid="{00000000-0005-0000-0000-00009E0C0000}"/>
    <cellStyle name="Normal 5 5 4 6" xfId="4600" xr:uid="{00000000-0005-0000-0000-00009F0C0000}"/>
    <cellStyle name="Normal 5 5 5" xfId="493" xr:uid="{00000000-0005-0000-0000-0000A00C0000}"/>
    <cellStyle name="Normal 5 5 5 2" xfId="1214" xr:uid="{00000000-0005-0000-0000-0000A10C0000}"/>
    <cellStyle name="Normal 5 5 5 2 2" xfId="2664" xr:uid="{00000000-0005-0000-0000-0000A20C0000}"/>
    <cellStyle name="Normal 5 5 5 2 2 2" xfId="6880" xr:uid="{00000000-0005-0000-0000-0000A30C0000}"/>
    <cellStyle name="Normal 5 5 5 2 3" xfId="4076" xr:uid="{00000000-0005-0000-0000-0000A40C0000}"/>
    <cellStyle name="Normal 5 5 5 2 3 2" xfId="8282" xr:uid="{00000000-0005-0000-0000-0000A50C0000}"/>
    <cellStyle name="Normal 5 5 5 2 4" xfId="5478" xr:uid="{00000000-0005-0000-0000-0000A60C0000}"/>
    <cellStyle name="Normal 5 5 5 3" xfId="1952" xr:uid="{00000000-0005-0000-0000-0000A70C0000}"/>
    <cellStyle name="Normal 5 5 5 3 2" xfId="6180" xr:uid="{00000000-0005-0000-0000-0000A80C0000}"/>
    <cellStyle name="Normal 5 5 5 4" xfId="3376" xr:uid="{00000000-0005-0000-0000-0000A90C0000}"/>
    <cellStyle name="Normal 5 5 5 4 2" xfId="7582" xr:uid="{00000000-0005-0000-0000-0000AA0C0000}"/>
    <cellStyle name="Normal 5 5 5 5" xfId="4778" xr:uid="{00000000-0005-0000-0000-0000AB0C0000}"/>
    <cellStyle name="Normal 5 5 6" xfId="859" xr:uid="{00000000-0005-0000-0000-0000AC0C0000}"/>
    <cellStyle name="Normal 5 5 6 2" xfId="2309" xr:uid="{00000000-0005-0000-0000-0000AD0C0000}"/>
    <cellStyle name="Normal 5 5 6 2 2" xfId="6530" xr:uid="{00000000-0005-0000-0000-0000AE0C0000}"/>
    <cellStyle name="Normal 5 5 6 3" xfId="3726" xr:uid="{00000000-0005-0000-0000-0000AF0C0000}"/>
    <cellStyle name="Normal 5 5 6 3 2" xfId="7932" xr:uid="{00000000-0005-0000-0000-0000B00C0000}"/>
    <cellStyle name="Normal 5 5 6 4" xfId="5128" xr:uid="{00000000-0005-0000-0000-0000B10C0000}"/>
    <cellStyle name="Normal 5 5 7" xfId="1602" xr:uid="{00000000-0005-0000-0000-0000B20C0000}"/>
    <cellStyle name="Normal 5 5 7 2" xfId="5830" xr:uid="{00000000-0005-0000-0000-0000B30C0000}"/>
    <cellStyle name="Normal 5 5 8" xfId="3026" xr:uid="{00000000-0005-0000-0000-0000B40C0000}"/>
    <cellStyle name="Normal 5 5 8 2" xfId="7232" xr:uid="{00000000-0005-0000-0000-0000B50C0000}"/>
    <cellStyle name="Normal 5 5 9" xfId="4428" xr:uid="{00000000-0005-0000-0000-0000B60C0000}"/>
    <cellStyle name="Normal 5 6" xfId="133" xr:uid="{00000000-0005-0000-0000-0000B70C0000}"/>
    <cellStyle name="Normal 5 6 2" xfId="219" xr:uid="{00000000-0005-0000-0000-0000B80C0000}"/>
    <cellStyle name="Normal 5 6 2 2" xfId="391" xr:uid="{00000000-0005-0000-0000-0000B90C0000}"/>
    <cellStyle name="Normal 5 6 2 2 2" xfId="755" xr:uid="{00000000-0005-0000-0000-0000BA0C0000}"/>
    <cellStyle name="Normal 5 6 2 2 2 2" xfId="1476" xr:uid="{00000000-0005-0000-0000-0000BB0C0000}"/>
    <cellStyle name="Normal 5 6 2 2 2 2 2" xfId="2926" xr:uid="{00000000-0005-0000-0000-0000BC0C0000}"/>
    <cellStyle name="Normal 5 6 2 2 2 2 2 2" xfId="7142" xr:uid="{00000000-0005-0000-0000-0000BD0C0000}"/>
    <cellStyle name="Normal 5 6 2 2 2 2 3" xfId="4338" xr:uid="{00000000-0005-0000-0000-0000BE0C0000}"/>
    <cellStyle name="Normal 5 6 2 2 2 2 3 2" xfId="8544" xr:uid="{00000000-0005-0000-0000-0000BF0C0000}"/>
    <cellStyle name="Normal 5 6 2 2 2 2 4" xfId="5740" xr:uid="{00000000-0005-0000-0000-0000C00C0000}"/>
    <cellStyle name="Normal 5 6 2 2 2 3" xfId="2214" xr:uid="{00000000-0005-0000-0000-0000C10C0000}"/>
    <cellStyle name="Normal 5 6 2 2 2 3 2" xfId="6442" xr:uid="{00000000-0005-0000-0000-0000C20C0000}"/>
    <cellStyle name="Normal 5 6 2 2 2 4" xfId="3638" xr:uid="{00000000-0005-0000-0000-0000C30C0000}"/>
    <cellStyle name="Normal 5 6 2 2 2 4 2" xfId="7844" xr:uid="{00000000-0005-0000-0000-0000C40C0000}"/>
    <cellStyle name="Normal 5 6 2 2 2 5" xfId="5040" xr:uid="{00000000-0005-0000-0000-0000C50C0000}"/>
    <cellStyle name="Normal 5 6 2 2 3" xfId="1121" xr:uid="{00000000-0005-0000-0000-0000C60C0000}"/>
    <cellStyle name="Normal 5 6 2 2 3 2" xfId="2571" xr:uid="{00000000-0005-0000-0000-0000C70C0000}"/>
    <cellStyle name="Normal 5 6 2 2 3 2 2" xfId="6792" xr:uid="{00000000-0005-0000-0000-0000C80C0000}"/>
    <cellStyle name="Normal 5 6 2 2 3 3" xfId="3988" xr:uid="{00000000-0005-0000-0000-0000C90C0000}"/>
    <cellStyle name="Normal 5 6 2 2 3 3 2" xfId="8194" xr:uid="{00000000-0005-0000-0000-0000CA0C0000}"/>
    <cellStyle name="Normal 5 6 2 2 3 4" xfId="5390" xr:uid="{00000000-0005-0000-0000-0000CB0C0000}"/>
    <cellStyle name="Normal 5 6 2 2 4" xfId="1864" xr:uid="{00000000-0005-0000-0000-0000CC0C0000}"/>
    <cellStyle name="Normal 5 6 2 2 4 2" xfId="6092" xr:uid="{00000000-0005-0000-0000-0000CD0C0000}"/>
    <cellStyle name="Normal 5 6 2 2 5" xfId="3288" xr:uid="{00000000-0005-0000-0000-0000CE0C0000}"/>
    <cellStyle name="Normal 5 6 2 2 5 2" xfId="7494" xr:uid="{00000000-0005-0000-0000-0000CF0C0000}"/>
    <cellStyle name="Normal 5 6 2 2 6" xfId="4690" xr:uid="{00000000-0005-0000-0000-0000D00C0000}"/>
    <cellStyle name="Normal 5 6 2 3" xfId="583" xr:uid="{00000000-0005-0000-0000-0000D10C0000}"/>
    <cellStyle name="Normal 5 6 2 3 2" xfId="1304" xr:uid="{00000000-0005-0000-0000-0000D20C0000}"/>
    <cellStyle name="Normal 5 6 2 3 2 2" xfId="2754" xr:uid="{00000000-0005-0000-0000-0000D30C0000}"/>
    <cellStyle name="Normal 5 6 2 3 2 2 2" xfId="6970" xr:uid="{00000000-0005-0000-0000-0000D40C0000}"/>
    <cellStyle name="Normal 5 6 2 3 2 3" xfId="4166" xr:uid="{00000000-0005-0000-0000-0000D50C0000}"/>
    <cellStyle name="Normal 5 6 2 3 2 3 2" xfId="8372" xr:uid="{00000000-0005-0000-0000-0000D60C0000}"/>
    <cellStyle name="Normal 5 6 2 3 2 4" xfId="5568" xr:uid="{00000000-0005-0000-0000-0000D70C0000}"/>
    <cellStyle name="Normal 5 6 2 3 3" xfId="2042" xr:uid="{00000000-0005-0000-0000-0000D80C0000}"/>
    <cellStyle name="Normal 5 6 2 3 3 2" xfId="6270" xr:uid="{00000000-0005-0000-0000-0000D90C0000}"/>
    <cellStyle name="Normal 5 6 2 3 4" xfId="3466" xr:uid="{00000000-0005-0000-0000-0000DA0C0000}"/>
    <cellStyle name="Normal 5 6 2 3 4 2" xfId="7672" xr:uid="{00000000-0005-0000-0000-0000DB0C0000}"/>
    <cellStyle name="Normal 5 6 2 3 5" xfId="4868" xr:uid="{00000000-0005-0000-0000-0000DC0C0000}"/>
    <cellStyle name="Normal 5 6 2 4" xfId="949" xr:uid="{00000000-0005-0000-0000-0000DD0C0000}"/>
    <cellStyle name="Normal 5 6 2 4 2" xfId="2399" xr:uid="{00000000-0005-0000-0000-0000DE0C0000}"/>
    <cellStyle name="Normal 5 6 2 4 2 2" xfId="6620" xr:uid="{00000000-0005-0000-0000-0000DF0C0000}"/>
    <cellStyle name="Normal 5 6 2 4 3" xfId="3816" xr:uid="{00000000-0005-0000-0000-0000E00C0000}"/>
    <cellStyle name="Normal 5 6 2 4 3 2" xfId="8022" xr:uid="{00000000-0005-0000-0000-0000E10C0000}"/>
    <cellStyle name="Normal 5 6 2 4 4" xfId="5218" xr:uid="{00000000-0005-0000-0000-0000E20C0000}"/>
    <cellStyle name="Normal 5 6 2 5" xfId="1692" xr:uid="{00000000-0005-0000-0000-0000E30C0000}"/>
    <cellStyle name="Normal 5 6 2 5 2" xfId="5920" xr:uid="{00000000-0005-0000-0000-0000E40C0000}"/>
    <cellStyle name="Normal 5 6 2 6" xfId="3116" xr:uid="{00000000-0005-0000-0000-0000E50C0000}"/>
    <cellStyle name="Normal 5 6 2 6 2" xfId="7322" xr:uid="{00000000-0005-0000-0000-0000E60C0000}"/>
    <cellStyle name="Normal 5 6 2 7" xfId="4518" xr:uid="{00000000-0005-0000-0000-0000E70C0000}"/>
    <cellStyle name="Normal 5 6 3" xfId="305" xr:uid="{00000000-0005-0000-0000-0000E80C0000}"/>
    <cellStyle name="Normal 5 6 3 2" xfId="669" xr:uid="{00000000-0005-0000-0000-0000E90C0000}"/>
    <cellStyle name="Normal 5 6 3 2 2" xfId="1390" xr:uid="{00000000-0005-0000-0000-0000EA0C0000}"/>
    <cellStyle name="Normal 5 6 3 2 2 2" xfId="2840" xr:uid="{00000000-0005-0000-0000-0000EB0C0000}"/>
    <cellStyle name="Normal 5 6 3 2 2 2 2" xfId="7056" xr:uid="{00000000-0005-0000-0000-0000EC0C0000}"/>
    <cellStyle name="Normal 5 6 3 2 2 3" xfId="4252" xr:uid="{00000000-0005-0000-0000-0000ED0C0000}"/>
    <cellStyle name="Normal 5 6 3 2 2 3 2" xfId="8458" xr:uid="{00000000-0005-0000-0000-0000EE0C0000}"/>
    <cellStyle name="Normal 5 6 3 2 2 4" xfId="5654" xr:uid="{00000000-0005-0000-0000-0000EF0C0000}"/>
    <cellStyle name="Normal 5 6 3 2 3" xfId="2128" xr:uid="{00000000-0005-0000-0000-0000F00C0000}"/>
    <cellStyle name="Normal 5 6 3 2 3 2" xfId="6356" xr:uid="{00000000-0005-0000-0000-0000F10C0000}"/>
    <cellStyle name="Normal 5 6 3 2 4" xfId="3552" xr:uid="{00000000-0005-0000-0000-0000F20C0000}"/>
    <cellStyle name="Normal 5 6 3 2 4 2" xfId="7758" xr:uid="{00000000-0005-0000-0000-0000F30C0000}"/>
    <cellStyle name="Normal 5 6 3 2 5" xfId="4954" xr:uid="{00000000-0005-0000-0000-0000F40C0000}"/>
    <cellStyle name="Normal 5 6 3 3" xfId="1035" xr:uid="{00000000-0005-0000-0000-0000F50C0000}"/>
    <cellStyle name="Normal 5 6 3 3 2" xfId="2485" xr:uid="{00000000-0005-0000-0000-0000F60C0000}"/>
    <cellStyle name="Normal 5 6 3 3 2 2" xfId="6706" xr:uid="{00000000-0005-0000-0000-0000F70C0000}"/>
    <cellStyle name="Normal 5 6 3 3 3" xfId="3902" xr:uid="{00000000-0005-0000-0000-0000F80C0000}"/>
    <cellStyle name="Normal 5 6 3 3 3 2" xfId="8108" xr:uid="{00000000-0005-0000-0000-0000F90C0000}"/>
    <cellStyle name="Normal 5 6 3 3 4" xfId="5304" xr:uid="{00000000-0005-0000-0000-0000FA0C0000}"/>
    <cellStyle name="Normal 5 6 3 4" xfId="1778" xr:uid="{00000000-0005-0000-0000-0000FB0C0000}"/>
    <cellStyle name="Normal 5 6 3 4 2" xfId="6006" xr:uid="{00000000-0005-0000-0000-0000FC0C0000}"/>
    <cellStyle name="Normal 5 6 3 5" xfId="3202" xr:uid="{00000000-0005-0000-0000-0000FD0C0000}"/>
    <cellStyle name="Normal 5 6 3 5 2" xfId="7408" xr:uid="{00000000-0005-0000-0000-0000FE0C0000}"/>
    <cellStyle name="Normal 5 6 3 6" xfId="4604" xr:uid="{00000000-0005-0000-0000-0000FF0C0000}"/>
    <cellStyle name="Normal 5 6 4" xfId="497" xr:uid="{00000000-0005-0000-0000-0000000D0000}"/>
    <cellStyle name="Normal 5 6 4 2" xfId="1218" xr:uid="{00000000-0005-0000-0000-0000010D0000}"/>
    <cellStyle name="Normal 5 6 4 2 2" xfId="2668" xr:uid="{00000000-0005-0000-0000-0000020D0000}"/>
    <cellStyle name="Normal 5 6 4 2 2 2" xfId="6884" xr:uid="{00000000-0005-0000-0000-0000030D0000}"/>
    <cellStyle name="Normal 5 6 4 2 3" xfId="4080" xr:uid="{00000000-0005-0000-0000-0000040D0000}"/>
    <cellStyle name="Normal 5 6 4 2 3 2" xfId="8286" xr:uid="{00000000-0005-0000-0000-0000050D0000}"/>
    <cellStyle name="Normal 5 6 4 2 4" xfId="5482" xr:uid="{00000000-0005-0000-0000-0000060D0000}"/>
    <cellStyle name="Normal 5 6 4 3" xfId="1956" xr:uid="{00000000-0005-0000-0000-0000070D0000}"/>
    <cellStyle name="Normal 5 6 4 3 2" xfId="6184" xr:uid="{00000000-0005-0000-0000-0000080D0000}"/>
    <cellStyle name="Normal 5 6 4 4" xfId="3380" xr:uid="{00000000-0005-0000-0000-0000090D0000}"/>
    <cellStyle name="Normal 5 6 4 4 2" xfId="7586" xr:uid="{00000000-0005-0000-0000-00000A0D0000}"/>
    <cellStyle name="Normal 5 6 4 5" xfId="4782" xr:uid="{00000000-0005-0000-0000-00000B0D0000}"/>
    <cellStyle name="Normal 5 6 5" xfId="863" xr:uid="{00000000-0005-0000-0000-00000C0D0000}"/>
    <cellStyle name="Normal 5 6 5 2" xfId="2313" xr:uid="{00000000-0005-0000-0000-00000D0D0000}"/>
    <cellStyle name="Normal 5 6 5 2 2" xfId="6534" xr:uid="{00000000-0005-0000-0000-00000E0D0000}"/>
    <cellStyle name="Normal 5 6 5 3" xfId="3730" xr:uid="{00000000-0005-0000-0000-00000F0D0000}"/>
    <cellStyle name="Normal 5 6 5 3 2" xfId="7936" xr:uid="{00000000-0005-0000-0000-0000100D0000}"/>
    <cellStyle name="Normal 5 6 5 4" xfId="5132" xr:uid="{00000000-0005-0000-0000-0000110D0000}"/>
    <cellStyle name="Normal 5 6 6" xfId="1606" xr:uid="{00000000-0005-0000-0000-0000120D0000}"/>
    <cellStyle name="Normal 5 6 6 2" xfId="5834" xr:uid="{00000000-0005-0000-0000-0000130D0000}"/>
    <cellStyle name="Normal 5 6 7" xfId="3030" xr:uid="{00000000-0005-0000-0000-0000140D0000}"/>
    <cellStyle name="Normal 5 6 7 2" xfId="7236" xr:uid="{00000000-0005-0000-0000-0000150D0000}"/>
    <cellStyle name="Normal 5 6 8" xfId="4432" xr:uid="{00000000-0005-0000-0000-0000160D0000}"/>
    <cellStyle name="Normal 5 7" xfId="175" xr:uid="{00000000-0005-0000-0000-0000170D0000}"/>
    <cellStyle name="Normal 5 7 2" xfId="261" xr:uid="{00000000-0005-0000-0000-0000180D0000}"/>
    <cellStyle name="Normal 5 7 2 2" xfId="433" xr:uid="{00000000-0005-0000-0000-0000190D0000}"/>
    <cellStyle name="Normal 5 7 2 2 2" xfId="797" xr:uid="{00000000-0005-0000-0000-00001A0D0000}"/>
    <cellStyle name="Normal 5 7 2 2 2 2" xfId="1518" xr:uid="{00000000-0005-0000-0000-00001B0D0000}"/>
    <cellStyle name="Normal 5 7 2 2 2 2 2" xfId="2968" xr:uid="{00000000-0005-0000-0000-00001C0D0000}"/>
    <cellStyle name="Normal 5 7 2 2 2 2 2 2" xfId="7184" xr:uid="{00000000-0005-0000-0000-00001D0D0000}"/>
    <cellStyle name="Normal 5 7 2 2 2 2 3" xfId="4380" xr:uid="{00000000-0005-0000-0000-00001E0D0000}"/>
    <cellStyle name="Normal 5 7 2 2 2 2 3 2" xfId="8586" xr:uid="{00000000-0005-0000-0000-00001F0D0000}"/>
    <cellStyle name="Normal 5 7 2 2 2 2 4" xfId="5782" xr:uid="{00000000-0005-0000-0000-0000200D0000}"/>
    <cellStyle name="Normal 5 7 2 2 2 3" xfId="2256" xr:uid="{00000000-0005-0000-0000-0000210D0000}"/>
    <cellStyle name="Normal 5 7 2 2 2 3 2" xfId="6484" xr:uid="{00000000-0005-0000-0000-0000220D0000}"/>
    <cellStyle name="Normal 5 7 2 2 2 4" xfId="3680" xr:uid="{00000000-0005-0000-0000-0000230D0000}"/>
    <cellStyle name="Normal 5 7 2 2 2 4 2" xfId="7886" xr:uid="{00000000-0005-0000-0000-0000240D0000}"/>
    <cellStyle name="Normal 5 7 2 2 2 5" xfId="5082" xr:uid="{00000000-0005-0000-0000-0000250D0000}"/>
    <cellStyle name="Normal 5 7 2 2 3" xfId="1163" xr:uid="{00000000-0005-0000-0000-0000260D0000}"/>
    <cellStyle name="Normal 5 7 2 2 3 2" xfId="2613" xr:uid="{00000000-0005-0000-0000-0000270D0000}"/>
    <cellStyle name="Normal 5 7 2 2 3 2 2" xfId="6834" xr:uid="{00000000-0005-0000-0000-0000280D0000}"/>
    <cellStyle name="Normal 5 7 2 2 3 3" xfId="4030" xr:uid="{00000000-0005-0000-0000-0000290D0000}"/>
    <cellStyle name="Normal 5 7 2 2 3 3 2" xfId="8236" xr:uid="{00000000-0005-0000-0000-00002A0D0000}"/>
    <cellStyle name="Normal 5 7 2 2 3 4" xfId="5432" xr:uid="{00000000-0005-0000-0000-00002B0D0000}"/>
    <cellStyle name="Normal 5 7 2 2 4" xfId="1906" xr:uid="{00000000-0005-0000-0000-00002C0D0000}"/>
    <cellStyle name="Normal 5 7 2 2 4 2" xfId="6134" xr:uid="{00000000-0005-0000-0000-00002D0D0000}"/>
    <cellStyle name="Normal 5 7 2 2 5" xfId="3330" xr:uid="{00000000-0005-0000-0000-00002E0D0000}"/>
    <cellStyle name="Normal 5 7 2 2 5 2" xfId="7536" xr:uid="{00000000-0005-0000-0000-00002F0D0000}"/>
    <cellStyle name="Normal 5 7 2 2 6" xfId="4732" xr:uid="{00000000-0005-0000-0000-0000300D0000}"/>
    <cellStyle name="Normal 5 7 2 3" xfId="625" xr:uid="{00000000-0005-0000-0000-0000310D0000}"/>
    <cellStyle name="Normal 5 7 2 3 2" xfId="1346" xr:uid="{00000000-0005-0000-0000-0000320D0000}"/>
    <cellStyle name="Normal 5 7 2 3 2 2" xfId="2796" xr:uid="{00000000-0005-0000-0000-0000330D0000}"/>
    <cellStyle name="Normal 5 7 2 3 2 2 2" xfId="7012" xr:uid="{00000000-0005-0000-0000-0000340D0000}"/>
    <cellStyle name="Normal 5 7 2 3 2 3" xfId="4208" xr:uid="{00000000-0005-0000-0000-0000350D0000}"/>
    <cellStyle name="Normal 5 7 2 3 2 3 2" xfId="8414" xr:uid="{00000000-0005-0000-0000-0000360D0000}"/>
    <cellStyle name="Normal 5 7 2 3 2 4" xfId="5610" xr:uid="{00000000-0005-0000-0000-0000370D0000}"/>
    <cellStyle name="Normal 5 7 2 3 3" xfId="2084" xr:uid="{00000000-0005-0000-0000-0000380D0000}"/>
    <cellStyle name="Normal 5 7 2 3 3 2" xfId="6312" xr:uid="{00000000-0005-0000-0000-0000390D0000}"/>
    <cellStyle name="Normal 5 7 2 3 4" xfId="3508" xr:uid="{00000000-0005-0000-0000-00003A0D0000}"/>
    <cellStyle name="Normal 5 7 2 3 4 2" xfId="7714" xr:uid="{00000000-0005-0000-0000-00003B0D0000}"/>
    <cellStyle name="Normal 5 7 2 3 5" xfId="4910" xr:uid="{00000000-0005-0000-0000-00003C0D0000}"/>
    <cellStyle name="Normal 5 7 2 4" xfId="991" xr:uid="{00000000-0005-0000-0000-00003D0D0000}"/>
    <cellStyle name="Normal 5 7 2 4 2" xfId="2441" xr:uid="{00000000-0005-0000-0000-00003E0D0000}"/>
    <cellStyle name="Normal 5 7 2 4 2 2" xfId="6662" xr:uid="{00000000-0005-0000-0000-00003F0D0000}"/>
    <cellStyle name="Normal 5 7 2 4 3" xfId="3858" xr:uid="{00000000-0005-0000-0000-0000400D0000}"/>
    <cellStyle name="Normal 5 7 2 4 3 2" xfId="8064" xr:uid="{00000000-0005-0000-0000-0000410D0000}"/>
    <cellStyle name="Normal 5 7 2 4 4" xfId="5260" xr:uid="{00000000-0005-0000-0000-0000420D0000}"/>
    <cellStyle name="Normal 5 7 2 5" xfId="1734" xr:uid="{00000000-0005-0000-0000-0000430D0000}"/>
    <cellStyle name="Normal 5 7 2 5 2" xfId="5962" xr:uid="{00000000-0005-0000-0000-0000440D0000}"/>
    <cellStyle name="Normal 5 7 2 6" xfId="3158" xr:uid="{00000000-0005-0000-0000-0000450D0000}"/>
    <cellStyle name="Normal 5 7 2 6 2" xfId="7364" xr:uid="{00000000-0005-0000-0000-0000460D0000}"/>
    <cellStyle name="Normal 5 7 2 7" xfId="4560" xr:uid="{00000000-0005-0000-0000-0000470D0000}"/>
    <cellStyle name="Normal 5 7 3" xfId="347" xr:uid="{00000000-0005-0000-0000-0000480D0000}"/>
    <cellStyle name="Normal 5 7 3 2" xfId="711" xr:uid="{00000000-0005-0000-0000-0000490D0000}"/>
    <cellStyle name="Normal 5 7 3 2 2" xfId="1432" xr:uid="{00000000-0005-0000-0000-00004A0D0000}"/>
    <cellStyle name="Normal 5 7 3 2 2 2" xfId="2882" xr:uid="{00000000-0005-0000-0000-00004B0D0000}"/>
    <cellStyle name="Normal 5 7 3 2 2 2 2" xfId="7098" xr:uid="{00000000-0005-0000-0000-00004C0D0000}"/>
    <cellStyle name="Normal 5 7 3 2 2 3" xfId="4294" xr:uid="{00000000-0005-0000-0000-00004D0D0000}"/>
    <cellStyle name="Normal 5 7 3 2 2 3 2" xfId="8500" xr:uid="{00000000-0005-0000-0000-00004E0D0000}"/>
    <cellStyle name="Normal 5 7 3 2 2 4" xfId="5696" xr:uid="{00000000-0005-0000-0000-00004F0D0000}"/>
    <cellStyle name="Normal 5 7 3 2 3" xfId="2170" xr:uid="{00000000-0005-0000-0000-0000500D0000}"/>
    <cellStyle name="Normal 5 7 3 2 3 2" xfId="6398" xr:uid="{00000000-0005-0000-0000-0000510D0000}"/>
    <cellStyle name="Normal 5 7 3 2 4" xfId="3594" xr:uid="{00000000-0005-0000-0000-0000520D0000}"/>
    <cellStyle name="Normal 5 7 3 2 4 2" xfId="7800" xr:uid="{00000000-0005-0000-0000-0000530D0000}"/>
    <cellStyle name="Normal 5 7 3 2 5" xfId="4996" xr:uid="{00000000-0005-0000-0000-0000540D0000}"/>
    <cellStyle name="Normal 5 7 3 3" xfId="1077" xr:uid="{00000000-0005-0000-0000-0000550D0000}"/>
    <cellStyle name="Normal 5 7 3 3 2" xfId="2527" xr:uid="{00000000-0005-0000-0000-0000560D0000}"/>
    <cellStyle name="Normal 5 7 3 3 2 2" xfId="6748" xr:uid="{00000000-0005-0000-0000-0000570D0000}"/>
    <cellStyle name="Normal 5 7 3 3 3" xfId="3944" xr:uid="{00000000-0005-0000-0000-0000580D0000}"/>
    <cellStyle name="Normal 5 7 3 3 3 2" xfId="8150" xr:uid="{00000000-0005-0000-0000-0000590D0000}"/>
    <cellStyle name="Normal 5 7 3 3 4" xfId="5346" xr:uid="{00000000-0005-0000-0000-00005A0D0000}"/>
    <cellStyle name="Normal 5 7 3 4" xfId="1820" xr:uid="{00000000-0005-0000-0000-00005B0D0000}"/>
    <cellStyle name="Normal 5 7 3 4 2" xfId="6048" xr:uid="{00000000-0005-0000-0000-00005C0D0000}"/>
    <cellStyle name="Normal 5 7 3 5" xfId="3244" xr:uid="{00000000-0005-0000-0000-00005D0D0000}"/>
    <cellStyle name="Normal 5 7 3 5 2" xfId="7450" xr:uid="{00000000-0005-0000-0000-00005E0D0000}"/>
    <cellStyle name="Normal 5 7 3 6" xfId="4646" xr:uid="{00000000-0005-0000-0000-00005F0D0000}"/>
    <cellStyle name="Normal 5 7 4" xfId="539" xr:uid="{00000000-0005-0000-0000-0000600D0000}"/>
    <cellStyle name="Normal 5 7 4 2" xfId="1260" xr:uid="{00000000-0005-0000-0000-0000610D0000}"/>
    <cellStyle name="Normal 5 7 4 2 2" xfId="2710" xr:uid="{00000000-0005-0000-0000-0000620D0000}"/>
    <cellStyle name="Normal 5 7 4 2 2 2" xfId="6926" xr:uid="{00000000-0005-0000-0000-0000630D0000}"/>
    <cellStyle name="Normal 5 7 4 2 3" xfId="4122" xr:uid="{00000000-0005-0000-0000-0000640D0000}"/>
    <cellStyle name="Normal 5 7 4 2 3 2" xfId="8328" xr:uid="{00000000-0005-0000-0000-0000650D0000}"/>
    <cellStyle name="Normal 5 7 4 2 4" xfId="5524" xr:uid="{00000000-0005-0000-0000-0000660D0000}"/>
    <cellStyle name="Normal 5 7 4 3" xfId="1998" xr:uid="{00000000-0005-0000-0000-0000670D0000}"/>
    <cellStyle name="Normal 5 7 4 3 2" xfId="6226" xr:uid="{00000000-0005-0000-0000-0000680D0000}"/>
    <cellStyle name="Normal 5 7 4 4" xfId="3422" xr:uid="{00000000-0005-0000-0000-0000690D0000}"/>
    <cellStyle name="Normal 5 7 4 4 2" xfId="7628" xr:uid="{00000000-0005-0000-0000-00006A0D0000}"/>
    <cellStyle name="Normal 5 7 4 5" xfId="4824" xr:uid="{00000000-0005-0000-0000-00006B0D0000}"/>
    <cellStyle name="Normal 5 7 5" xfId="905" xr:uid="{00000000-0005-0000-0000-00006C0D0000}"/>
    <cellStyle name="Normal 5 7 5 2" xfId="2355" xr:uid="{00000000-0005-0000-0000-00006D0D0000}"/>
    <cellStyle name="Normal 5 7 5 2 2" xfId="6576" xr:uid="{00000000-0005-0000-0000-00006E0D0000}"/>
    <cellStyle name="Normal 5 7 5 3" xfId="3772" xr:uid="{00000000-0005-0000-0000-00006F0D0000}"/>
    <cellStyle name="Normal 5 7 5 3 2" xfId="7978" xr:uid="{00000000-0005-0000-0000-0000700D0000}"/>
    <cellStyle name="Normal 5 7 5 4" xfId="5174" xr:uid="{00000000-0005-0000-0000-0000710D0000}"/>
    <cellStyle name="Normal 5 7 6" xfId="1648" xr:uid="{00000000-0005-0000-0000-0000720D0000}"/>
    <cellStyle name="Normal 5 7 6 2" xfId="5876" xr:uid="{00000000-0005-0000-0000-0000730D0000}"/>
    <cellStyle name="Normal 5 7 7" xfId="3072" xr:uid="{00000000-0005-0000-0000-0000740D0000}"/>
    <cellStyle name="Normal 5 7 7 2" xfId="7278" xr:uid="{00000000-0005-0000-0000-0000750D0000}"/>
    <cellStyle name="Normal 5 7 8" xfId="4474" xr:uid="{00000000-0005-0000-0000-0000760D0000}"/>
    <cellStyle name="Normal 5 8" xfId="179" xr:uid="{00000000-0005-0000-0000-0000770D0000}"/>
    <cellStyle name="Normal 5 8 2" xfId="351" xr:uid="{00000000-0005-0000-0000-0000780D0000}"/>
    <cellStyle name="Normal 5 8 2 2" xfId="715" xr:uid="{00000000-0005-0000-0000-0000790D0000}"/>
    <cellStyle name="Normal 5 8 2 2 2" xfId="1436" xr:uid="{00000000-0005-0000-0000-00007A0D0000}"/>
    <cellStyle name="Normal 5 8 2 2 2 2" xfId="2886" xr:uid="{00000000-0005-0000-0000-00007B0D0000}"/>
    <cellStyle name="Normal 5 8 2 2 2 2 2" xfId="7102" xr:uid="{00000000-0005-0000-0000-00007C0D0000}"/>
    <cellStyle name="Normal 5 8 2 2 2 3" xfId="4298" xr:uid="{00000000-0005-0000-0000-00007D0D0000}"/>
    <cellStyle name="Normal 5 8 2 2 2 3 2" xfId="8504" xr:uid="{00000000-0005-0000-0000-00007E0D0000}"/>
    <cellStyle name="Normal 5 8 2 2 2 4" xfId="5700" xr:uid="{00000000-0005-0000-0000-00007F0D0000}"/>
    <cellStyle name="Normal 5 8 2 2 3" xfId="2174" xr:uid="{00000000-0005-0000-0000-0000800D0000}"/>
    <cellStyle name="Normal 5 8 2 2 3 2" xfId="6402" xr:uid="{00000000-0005-0000-0000-0000810D0000}"/>
    <cellStyle name="Normal 5 8 2 2 4" xfId="3598" xr:uid="{00000000-0005-0000-0000-0000820D0000}"/>
    <cellStyle name="Normal 5 8 2 2 4 2" xfId="7804" xr:uid="{00000000-0005-0000-0000-0000830D0000}"/>
    <cellStyle name="Normal 5 8 2 2 5" xfId="5000" xr:uid="{00000000-0005-0000-0000-0000840D0000}"/>
    <cellStyle name="Normal 5 8 2 3" xfId="1081" xr:uid="{00000000-0005-0000-0000-0000850D0000}"/>
    <cellStyle name="Normal 5 8 2 3 2" xfId="2531" xr:uid="{00000000-0005-0000-0000-0000860D0000}"/>
    <cellStyle name="Normal 5 8 2 3 2 2" xfId="6752" xr:uid="{00000000-0005-0000-0000-0000870D0000}"/>
    <cellStyle name="Normal 5 8 2 3 3" xfId="3948" xr:uid="{00000000-0005-0000-0000-0000880D0000}"/>
    <cellStyle name="Normal 5 8 2 3 3 2" xfId="8154" xr:uid="{00000000-0005-0000-0000-0000890D0000}"/>
    <cellStyle name="Normal 5 8 2 3 4" xfId="5350" xr:uid="{00000000-0005-0000-0000-00008A0D0000}"/>
    <cellStyle name="Normal 5 8 2 4" xfId="1824" xr:uid="{00000000-0005-0000-0000-00008B0D0000}"/>
    <cellStyle name="Normal 5 8 2 4 2" xfId="6052" xr:uid="{00000000-0005-0000-0000-00008C0D0000}"/>
    <cellStyle name="Normal 5 8 2 5" xfId="3248" xr:uid="{00000000-0005-0000-0000-00008D0D0000}"/>
    <cellStyle name="Normal 5 8 2 5 2" xfId="7454" xr:uid="{00000000-0005-0000-0000-00008E0D0000}"/>
    <cellStyle name="Normal 5 8 2 6" xfId="4650" xr:uid="{00000000-0005-0000-0000-00008F0D0000}"/>
    <cellStyle name="Normal 5 8 3" xfId="543" xr:uid="{00000000-0005-0000-0000-0000900D0000}"/>
    <cellStyle name="Normal 5 8 3 2" xfId="1264" xr:uid="{00000000-0005-0000-0000-0000910D0000}"/>
    <cellStyle name="Normal 5 8 3 2 2" xfId="2714" xr:uid="{00000000-0005-0000-0000-0000920D0000}"/>
    <cellStyle name="Normal 5 8 3 2 2 2" xfId="6930" xr:uid="{00000000-0005-0000-0000-0000930D0000}"/>
    <cellStyle name="Normal 5 8 3 2 3" xfId="4126" xr:uid="{00000000-0005-0000-0000-0000940D0000}"/>
    <cellStyle name="Normal 5 8 3 2 3 2" xfId="8332" xr:uid="{00000000-0005-0000-0000-0000950D0000}"/>
    <cellStyle name="Normal 5 8 3 2 4" xfId="5528" xr:uid="{00000000-0005-0000-0000-0000960D0000}"/>
    <cellStyle name="Normal 5 8 3 3" xfId="2002" xr:uid="{00000000-0005-0000-0000-0000970D0000}"/>
    <cellStyle name="Normal 5 8 3 3 2" xfId="6230" xr:uid="{00000000-0005-0000-0000-0000980D0000}"/>
    <cellStyle name="Normal 5 8 3 4" xfId="3426" xr:uid="{00000000-0005-0000-0000-0000990D0000}"/>
    <cellStyle name="Normal 5 8 3 4 2" xfId="7632" xr:uid="{00000000-0005-0000-0000-00009A0D0000}"/>
    <cellStyle name="Normal 5 8 3 5" xfId="4828" xr:uid="{00000000-0005-0000-0000-00009B0D0000}"/>
    <cellStyle name="Normal 5 8 4" xfId="909" xr:uid="{00000000-0005-0000-0000-00009C0D0000}"/>
    <cellStyle name="Normal 5 8 4 2" xfId="2359" xr:uid="{00000000-0005-0000-0000-00009D0D0000}"/>
    <cellStyle name="Normal 5 8 4 2 2" xfId="6580" xr:uid="{00000000-0005-0000-0000-00009E0D0000}"/>
    <cellStyle name="Normal 5 8 4 3" xfId="3776" xr:uid="{00000000-0005-0000-0000-00009F0D0000}"/>
    <cellStyle name="Normal 5 8 4 3 2" xfId="7982" xr:uid="{00000000-0005-0000-0000-0000A00D0000}"/>
    <cellStyle name="Normal 5 8 4 4" xfId="5178" xr:uid="{00000000-0005-0000-0000-0000A10D0000}"/>
    <cellStyle name="Normal 5 8 5" xfId="1652" xr:uid="{00000000-0005-0000-0000-0000A20D0000}"/>
    <cellStyle name="Normal 5 8 5 2" xfId="5880" xr:uid="{00000000-0005-0000-0000-0000A30D0000}"/>
    <cellStyle name="Normal 5 8 6" xfId="3076" xr:uid="{00000000-0005-0000-0000-0000A40D0000}"/>
    <cellStyle name="Normal 5 8 6 2" xfId="7282" xr:uid="{00000000-0005-0000-0000-0000A50D0000}"/>
    <cellStyle name="Normal 5 8 7" xfId="4478" xr:uid="{00000000-0005-0000-0000-0000A60D0000}"/>
    <cellStyle name="Normal 5 9" xfId="265" xr:uid="{00000000-0005-0000-0000-0000A70D0000}"/>
    <cellStyle name="Normal 5 9 2" xfId="629" xr:uid="{00000000-0005-0000-0000-0000A80D0000}"/>
    <cellStyle name="Normal 5 9 2 2" xfId="1350" xr:uid="{00000000-0005-0000-0000-0000A90D0000}"/>
    <cellStyle name="Normal 5 9 2 2 2" xfId="2800" xr:uid="{00000000-0005-0000-0000-0000AA0D0000}"/>
    <cellStyle name="Normal 5 9 2 2 2 2" xfId="7016" xr:uid="{00000000-0005-0000-0000-0000AB0D0000}"/>
    <cellStyle name="Normal 5 9 2 2 3" xfId="4212" xr:uid="{00000000-0005-0000-0000-0000AC0D0000}"/>
    <cellStyle name="Normal 5 9 2 2 3 2" xfId="8418" xr:uid="{00000000-0005-0000-0000-0000AD0D0000}"/>
    <cellStyle name="Normal 5 9 2 2 4" xfId="5614" xr:uid="{00000000-0005-0000-0000-0000AE0D0000}"/>
    <cellStyle name="Normal 5 9 2 3" xfId="2088" xr:uid="{00000000-0005-0000-0000-0000AF0D0000}"/>
    <cellStyle name="Normal 5 9 2 3 2" xfId="6316" xr:uid="{00000000-0005-0000-0000-0000B00D0000}"/>
    <cellStyle name="Normal 5 9 2 4" xfId="3512" xr:uid="{00000000-0005-0000-0000-0000B10D0000}"/>
    <cellStyle name="Normal 5 9 2 4 2" xfId="7718" xr:uid="{00000000-0005-0000-0000-0000B20D0000}"/>
    <cellStyle name="Normal 5 9 2 5" xfId="4914" xr:uid="{00000000-0005-0000-0000-0000B30D0000}"/>
    <cellStyle name="Normal 5 9 3" xfId="995" xr:uid="{00000000-0005-0000-0000-0000B40D0000}"/>
    <cellStyle name="Normal 5 9 3 2" xfId="2445" xr:uid="{00000000-0005-0000-0000-0000B50D0000}"/>
    <cellStyle name="Normal 5 9 3 2 2" xfId="6666" xr:uid="{00000000-0005-0000-0000-0000B60D0000}"/>
    <cellStyle name="Normal 5 9 3 3" xfId="3862" xr:uid="{00000000-0005-0000-0000-0000B70D0000}"/>
    <cellStyle name="Normal 5 9 3 3 2" xfId="8068" xr:uid="{00000000-0005-0000-0000-0000B80D0000}"/>
    <cellStyle name="Normal 5 9 3 4" xfId="5264" xr:uid="{00000000-0005-0000-0000-0000B90D0000}"/>
    <cellStyle name="Normal 5 9 4" xfId="1738" xr:uid="{00000000-0005-0000-0000-0000BA0D0000}"/>
    <cellStyle name="Normal 5 9 4 2" xfId="5966" xr:uid="{00000000-0005-0000-0000-0000BB0D0000}"/>
    <cellStyle name="Normal 5 9 5" xfId="3162" xr:uid="{00000000-0005-0000-0000-0000BC0D0000}"/>
    <cellStyle name="Normal 5 9 5 2" xfId="7368" xr:uid="{00000000-0005-0000-0000-0000BD0D0000}"/>
    <cellStyle name="Normal 5 9 6" xfId="4564" xr:uid="{00000000-0005-0000-0000-0000BE0D0000}"/>
    <cellStyle name="Normal 6" xfId="100" xr:uid="{00000000-0005-0000-0000-0000BF0D0000}"/>
    <cellStyle name="Normal 7" xfId="91" xr:uid="{00000000-0005-0000-0000-0000C00D0000}"/>
    <cellStyle name="Normal 7 10" xfId="4394" xr:uid="{00000000-0005-0000-0000-0000C10D0000}"/>
    <cellStyle name="Normal 7 2" xfId="107" xr:uid="{00000000-0005-0000-0000-0000C20D0000}"/>
    <cellStyle name="Normal 7 2 2" xfId="147" xr:uid="{00000000-0005-0000-0000-0000C30D0000}"/>
    <cellStyle name="Normal 7 2 2 2" xfId="233" xr:uid="{00000000-0005-0000-0000-0000C40D0000}"/>
    <cellStyle name="Normal 7 2 2 2 2" xfId="405" xr:uid="{00000000-0005-0000-0000-0000C50D0000}"/>
    <cellStyle name="Normal 7 2 2 2 2 2" xfId="769" xr:uid="{00000000-0005-0000-0000-0000C60D0000}"/>
    <cellStyle name="Normal 7 2 2 2 2 2 2" xfId="1490" xr:uid="{00000000-0005-0000-0000-0000C70D0000}"/>
    <cellStyle name="Normal 7 2 2 2 2 2 2 2" xfId="2940" xr:uid="{00000000-0005-0000-0000-0000C80D0000}"/>
    <cellStyle name="Normal 7 2 2 2 2 2 2 2 2" xfId="7156" xr:uid="{00000000-0005-0000-0000-0000C90D0000}"/>
    <cellStyle name="Normal 7 2 2 2 2 2 2 3" xfId="4352" xr:uid="{00000000-0005-0000-0000-0000CA0D0000}"/>
    <cellStyle name="Normal 7 2 2 2 2 2 2 3 2" xfId="8558" xr:uid="{00000000-0005-0000-0000-0000CB0D0000}"/>
    <cellStyle name="Normal 7 2 2 2 2 2 2 4" xfId="5754" xr:uid="{00000000-0005-0000-0000-0000CC0D0000}"/>
    <cellStyle name="Normal 7 2 2 2 2 2 3" xfId="2228" xr:uid="{00000000-0005-0000-0000-0000CD0D0000}"/>
    <cellStyle name="Normal 7 2 2 2 2 2 3 2" xfId="6456" xr:uid="{00000000-0005-0000-0000-0000CE0D0000}"/>
    <cellStyle name="Normal 7 2 2 2 2 2 4" xfId="3652" xr:uid="{00000000-0005-0000-0000-0000CF0D0000}"/>
    <cellStyle name="Normal 7 2 2 2 2 2 4 2" xfId="7858" xr:uid="{00000000-0005-0000-0000-0000D00D0000}"/>
    <cellStyle name="Normal 7 2 2 2 2 2 5" xfId="5054" xr:uid="{00000000-0005-0000-0000-0000D10D0000}"/>
    <cellStyle name="Normal 7 2 2 2 2 3" xfId="1135" xr:uid="{00000000-0005-0000-0000-0000D20D0000}"/>
    <cellStyle name="Normal 7 2 2 2 2 3 2" xfId="2585" xr:uid="{00000000-0005-0000-0000-0000D30D0000}"/>
    <cellStyle name="Normal 7 2 2 2 2 3 2 2" xfId="6806" xr:uid="{00000000-0005-0000-0000-0000D40D0000}"/>
    <cellStyle name="Normal 7 2 2 2 2 3 3" xfId="4002" xr:uid="{00000000-0005-0000-0000-0000D50D0000}"/>
    <cellStyle name="Normal 7 2 2 2 2 3 3 2" xfId="8208" xr:uid="{00000000-0005-0000-0000-0000D60D0000}"/>
    <cellStyle name="Normal 7 2 2 2 2 3 4" xfId="5404" xr:uid="{00000000-0005-0000-0000-0000D70D0000}"/>
    <cellStyle name="Normal 7 2 2 2 2 4" xfId="1878" xr:uid="{00000000-0005-0000-0000-0000D80D0000}"/>
    <cellStyle name="Normal 7 2 2 2 2 4 2" xfId="6106" xr:uid="{00000000-0005-0000-0000-0000D90D0000}"/>
    <cellStyle name="Normal 7 2 2 2 2 5" xfId="3302" xr:uid="{00000000-0005-0000-0000-0000DA0D0000}"/>
    <cellStyle name="Normal 7 2 2 2 2 5 2" xfId="7508" xr:uid="{00000000-0005-0000-0000-0000DB0D0000}"/>
    <cellStyle name="Normal 7 2 2 2 2 6" xfId="4704" xr:uid="{00000000-0005-0000-0000-0000DC0D0000}"/>
    <cellStyle name="Normal 7 2 2 2 3" xfId="597" xr:uid="{00000000-0005-0000-0000-0000DD0D0000}"/>
    <cellStyle name="Normal 7 2 2 2 3 2" xfId="1318" xr:uid="{00000000-0005-0000-0000-0000DE0D0000}"/>
    <cellStyle name="Normal 7 2 2 2 3 2 2" xfId="2768" xr:uid="{00000000-0005-0000-0000-0000DF0D0000}"/>
    <cellStyle name="Normal 7 2 2 2 3 2 2 2" xfId="6984" xr:uid="{00000000-0005-0000-0000-0000E00D0000}"/>
    <cellStyle name="Normal 7 2 2 2 3 2 3" xfId="4180" xr:uid="{00000000-0005-0000-0000-0000E10D0000}"/>
    <cellStyle name="Normal 7 2 2 2 3 2 3 2" xfId="8386" xr:uid="{00000000-0005-0000-0000-0000E20D0000}"/>
    <cellStyle name="Normal 7 2 2 2 3 2 4" xfId="5582" xr:uid="{00000000-0005-0000-0000-0000E30D0000}"/>
    <cellStyle name="Normal 7 2 2 2 3 3" xfId="2056" xr:uid="{00000000-0005-0000-0000-0000E40D0000}"/>
    <cellStyle name="Normal 7 2 2 2 3 3 2" xfId="6284" xr:uid="{00000000-0005-0000-0000-0000E50D0000}"/>
    <cellStyle name="Normal 7 2 2 2 3 4" xfId="3480" xr:uid="{00000000-0005-0000-0000-0000E60D0000}"/>
    <cellStyle name="Normal 7 2 2 2 3 4 2" xfId="7686" xr:uid="{00000000-0005-0000-0000-0000E70D0000}"/>
    <cellStyle name="Normal 7 2 2 2 3 5" xfId="4882" xr:uid="{00000000-0005-0000-0000-0000E80D0000}"/>
    <cellStyle name="Normal 7 2 2 2 4" xfId="963" xr:uid="{00000000-0005-0000-0000-0000E90D0000}"/>
    <cellStyle name="Normal 7 2 2 2 4 2" xfId="2413" xr:uid="{00000000-0005-0000-0000-0000EA0D0000}"/>
    <cellStyle name="Normal 7 2 2 2 4 2 2" xfId="6634" xr:uid="{00000000-0005-0000-0000-0000EB0D0000}"/>
    <cellStyle name="Normal 7 2 2 2 4 3" xfId="3830" xr:uid="{00000000-0005-0000-0000-0000EC0D0000}"/>
    <cellStyle name="Normal 7 2 2 2 4 3 2" xfId="8036" xr:uid="{00000000-0005-0000-0000-0000ED0D0000}"/>
    <cellStyle name="Normal 7 2 2 2 4 4" xfId="5232" xr:uid="{00000000-0005-0000-0000-0000EE0D0000}"/>
    <cellStyle name="Normal 7 2 2 2 5" xfId="1706" xr:uid="{00000000-0005-0000-0000-0000EF0D0000}"/>
    <cellStyle name="Normal 7 2 2 2 5 2" xfId="5934" xr:uid="{00000000-0005-0000-0000-0000F00D0000}"/>
    <cellStyle name="Normal 7 2 2 2 6" xfId="3130" xr:uid="{00000000-0005-0000-0000-0000F10D0000}"/>
    <cellStyle name="Normal 7 2 2 2 6 2" xfId="7336" xr:uid="{00000000-0005-0000-0000-0000F20D0000}"/>
    <cellStyle name="Normal 7 2 2 2 7" xfId="4532" xr:uid="{00000000-0005-0000-0000-0000F30D0000}"/>
    <cellStyle name="Normal 7 2 2 3" xfId="319" xr:uid="{00000000-0005-0000-0000-0000F40D0000}"/>
    <cellStyle name="Normal 7 2 2 3 2" xfId="683" xr:uid="{00000000-0005-0000-0000-0000F50D0000}"/>
    <cellStyle name="Normal 7 2 2 3 2 2" xfId="1404" xr:uid="{00000000-0005-0000-0000-0000F60D0000}"/>
    <cellStyle name="Normal 7 2 2 3 2 2 2" xfId="2854" xr:uid="{00000000-0005-0000-0000-0000F70D0000}"/>
    <cellStyle name="Normal 7 2 2 3 2 2 2 2" xfId="7070" xr:uid="{00000000-0005-0000-0000-0000F80D0000}"/>
    <cellStyle name="Normal 7 2 2 3 2 2 3" xfId="4266" xr:uid="{00000000-0005-0000-0000-0000F90D0000}"/>
    <cellStyle name="Normal 7 2 2 3 2 2 3 2" xfId="8472" xr:uid="{00000000-0005-0000-0000-0000FA0D0000}"/>
    <cellStyle name="Normal 7 2 2 3 2 2 4" xfId="5668" xr:uid="{00000000-0005-0000-0000-0000FB0D0000}"/>
    <cellStyle name="Normal 7 2 2 3 2 3" xfId="2142" xr:uid="{00000000-0005-0000-0000-0000FC0D0000}"/>
    <cellStyle name="Normal 7 2 2 3 2 3 2" xfId="6370" xr:uid="{00000000-0005-0000-0000-0000FD0D0000}"/>
    <cellStyle name="Normal 7 2 2 3 2 4" xfId="3566" xr:uid="{00000000-0005-0000-0000-0000FE0D0000}"/>
    <cellStyle name="Normal 7 2 2 3 2 4 2" xfId="7772" xr:uid="{00000000-0005-0000-0000-0000FF0D0000}"/>
    <cellStyle name="Normal 7 2 2 3 2 5" xfId="4968" xr:uid="{00000000-0005-0000-0000-0000000E0000}"/>
    <cellStyle name="Normal 7 2 2 3 3" xfId="1049" xr:uid="{00000000-0005-0000-0000-0000010E0000}"/>
    <cellStyle name="Normal 7 2 2 3 3 2" xfId="2499" xr:uid="{00000000-0005-0000-0000-0000020E0000}"/>
    <cellStyle name="Normal 7 2 2 3 3 2 2" xfId="6720" xr:uid="{00000000-0005-0000-0000-0000030E0000}"/>
    <cellStyle name="Normal 7 2 2 3 3 3" xfId="3916" xr:uid="{00000000-0005-0000-0000-0000040E0000}"/>
    <cellStyle name="Normal 7 2 2 3 3 3 2" xfId="8122" xr:uid="{00000000-0005-0000-0000-0000050E0000}"/>
    <cellStyle name="Normal 7 2 2 3 3 4" xfId="5318" xr:uid="{00000000-0005-0000-0000-0000060E0000}"/>
    <cellStyle name="Normal 7 2 2 3 4" xfId="1792" xr:uid="{00000000-0005-0000-0000-0000070E0000}"/>
    <cellStyle name="Normal 7 2 2 3 4 2" xfId="6020" xr:uid="{00000000-0005-0000-0000-0000080E0000}"/>
    <cellStyle name="Normal 7 2 2 3 5" xfId="3216" xr:uid="{00000000-0005-0000-0000-0000090E0000}"/>
    <cellStyle name="Normal 7 2 2 3 5 2" xfId="7422" xr:uid="{00000000-0005-0000-0000-00000A0E0000}"/>
    <cellStyle name="Normal 7 2 2 3 6" xfId="4618" xr:uid="{00000000-0005-0000-0000-00000B0E0000}"/>
    <cellStyle name="Normal 7 2 2 4" xfId="511" xr:uid="{00000000-0005-0000-0000-00000C0E0000}"/>
    <cellStyle name="Normal 7 2 2 4 2" xfId="1232" xr:uid="{00000000-0005-0000-0000-00000D0E0000}"/>
    <cellStyle name="Normal 7 2 2 4 2 2" xfId="2682" xr:uid="{00000000-0005-0000-0000-00000E0E0000}"/>
    <cellStyle name="Normal 7 2 2 4 2 2 2" xfId="6898" xr:uid="{00000000-0005-0000-0000-00000F0E0000}"/>
    <cellStyle name="Normal 7 2 2 4 2 3" xfId="4094" xr:uid="{00000000-0005-0000-0000-0000100E0000}"/>
    <cellStyle name="Normal 7 2 2 4 2 3 2" xfId="8300" xr:uid="{00000000-0005-0000-0000-0000110E0000}"/>
    <cellStyle name="Normal 7 2 2 4 2 4" xfId="5496" xr:uid="{00000000-0005-0000-0000-0000120E0000}"/>
    <cellStyle name="Normal 7 2 2 4 3" xfId="1970" xr:uid="{00000000-0005-0000-0000-0000130E0000}"/>
    <cellStyle name="Normal 7 2 2 4 3 2" xfId="6198" xr:uid="{00000000-0005-0000-0000-0000140E0000}"/>
    <cellStyle name="Normal 7 2 2 4 4" xfId="3394" xr:uid="{00000000-0005-0000-0000-0000150E0000}"/>
    <cellStyle name="Normal 7 2 2 4 4 2" xfId="7600" xr:uid="{00000000-0005-0000-0000-0000160E0000}"/>
    <cellStyle name="Normal 7 2 2 4 5" xfId="4796" xr:uid="{00000000-0005-0000-0000-0000170E0000}"/>
    <cellStyle name="Normal 7 2 2 5" xfId="877" xr:uid="{00000000-0005-0000-0000-0000180E0000}"/>
    <cellStyle name="Normal 7 2 2 5 2" xfId="2327" xr:uid="{00000000-0005-0000-0000-0000190E0000}"/>
    <cellStyle name="Normal 7 2 2 5 2 2" xfId="6548" xr:uid="{00000000-0005-0000-0000-00001A0E0000}"/>
    <cellStyle name="Normal 7 2 2 5 3" xfId="3744" xr:uid="{00000000-0005-0000-0000-00001B0E0000}"/>
    <cellStyle name="Normal 7 2 2 5 3 2" xfId="7950" xr:uid="{00000000-0005-0000-0000-00001C0E0000}"/>
    <cellStyle name="Normal 7 2 2 5 4" xfId="5146" xr:uid="{00000000-0005-0000-0000-00001D0E0000}"/>
    <cellStyle name="Normal 7 2 2 6" xfId="1620" xr:uid="{00000000-0005-0000-0000-00001E0E0000}"/>
    <cellStyle name="Normal 7 2 2 6 2" xfId="5848" xr:uid="{00000000-0005-0000-0000-00001F0E0000}"/>
    <cellStyle name="Normal 7 2 2 7" xfId="3044" xr:uid="{00000000-0005-0000-0000-0000200E0000}"/>
    <cellStyle name="Normal 7 2 2 7 2" xfId="7250" xr:uid="{00000000-0005-0000-0000-0000210E0000}"/>
    <cellStyle name="Normal 7 2 2 8" xfId="4446" xr:uid="{00000000-0005-0000-0000-0000220E0000}"/>
    <cellStyle name="Normal 7 2 3" xfId="193" xr:uid="{00000000-0005-0000-0000-0000230E0000}"/>
    <cellStyle name="Normal 7 2 3 2" xfId="365" xr:uid="{00000000-0005-0000-0000-0000240E0000}"/>
    <cellStyle name="Normal 7 2 3 2 2" xfId="729" xr:uid="{00000000-0005-0000-0000-0000250E0000}"/>
    <cellStyle name="Normal 7 2 3 2 2 2" xfId="1450" xr:uid="{00000000-0005-0000-0000-0000260E0000}"/>
    <cellStyle name="Normal 7 2 3 2 2 2 2" xfId="2900" xr:uid="{00000000-0005-0000-0000-0000270E0000}"/>
    <cellStyle name="Normal 7 2 3 2 2 2 2 2" xfId="7116" xr:uid="{00000000-0005-0000-0000-0000280E0000}"/>
    <cellStyle name="Normal 7 2 3 2 2 2 3" xfId="4312" xr:uid="{00000000-0005-0000-0000-0000290E0000}"/>
    <cellStyle name="Normal 7 2 3 2 2 2 3 2" xfId="8518" xr:uid="{00000000-0005-0000-0000-00002A0E0000}"/>
    <cellStyle name="Normal 7 2 3 2 2 2 4" xfId="5714" xr:uid="{00000000-0005-0000-0000-00002B0E0000}"/>
    <cellStyle name="Normal 7 2 3 2 2 3" xfId="2188" xr:uid="{00000000-0005-0000-0000-00002C0E0000}"/>
    <cellStyle name="Normal 7 2 3 2 2 3 2" xfId="6416" xr:uid="{00000000-0005-0000-0000-00002D0E0000}"/>
    <cellStyle name="Normal 7 2 3 2 2 4" xfId="3612" xr:uid="{00000000-0005-0000-0000-00002E0E0000}"/>
    <cellStyle name="Normal 7 2 3 2 2 4 2" xfId="7818" xr:uid="{00000000-0005-0000-0000-00002F0E0000}"/>
    <cellStyle name="Normal 7 2 3 2 2 5" xfId="5014" xr:uid="{00000000-0005-0000-0000-0000300E0000}"/>
    <cellStyle name="Normal 7 2 3 2 3" xfId="1095" xr:uid="{00000000-0005-0000-0000-0000310E0000}"/>
    <cellStyle name="Normal 7 2 3 2 3 2" xfId="2545" xr:uid="{00000000-0005-0000-0000-0000320E0000}"/>
    <cellStyle name="Normal 7 2 3 2 3 2 2" xfId="6766" xr:uid="{00000000-0005-0000-0000-0000330E0000}"/>
    <cellStyle name="Normal 7 2 3 2 3 3" xfId="3962" xr:uid="{00000000-0005-0000-0000-0000340E0000}"/>
    <cellStyle name="Normal 7 2 3 2 3 3 2" xfId="8168" xr:uid="{00000000-0005-0000-0000-0000350E0000}"/>
    <cellStyle name="Normal 7 2 3 2 3 4" xfId="5364" xr:uid="{00000000-0005-0000-0000-0000360E0000}"/>
    <cellStyle name="Normal 7 2 3 2 4" xfId="1838" xr:uid="{00000000-0005-0000-0000-0000370E0000}"/>
    <cellStyle name="Normal 7 2 3 2 4 2" xfId="6066" xr:uid="{00000000-0005-0000-0000-0000380E0000}"/>
    <cellStyle name="Normal 7 2 3 2 5" xfId="3262" xr:uid="{00000000-0005-0000-0000-0000390E0000}"/>
    <cellStyle name="Normal 7 2 3 2 5 2" xfId="7468" xr:uid="{00000000-0005-0000-0000-00003A0E0000}"/>
    <cellStyle name="Normal 7 2 3 2 6" xfId="4664" xr:uid="{00000000-0005-0000-0000-00003B0E0000}"/>
    <cellStyle name="Normal 7 2 3 3" xfId="557" xr:uid="{00000000-0005-0000-0000-00003C0E0000}"/>
    <cellStyle name="Normal 7 2 3 3 2" xfId="1278" xr:uid="{00000000-0005-0000-0000-00003D0E0000}"/>
    <cellStyle name="Normal 7 2 3 3 2 2" xfId="2728" xr:uid="{00000000-0005-0000-0000-00003E0E0000}"/>
    <cellStyle name="Normal 7 2 3 3 2 2 2" xfId="6944" xr:uid="{00000000-0005-0000-0000-00003F0E0000}"/>
    <cellStyle name="Normal 7 2 3 3 2 3" xfId="4140" xr:uid="{00000000-0005-0000-0000-0000400E0000}"/>
    <cellStyle name="Normal 7 2 3 3 2 3 2" xfId="8346" xr:uid="{00000000-0005-0000-0000-0000410E0000}"/>
    <cellStyle name="Normal 7 2 3 3 2 4" xfId="5542" xr:uid="{00000000-0005-0000-0000-0000420E0000}"/>
    <cellStyle name="Normal 7 2 3 3 3" xfId="2016" xr:uid="{00000000-0005-0000-0000-0000430E0000}"/>
    <cellStyle name="Normal 7 2 3 3 3 2" xfId="6244" xr:uid="{00000000-0005-0000-0000-0000440E0000}"/>
    <cellStyle name="Normal 7 2 3 3 4" xfId="3440" xr:uid="{00000000-0005-0000-0000-0000450E0000}"/>
    <cellStyle name="Normal 7 2 3 3 4 2" xfId="7646" xr:uid="{00000000-0005-0000-0000-0000460E0000}"/>
    <cellStyle name="Normal 7 2 3 3 5" xfId="4842" xr:uid="{00000000-0005-0000-0000-0000470E0000}"/>
    <cellStyle name="Normal 7 2 3 4" xfId="923" xr:uid="{00000000-0005-0000-0000-0000480E0000}"/>
    <cellStyle name="Normal 7 2 3 4 2" xfId="2373" xr:uid="{00000000-0005-0000-0000-0000490E0000}"/>
    <cellStyle name="Normal 7 2 3 4 2 2" xfId="6594" xr:uid="{00000000-0005-0000-0000-00004A0E0000}"/>
    <cellStyle name="Normal 7 2 3 4 3" xfId="3790" xr:uid="{00000000-0005-0000-0000-00004B0E0000}"/>
    <cellStyle name="Normal 7 2 3 4 3 2" xfId="7996" xr:uid="{00000000-0005-0000-0000-00004C0E0000}"/>
    <cellStyle name="Normal 7 2 3 4 4" xfId="5192" xr:uid="{00000000-0005-0000-0000-00004D0E0000}"/>
    <cellStyle name="Normal 7 2 3 5" xfId="1666" xr:uid="{00000000-0005-0000-0000-00004E0E0000}"/>
    <cellStyle name="Normal 7 2 3 5 2" xfId="5894" xr:uid="{00000000-0005-0000-0000-00004F0E0000}"/>
    <cellStyle name="Normal 7 2 3 6" xfId="3090" xr:uid="{00000000-0005-0000-0000-0000500E0000}"/>
    <cellStyle name="Normal 7 2 3 6 2" xfId="7296" xr:uid="{00000000-0005-0000-0000-0000510E0000}"/>
    <cellStyle name="Normal 7 2 3 7" xfId="4492" xr:uid="{00000000-0005-0000-0000-0000520E0000}"/>
    <cellStyle name="Normal 7 2 4" xfId="279" xr:uid="{00000000-0005-0000-0000-0000530E0000}"/>
    <cellStyle name="Normal 7 2 4 2" xfId="643" xr:uid="{00000000-0005-0000-0000-0000540E0000}"/>
    <cellStyle name="Normal 7 2 4 2 2" xfId="1364" xr:uid="{00000000-0005-0000-0000-0000550E0000}"/>
    <cellStyle name="Normal 7 2 4 2 2 2" xfId="2814" xr:uid="{00000000-0005-0000-0000-0000560E0000}"/>
    <cellStyle name="Normal 7 2 4 2 2 2 2" xfId="7030" xr:uid="{00000000-0005-0000-0000-0000570E0000}"/>
    <cellStyle name="Normal 7 2 4 2 2 3" xfId="4226" xr:uid="{00000000-0005-0000-0000-0000580E0000}"/>
    <cellStyle name="Normal 7 2 4 2 2 3 2" xfId="8432" xr:uid="{00000000-0005-0000-0000-0000590E0000}"/>
    <cellStyle name="Normal 7 2 4 2 2 4" xfId="5628" xr:uid="{00000000-0005-0000-0000-00005A0E0000}"/>
    <cellStyle name="Normal 7 2 4 2 3" xfId="2102" xr:uid="{00000000-0005-0000-0000-00005B0E0000}"/>
    <cellStyle name="Normal 7 2 4 2 3 2" xfId="6330" xr:uid="{00000000-0005-0000-0000-00005C0E0000}"/>
    <cellStyle name="Normal 7 2 4 2 4" xfId="3526" xr:uid="{00000000-0005-0000-0000-00005D0E0000}"/>
    <cellStyle name="Normal 7 2 4 2 4 2" xfId="7732" xr:uid="{00000000-0005-0000-0000-00005E0E0000}"/>
    <cellStyle name="Normal 7 2 4 2 5" xfId="4928" xr:uid="{00000000-0005-0000-0000-00005F0E0000}"/>
    <cellStyle name="Normal 7 2 4 3" xfId="1009" xr:uid="{00000000-0005-0000-0000-0000600E0000}"/>
    <cellStyle name="Normal 7 2 4 3 2" xfId="2459" xr:uid="{00000000-0005-0000-0000-0000610E0000}"/>
    <cellStyle name="Normal 7 2 4 3 2 2" xfId="6680" xr:uid="{00000000-0005-0000-0000-0000620E0000}"/>
    <cellStyle name="Normal 7 2 4 3 3" xfId="3876" xr:uid="{00000000-0005-0000-0000-0000630E0000}"/>
    <cellStyle name="Normal 7 2 4 3 3 2" xfId="8082" xr:uid="{00000000-0005-0000-0000-0000640E0000}"/>
    <cellStyle name="Normal 7 2 4 3 4" xfId="5278" xr:uid="{00000000-0005-0000-0000-0000650E0000}"/>
    <cellStyle name="Normal 7 2 4 4" xfId="1752" xr:uid="{00000000-0005-0000-0000-0000660E0000}"/>
    <cellStyle name="Normal 7 2 4 4 2" xfId="5980" xr:uid="{00000000-0005-0000-0000-0000670E0000}"/>
    <cellStyle name="Normal 7 2 4 5" xfId="3176" xr:uid="{00000000-0005-0000-0000-0000680E0000}"/>
    <cellStyle name="Normal 7 2 4 5 2" xfId="7382" xr:uid="{00000000-0005-0000-0000-0000690E0000}"/>
    <cellStyle name="Normal 7 2 4 6" xfId="4578" xr:uid="{00000000-0005-0000-0000-00006A0E0000}"/>
    <cellStyle name="Normal 7 2 5" xfId="471" xr:uid="{00000000-0005-0000-0000-00006B0E0000}"/>
    <cellStyle name="Normal 7 2 5 2" xfId="1192" xr:uid="{00000000-0005-0000-0000-00006C0E0000}"/>
    <cellStyle name="Normal 7 2 5 2 2" xfId="2642" xr:uid="{00000000-0005-0000-0000-00006D0E0000}"/>
    <cellStyle name="Normal 7 2 5 2 2 2" xfId="6858" xr:uid="{00000000-0005-0000-0000-00006E0E0000}"/>
    <cellStyle name="Normal 7 2 5 2 3" xfId="4054" xr:uid="{00000000-0005-0000-0000-00006F0E0000}"/>
    <cellStyle name="Normal 7 2 5 2 3 2" xfId="8260" xr:uid="{00000000-0005-0000-0000-0000700E0000}"/>
    <cellStyle name="Normal 7 2 5 2 4" xfId="5456" xr:uid="{00000000-0005-0000-0000-0000710E0000}"/>
    <cellStyle name="Normal 7 2 5 3" xfId="1930" xr:uid="{00000000-0005-0000-0000-0000720E0000}"/>
    <cellStyle name="Normal 7 2 5 3 2" xfId="6158" xr:uid="{00000000-0005-0000-0000-0000730E0000}"/>
    <cellStyle name="Normal 7 2 5 4" xfId="3354" xr:uid="{00000000-0005-0000-0000-0000740E0000}"/>
    <cellStyle name="Normal 7 2 5 4 2" xfId="7560" xr:uid="{00000000-0005-0000-0000-0000750E0000}"/>
    <cellStyle name="Normal 7 2 5 5" xfId="4756" xr:uid="{00000000-0005-0000-0000-0000760E0000}"/>
    <cellStyle name="Normal 7 2 6" xfId="837" xr:uid="{00000000-0005-0000-0000-0000770E0000}"/>
    <cellStyle name="Normal 7 2 6 2" xfId="2287" xr:uid="{00000000-0005-0000-0000-0000780E0000}"/>
    <cellStyle name="Normal 7 2 6 2 2" xfId="6508" xr:uid="{00000000-0005-0000-0000-0000790E0000}"/>
    <cellStyle name="Normal 7 2 6 3" xfId="3704" xr:uid="{00000000-0005-0000-0000-00007A0E0000}"/>
    <cellStyle name="Normal 7 2 6 3 2" xfId="7910" xr:uid="{00000000-0005-0000-0000-00007B0E0000}"/>
    <cellStyle name="Normal 7 2 6 4" xfId="5106" xr:uid="{00000000-0005-0000-0000-00007C0E0000}"/>
    <cellStyle name="Normal 7 2 7" xfId="1580" xr:uid="{00000000-0005-0000-0000-00007D0E0000}"/>
    <cellStyle name="Normal 7 2 7 2" xfId="5808" xr:uid="{00000000-0005-0000-0000-00007E0E0000}"/>
    <cellStyle name="Normal 7 2 8" xfId="3004" xr:uid="{00000000-0005-0000-0000-00007F0E0000}"/>
    <cellStyle name="Normal 7 2 8 2" xfId="7210" xr:uid="{00000000-0005-0000-0000-0000800E0000}"/>
    <cellStyle name="Normal 7 2 9" xfId="4406" xr:uid="{00000000-0005-0000-0000-0000810E0000}"/>
    <cellStyle name="Normal 7 3" xfId="135" xr:uid="{00000000-0005-0000-0000-0000820E0000}"/>
    <cellStyle name="Normal 7 3 2" xfId="221" xr:uid="{00000000-0005-0000-0000-0000830E0000}"/>
    <cellStyle name="Normal 7 3 2 2" xfId="393" xr:uid="{00000000-0005-0000-0000-0000840E0000}"/>
    <cellStyle name="Normal 7 3 2 2 2" xfId="757" xr:uid="{00000000-0005-0000-0000-0000850E0000}"/>
    <cellStyle name="Normal 7 3 2 2 2 2" xfId="1478" xr:uid="{00000000-0005-0000-0000-0000860E0000}"/>
    <cellStyle name="Normal 7 3 2 2 2 2 2" xfId="2928" xr:uid="{00000000-0005-0000-0000-0000870E0000}"/>
    <cellStyle name="Normal 7 3 2 2 2 2 2 2" xfId="7144" xr:uid="{00000000-0005-0000-0000-0000880E0000}"/>
    <cellStyle name="Normal 7 3 2 2 2 2 3" xfId="4340" xr:uid="{00000000-0005-0000-0000-0000890E0000}"/>
    <cellStyle name="Normal 7 3 2 2 2 2 3 2" xfId="8546" xr:uid="{00000000-0005-0000-0000-00008A0E0000}"/>
    <cellStyle name="Normal 7 3 2 2 2 2 4" xfId="5742" xr:uid="{00000000-0005-0000-0000-00008B0E0000}"/>
    <cellStyle name="Normal 7 3 2 2 2 3" xfId="2216" xr:uid="{00000000-0005-0000-0000-00008C0E0000}"/>
    <cellStyle name="Normal 7 3 2 2 2 3 2" xfId="6444" xr:uid="{00000000-0005-0000-0000-00008D0E0000}"/>
    <cellStyle name="Normal 7 3 2 2 2 4" xfId="3640" xr:uid="{00000000-0005-0000-0000-00008E0E0000}"/>
    <cellStyle name="Normal 7 3 2 2 2 4 2" xfId="7846" xr:uid="{00000000-0005-0000-0000-00008F0E0000}"/>
    <cellStyle name="Normal 7 3 2 2 2 5" xfId="5042" xr:uid="{00000000-0005-0000-0000-0000900E0000}"/>
    <cellStyle name="Normal 7 3 2 2 3" xfId="1123" xr:uid="{00000000-0005-0000-0000-0000910E0000}"/>
    <cellStyle name="Normal 7 3 2 2 3 2" xfId="2573" xr:uid="{00000000-0005-0000-0000-0000920E0000}"/>
    <cellStyle name="Normal 7 3 2 2 3 2 2" xfId="6794" xr:uid="{00000000-0005-0000-0000-0000930E0000}"/>
    <cellStyle name="Normal 7 3 2 2 3 3" xfId="3990" xr:uid="{00000000-0005-0000-0000-0000940E0000}"/>
    <cellStyle name="Normal 7 3 2 2 3 3 2" xfId="8196" xr:uid="{00000000-0005-0000-0000-0000950E0000}"/>
    <cellStyle name="Normal 7 3 2 2 3 4" xfId="5392" xr:uid="{00000000-0005-0000-0000-0000960E0000}"/>
    <cellStyle name="Normal 7 3 2 2 4" xfId="1866" xr:uid="{00000000-0005-0000-0000-0000970E0000}"/>
    <cellStyle name="Normal 7 3 2 2 4 2" xfId="6094" xr:uid="{00000000-0005-0000-0000-0000980E0000}"/>
    <cellStyle name="Normal 7 3 2 2 5" xfId="3290" xr:uid="{00000000-0005-0000-0000-0000990E0000}"/>
    <cellStyle name="Normal 7 3 2 2 5 2" xfId="7496" xr:uid="{00000000-0005-0000-0000-00009A0E0000}"/>
    <cellStyle name="Normal 7 3 2 2 6" xfId="4692" xr:uid="{00000000-0005-0000-0000-00009B0E0000}"/>
    <cellStyle name="Normal 7 3 2 3" xfId="585" xr:uid="{00000000-0005-0000-0000-00009C0E0000}"/>
    <cellStyle name="Normal 7 3 2 3 2" xfId="1306" xr:uid="{00000000-0005-0000-0000-00009D0E0000}"/>
    <cellStyle name="Normal 7 3 2 3 2 2" xfId="2756" xr:uid="{00000000-0005-0000-0000-00009E0E0000}"/>
    <cellStyle name="Normal 7 3 2 3 2 2 2" xfId="6972" xr:uid="{00000000-0005-0000-0000-00009F0E0000}"/>
    <cellStyle name="Normal 7 3 2 3 2 3" xfId="4168" xr:uid="{00000000-0005-0000-0000-0000A00E0000}"/>
    <cellStyle name="Normal 7 3 2 3 2 3 2" xfId="8374" xr:uid="{00000000-0005-0000-0000-0000A10E0000}"/>
    <cellStyle name="Normal 7 3 2 3 2 4" xfId="5570" xr:uid="{00000000-0005-0000-0000-0000A20E0000}"/>
    <cellStyle name="Normal 7 3 2 3 3" xfId="2044" xr:uid="{00000000-0005-0000-0000-0000A30E0000}"/>
    <cellStyle name="Normal 7 3 2 3 3 2" xfId="6272" xr:uid="{00000000-0005-0000-0000-0000A40E0000}"/>
    <cellStyle name="Normal 7 3 2 3 4" xfId="3468" xr:uid="{00000000-0005-0000-0000-0000A50E0000}"/>
    <cellStyle name="Normal 7 3 2 3 4 2" xfId="7674" xr:uid="{00000000-0005-0000-0000-0000A60E0000}"/>
    <cellStyle name="Normal 7 3 2 3 5" xfId="4870" xr:uid="{00000000-0005-0000-0000-0000A70E0000}"/>
    <cellStyle name="Normal 7 3 2 4" xfId="951" xr:uid="{00000000-0005-0000-0000-0000A80E0000}"/>
    <cellStyle name="Normal 7 3 2 4 2" xfId="2401" xr:uid="{00000000-0005-0000-0000-0000A90E0000}"/>
    <cellStyle name="Normal 7 3 2 4 2 2" xfId="6622" xr:uid="{00000000-0005-0000-0000-0000AA0E0000}"/>
    <cellStyle name="Normal 7 3 2 4 3" xfId="3818" xr:uid="{00000000-0005-0000-0000-0000AB0E0000}"/>
    <cellStyle name="Normal 7 3 2 4 3 2" xfId="8024" xr:uid="{00000000-0005-0000-0000-0000AC0E0000}"/>
    <cellStyle name="Normal 7 3 2 4 4" xfId="5220" xr:uid="{00000000-0005-0000-0000-0000AD0E0000}"/>
    <cellStyle name="Normal 7 3 2 5" xfId="1694" xr:uid="{00000000-0005-0000-0000-0000AE0E0000}"/>
    <cellStyle name="Normal 7 3 2 5 2" xfId="5922" xr:uid="{00000000-0005-0000-0000-0000AF0E0000}"/>
    <cellStyle name="Normal 7 3 2 6" xfId="3118" xr:uid="{00000000-0005-0000-0000-0000B00E0000}"/>
    <cellStyle name="Normal 7 3 2 6 2" xfId="7324" xr:uid="{00000000-0005-0000-0000-0000B10E0000}"/>
    <cellStyle name="Normal 7 3 2 7" xfId="4520" xr:uid="{00000000-0005-0000-0000-0000B20E0000}"/>
    <cellStyle name="Normal 7 3 3" xfId="307" xr:uid="{00000000-0005-0000-0000-0000B30E0000}"/>
    <cellStyle name="Normal 7 3 3 2" xfId="671" xr:uid="{00000000-0005-0000-0000-0000B40E0000}"/>
    <cellStyle name="Normal 7 3 3 2 2" xfId="1392" xr:uid="{00000000-0005-0000-0000-0000B50E0000}"/>
    <cellStyle name="Normal 7 3 3 2 2 2" xfId="2842" xr:uid="{00000000-0005-0000-0000-0000B60E0000}"/>
    <cellStyle name="Normal 7 3 3 2 2 2 2" xfId="7058" xr:uid="{00000000-0005-0000-0000-0000B70E0000}"/>
    <cellStyle name="Normal 7 3 3 2 2 3" xfId="4254" xr:uid="{00000000-0005-0000-0000-0000B80E0000}"/>
    <cellStyle name="Normal 7 3 3 2 2 3 2" xfId="8460" xr:uid="{00000000-0005-0000-0000-0000B90E0000}"/>
    <cellStyle name="Normal 7 3 3 2 2 4" xfId="5656" xr:uid="{00000000-0005-0000-0000-0000BA0E0000}"/>
    <cellStyle name="Normal 7 3 3 2 3" xfId="2130" xr:uid="{00000000-0005-0000-0000-0000BB0E0000}"/>
    <cellStyle name="Normal 7 3 3 2 3 2" xfId="6358" xr:uid="{00000000-0005-0000-0000-0000BC0E0000}"/>
    <cellStyle name="Normal 7 3 3 2 4" xfId="3554" xr:uid="{00000000-0005-0000-0000-0000BD0E0000}"/>
    <cellStyle name="Normal 7 3 3 2 4 2" xfId="7760" xr:uid="{00000000-0005-0000-0000-0000BE0E0000}"/>
    <cellStyle name="Normal 7 3 3 2 5" xfId="4956" xr:uid="{00000000-0005-0000-0000-0000BF0E0000}"/>
    <cellStyle name="Normal 7 3 3 3" xfId="1037" xr:uid="{00000000-0005-0000-0000-0000C00E0000}"/>
    <cellStyle name="Normal 7 3 3 3 2" xfId="2487" xr:uid="{00000000-0005-0000-0000-0000C10E0000}"/>
    <cellStyle name="Normal 7 3 3 3 2 2" xfId="6708" xr:uid="{00000000-0005-0000-0000-0000C20E0000}"/>
    <cellStyle name="Normal 7 3 3 3 3" xfId="3904" xr:uid="{00000000-0005-0000-0000-0000C30E0000}"/>
    <cellStyle name="Normal 7 3 3 3 3 2" xfId="8110" xr:uid="{00000000-0005-0000-0000-0000C40E0000}"/>
    <cellStyle name="Normal 7 3 3 3 4" xfId="5306" xr:uid="{00000000-0005-0000-0000-0000C50E0000}"/>
    <cellStyle name="Normal 7 3 3 4" xfId="1780" xr:uid="{00000000-0005-0000-0000-0000C60E0000}"/>
    <cellStyle name="Normal 7 3 3 4 2" xfId="6008" xr:uid="{00000000-0005-0000-0000-0000C70E0000}"/>
    <cellStyle name="Normal 7 3 3 5" xfId="3204" xr:uid="{00000000-0005-0000-0000-0000C80E0000}"/>
    <cellStyle name="Normal 7 3 3 5 2" xfId="7410" xr:uid="{00000000-0005-0000-0000-0000C90E0000}"/>
    <cellStyle name="Normal 7 3 3 6" xfId="4606" xr:uid="{00000000-0005-0000-0000-0000CA0E0000}"/>
    <cellStyle name="Normal 7 3 4" xfId="499" xr:uid="{00000000-0005-0000-0000-0000CB0E0000}"/>
    <cellStyle name="Normal 7 3 4 2" xfId="1220" xr:uid="{00000000-0005-0000-0000-0000CC0E0000}"/>
    <cellStyle name="Normal 7 3 4 2 2" xfId="2670" xr:uid="{00000000-0005-0000-0000-0000CD0E0000}"/>
    <cellStyle name="Normal 7 3 4 2 2 2" xfId="6886" xr:uid="{00000000-0005-0000-0000-0000CE0E0000}"/>
    <cellStyle name="Normal 7 3 4 2 3" xfId="4082" xr:uid="{00000000-0005-0000-0000-0000CF0E0000}"/>
    <cellStyle name="Normal 7 3 4 2 3 2" xfId="8288" xr:uid="{00000000-0005-0000-0000-0000D00E0000}"/>
    <cellStyle name="Normal 7 3 4 2 4" xfId="5484" xr:uid="{00000000-0005-0000-0000-0000D10E0000}"/>
    <cellStyle name="Normal 7 3 4 3" xfId="1958" xr:uid="{00000000-0005-0000-0000-0000D20E0000}"/>
    <cellStyle name="Normal 7 3 4 3 2" xfId="6186" xr:uid="{00000000-0005-0000-0000-0000D30E0000}"/>
    <cellStyle name="Normal 7 3 4 4" xfId="3382" xr:uid="{00000000-0005-0000-0000-0000D40E0000}"/>
    <cellStyle name="Normal 7 3 4 4 2" xfId="7588" xr:uid="{00000000-0005-0000-0000-0000D50E0000}"/>
    <cellStyle name="Normal 7 3 4 5" xfId="4784" xr:uid="{00000000-0005-0000-0000-0000D60E0000}"/>
    <cellStyle name="Normal 7 3 5" xfId="865" xr:uid="{00000000-0005-0000-0000-0000D70E0000}"/>
    <cellStyle name="Normal 7 3 5 2" xfId="2315" xr:uid="{00000000-0005-0000-0000-0000D80E0000}"/>
    <cellStyle name="Normal 7 3 5 2 2" xfId="6536" xr:uid="{00000000-0005-0000-0000-0000D90E0000}"/>
    <cellStyle name="Normal 7 3 5 3" xfId="3732" xr:uid="{00000000-0005-0000-0000-0000DA0E0000}"/>
    <cellStyle name="Normal 7 3 5 3 2" xfId="7938" xr:uid="{00000000-0005-0000-0000-0000DB0E0000}"/>
    <cellStyle name="Normal 7 3 5 4" xfId="5134" xr:uid="{00000000-0005-0000-0000-0000DC0E0000}"/>
    <cellStyle name="Normal 7 3 6" xfId="1608" xr:uid="{00000000-0005-0000-0000-0000DD0E0000}"/>
    <cellStyle name="Normal 7 3 6 2" xfId="5836" xr:uid="{00000000-0005-0000-0000-0000DE0E0000}"/>
    <cellStyle name="Normal 7 3 7" xfId="3032" xr:uid="{00000000-0005-0000-0000-0000DF0E0000}"/>
    <cellStyle name="Normal 7 3 7 2" xfId="7238" xr:uid="{00000000-0005-0000-0000-0000E00E0000}"/>
    <cellStyle name="Normal 7 3 8" xfId="4434" xr:uid="{00000000-0005-0000-0000-0000E10E0000}"/>
    <cellStyle name="Normal 7 4" xfId="181" xr:uid="{00000000-0005-0000-0000-0000E20E0000}"/>
    <cellStyle name="Normal 7 4 2" xfId="353" xr:uid="{00000000-0005-0000-0000-0000E30E0000}"/>
    <cellStyle name="Normal 7 4 2 2" xfId="717" xr:uid="{00000000-0005-0000-0000-0000E40E0000}"/>
    <cellStyle name="Normal 7 4 2 2 2" xfId="1438" xr:uid="{00000000-0005-0000-0000-0000E50E0000}"/>
    <cellStyle name="Normal 7 4 2 2 2 2" xfId="2888" xr:uid="{00000000-0005-0000-0000-0000E60E0000}"/>
    <cellStyle name="Normal 7 4 2 2 2 2 2" xfId="7104" xr:uid="{00000000-0005-0000-0000-0000E70E0000}"/>
    <cellStyle name="Normal 7 4 2 2 2 3" xfId="4300" xr:uid="{00000000-0005-0000-0000-0000E80E0000}"/>
    <cellStyle name="Normal 7 4 2 2 2 3 2" xfId="8506" xr:uid="{00000000-0005-0000-0000-0000E90E0000}"/>
    <cellStyle name="Normal 7 4 2 2 2 4" xfId="5702" xr:uid="{00000000-0005-0000-0000-0000EA0E0000}"/>
    <cellStyle name="Normal 7 4 2 2 3" xfId="2176" xr:uid="{00000000-0005-0000-0000-0000EB0E0000}"/>
    <cellStyle name="Normal 7 4 2 2 3 2" xfId="6404" xr:uid="{00000000-0005-0000-0000-0000EC0E0000}"/>
    <cellStyle name="Normal 7 4 2 2 4" xfId="3600" xr:uid="{00000000-0005-0000-0000-0000ED0E0000}"/>
    <cellStyle name="Normal 7 4 2 2 4 2" xfId="7806" xr:uid="{00000000-0005-0000-0000-0000EE0E0000}"/>
    <cellStyle name="Normal 7 4 2 2 5" xfId="5002" xr:uid="{00000000-0005-0000-0000-0000EF0E0000}"/>
    <cellStyle name="Normal 7 4 2 3" xfId="1083" xr:uid="{00000000-0005-0000-0000-0000F00E0000}"/>
    <cellStyle name="Normal 7 4 2 3 2" xfId="2533" xr:uid="{00000000-0005-0000-0000-0000F10E0000}"/>
    <cellStyle name="Normal 7 4 2 3 2 2" xfId="6754" xr:uid="{00000000-0005-0000-0000-0000F20E0000}"/>
    <cellStyle name="Normal 7 4 2 3 3" xfId="3950" xr:uid="{00000000-0005-0000-0000-0000F30E0000}"/>
    <cellStyle name="Normal 7 4 2 3 3 2" xfId="8156" xr:uid="{00000000-0005-0000-0000-0000F40E0000}"/>
    <cellStyle name="Normal 7 4 2 3 4" xfId="5352" xr:uid="{00000000-0005-0000-0000-0000F50E0000}"/>
    <cellStyle name="Normal 7 4 2 4" xfId="1826" xr:uid="{00000000-0005-0000-0000-0000F60E0000}"/>
    <cellStyle name="Normal 7 4 2 4 2" xfId="6054" xr:uid="{00000000-0005-0000-0000-0000F70E0000}"/>
    <cellStyle name="Normal 7 4 2 5" xfId="3250" xr:uid="{00000000-0005-0000-0000-0000F80E0000}"/>
    <cellStyle name="Normal 7 4 2 5 2" xfId="7456" xr:uid="{00000000-0005-0000-0000-0000F90E0000}"/>
    <cellStyle name="Normal 7 4 2 6" xfId="4652" xr:uid="{00000000-0005-0000-0000-0000FA0E0000}"/>
    <cellStyle name="Normal 7 4 3" xfId="545" xr:uid="{00000000-0005-0000-0000-0000FB0E0000}"/>
    <cellStyle name="Normal 7 4 3 2" xfId="1266" xr:uid="{00000000-0005-0000-0000-0000FC0E0000}"/>
    <cellStyle name="Normal 7 4 3 2 2" xfId="2716" xr:uid="{00000000-0005-0000-0000-0000FD0E0000}"/>
    <cellStyle name="Normal 7 4 3 2 2 2" xfId="6932" xr:uid="{00000000-0005-0000-0000-0000FE0E0000}"/>
    <cellStyle name="Normal 7 4 3 2 3" xfId="4128" xr:uid="{00000000-0005-0000-0000-0000FF0E0000}"/>
    <cellStyle name="Normal 7 4 3 2 3 2" xfId="8334" xr:uid="{00000000-0005-0000-0000-0000000F0000}"/>
    <cellStyle name="Normal 7 4 3 2 4" xfId="5530" xr:uid="{00000000-0005-0000-0000-0000010F0000}"/>
    <cellStyle name="Normal 7 4 3 3" xfId="2004" xr:uid="{00000000-0005-0000-0000-0000020F0000}"/>
    <cellStyle name="Normal 7 4 3 3 2" xfId="6232" xr:uid="{00000000-0005-0000-0000-0000030F0000}"/>
    <cellStyle name="Normal 7 4 3 4" xfId="3428" xr:uid="{00000000-0005-0000-0000-0000040F0000}"/>
    <cellStyle name="Normal 7 4 3 4 2" xfId="7634" xr:uid="{00000000-0005-0000-0000-0000050F0000}"/>
    <cellStyle name="Normal 7 4 3 5" xfId="4830" xr:uid="{00000000-0005-0000-0000-0000060F0000}"/>
    <cellStyle name="Normal 7 4 4" xfId="911" xr:uid="{00000000-0005-0000-0000-0000070F0000}"/>
    <cellStyle name="Normal 7 4 4 2" xfId="2361" xr:uid="{00000000-0005-0000-0000-0000080F0000}"/>
    <cellStyle name="Normal 7 4 4 2 2" xfId="6582" xr:uid="{00000000-0005-0000-0000-0000090F0000}"/>
    <cellStyle name="Normal 7 4 4 3" xfId="3778" xr:uid="{00000000-0005-0000-0000-00000A0F0000}"/>
    <cellStyle name="Normal 7 4 4 3 2" xfId="7984" xr:uid="{00000000-0005-0000-0000-00000B0F0000}"/>
    <cellStyle name="Normal 7 4 4 4" xfId="5180" xr:uid="{00000000-0005-0000-0000-00000C0F0000}"/>
    <cellStyle name="Normal 7 4 5" xfId="1654" xr:uid="{00000000-0005-0000-0000-00000D0F0000}"/>
    <cellStyle name="Normal 7 4 5 2" xfId="5882" xr:uid="{00000000-0005-0000-0000-00000E0F0000}"/>
    <cellStyle name="Normal 7 4 6" xfId="3078" xr:uid="{00000000-0005-0000-0000-00000F0F0000}"/>
    <cellStyle name="Normal 7 4 6 2" xfId="7284" xr:uid="{00000000-0005-0000-0000-0000100F0000}"/>
    <cellStyle name="Normal 7 4 7" xfId="4480" xr:uid="{00000000-0005-0000-0000-0000110F0000}"/>
    <cellStyle name="Normal 7 5" xfId="267" xr:uid="{00000000-0005-0000-0000-0000120F0000}"/>
    <cellStyle name="Normal 7 5 2" xfId="631" xr:uid="{00000000-0005-0000-0000-0000130F0000}"/>
    <cellStyle name="Normal 7 5 2 2" xfId="1352" xr:uid="{00000000-0005-0000-0000-0000140F0000}"/>
    <cellStyle name="Normal 7 5 2 2 2" xfId="2802" xr:uid="{00000000-0005-0000-0000-0000150F0000}"/>
    <cellStyle name="Normal 7 5 2 2 2 2" xfId="7018" xr:uid="{00000000-0005-0000-0000-0000160F0000}"/>
    <cellStyle name="Normal 7 5 2 2 3" xfId="4214" xr:uid="{00000000-0005-0000-0000-0000170F0000}"/>
    <cellStyle name="Normal 7 5 2 2 3 2" xfId="8420" xr:uid="{00000000-0005-0000-0000-0000180F0000}"/>
    <cellStyle name="Normal 7 5 2 2 4" xfId="5616" xr:uid="{00000000-0005-0000-0000-0000190F0000}"/>
    <cellStyle name="Normal 7 5 2 3" xfId="2090" xr:uid="{00000000-0005-0000-0000-00001A0F0000}"/>
    <cellStyle name="Normal 7 5 2 3 2" xfId="6318" xr:uid="{00000000-0005-0000-0000-00001B0F0000}"/>
    <cellStyle name="Normal 7 5 2 4" xfId="3514" xr:uid="{00000000-0005-0000-0000-00001C0F0000}"/>
    <cellStyle name="Normal 7 5 2 4 2" xfId="7720" xr:uid="{00000000-0005-0000-0000-00001D0F0000}"/>
    <cellStyle name="Normal 7 5 2 5" xfId="4916" xr:uid="{00000000-0005-0000-0000-00001E0F0000}"/>
    <cellStyle name="Normal 7 5 3" xfId="997" xr:uid="{00000000-0005-0000-0000-00001F0F0000}"/>
    <cellStyle name="Normal 7 5 3 2" xfId="2447" xr:uid="{00000000-0005-0000-0000-0000200F0000}"/>
    <cellStyle name="Normal 7 5 3 2 2" xfId="6668" xr:uid="{00000000-0005-0000-0000-0000210F0000}"/>
    <cellStyle name="Normal 7 5 3 3" xfId="3864" xr:uid="{00000000-0005-0000-0000-0000220F0000}"/>
    <cellStyle name="Normal 7 5 3 3 2" xfId="8070" xr:uid="{00000000-0005-0000-0000-0000230F0000}"/>
    <cellStyle name="Normal 7 5 3 4" xfId="5266" xr:uid="{00000000-0005-0000-0000-0000240F0000}"/>
    <cellStyle name="Normal 7 5 4" xfId="1740" xr:uid="{00000000-0005-0000-0000-0000250F0000}"/>
    <cellStyle name="Normal 7 5 4 2" xfId="5968" xr:uid="{00000000-0005-0000-0000-0000260F0000}"/>
    <cellStyle name="Normal 7 5 5" xfId="3164" xr:uid="{00000000-0005-0000-0000-0000270F0000}"/>
    <cellStyle name="Normal 7 5 5 2" xfId="7370" xr:uid="{00000000-0005-0000-0000-0000280F0000}"/>
    <cellStyle name="Normal 7 5 6" xfId="4566" xr:uid="{00000000-0005-0000-0000-0000290F0000}"/>
    <cellStyle name="Normal 7 6" xfId="459" xr:uid="{00000000-0005-0000-0000-00002A0F0000}"/>
    <cellStyle name="Normal 7 6 2" xfId="1180" xr:uid="{00000000-0005-0000-0000-00002B0F0000}"/>
    <cellStyle name="Normal 7 6 2 2" xfId="2630" xr:uid="{00000000-0005-0000-0000-00002C0F0000}"/>
    <cellStyle name="Normal 7 6 2 2 2" xfId="6846" xr:uid="{00000000-0005-0000-0000-00002D0F0000}"/>
    <cellStyle name="Normal 7 6 2 3" xfId="4042" xr:uid="{00000000-0005-0000-0000-00002E0F0000}"/>
    <cellStyle name="Normal 7 6 2 3 2" xfId="8248" xr:uid="{00000000-0005-0000-0000-00002F0F0000}"/>
    <cellStyle name="Normal 7 6 2 4" xfId="5444" xr:uid="{00000000-0005-0000-0000-0000300F0000}"/>
    <cellStyle name="Normal 7 6 3" xfId="1918" xr:uid="{00000000-0005-0000-0000-0000310F0000}"/>
    <cellStyle name="Normal 7 6 3 2" xfId="6146" xr:uid="{00000000-0005-0000-0000-0000320F0000}"/>
    <cellStyle name="Normal 7 6 4" xfId="3342" xr:uid="{00000000-0005-0000-0000-0000330F0000}"/>
    <cellStyle name="Normal 7 6 4 2" xfId="7548" xr:uid="{00000000-0005-0000-0000-0000340F0000}"/>
    <cellStyle name="Normal 7 6 5" xfId="4744" xr:uid="{00000000-0005-0000-0000-0000350F0000}"/>
    <cellStyle name="Normal 7 7" xfId="825" xr:uid="{00000000-0005-0000-0000-0000360F0000}"/>
    <cellStyle name="Normal 7 7 2" xfId="2275" xr:uid="{00000000-0005-0000-0000-0000370F0000}"/>
    <cellStyle name="Normal 7 7 2 2" xfId="6496" xr:uid="{00000000-0005-0000-0000-0000380F0000}"/>
    <cellStyle name="Normal 7 7 3" xfId="3692" xr:uid="{00000000-0005-0000-0000-0000390F0000}"/>
    <cellStyle name="Normal 7 7 3 2" xfId="7898" xr:uid="{00000000-0005-0000-0000-00003A0F0000}"/>
    <cellStyle name="Normal 7 7 4" xfId="5094" xr:uid="{00000000-0005-0000-0000-00003B0F0000}"/>
    <cellStyle name="Normal 7 8" xfId="1568" xr:uid="{00000000-0005-0000-0000-00003C0F0000}"/>
    <cellStyle name="Normal 7 8 2" xfId="5796" xr:uid="{00000000-0005-0000-0000-00003D0F0000}"/>
    <cellStyle name="Normal 7 9" xfId="2992" xr:uid="{00000000-0005-0000-0000-00003E0F0000}"/>
    <cellStyle name="Normal 7 9 2" xfId="7198" xr:uid="{00000000-0005-0000-0000-00003F0F0000}"/>
    <cellStyle name="Normal 8" xfId="115" xr:uid="{00000000-0005-0000-0000-0000400F0000}"/>
    <cellStyle name="Normal 8 2" xfId="155" xr:uid="{00000000-0005-0000-0000-0000410F0000}"/>
    <cellStyle name="Normal 8 2 2" xfId="241" xr:uid="{00000000-0005-0000-0000-0000420F0000}"/>
    <cellStyle name="Normal 8 2 2 2" xfId="413" xr:uid="{00000000-0005-0000-0000-0000430F0000}"/>
    <cellStyle name="Normal 8 2 2 2 2" xfId="777" xr:uid="{00000000-0005-0000-0000-0000440F0000}"/>
    <cellStyle name="Normal 8 2 2 2 2 2" xfId="1498" xr:uid="{00000000-0005-0000-0000-0000450F0000}"/>
    <cellStyle name="Normal 8 2 2 2 2 2 2" xfId="2948" xr:uid="{00000000-0005-0000-0000-0000460F0000}"/>
    <cellStyle name="Normal 8 2 2 2 2 2 2 2" xfId="7164" xr:uid="{00000000-0005-0000-0000-0000470F0000}"/>
    <cellStyle name="Normal 8 2 2 2 2 2 3" xfId="4360" xr:uid="{00000000-0005-0000-0000-0000480F0000}"/>
    <cellStyle name="Normal 8 2 2 2 2 2 3 2" xfId="8566" xr:uid="{00000000-0005-0000-0000-0000490F0000}"/>
    <cellStyle name="Normal 8 2 2 2 2 2 4" xfId="5762" xr:uid="{00000000-0005-0000-0000-00004A0F0000}"/>
    <cellStyle name="Normal 8 2 2 2 2 3" xfId="2236" xr:uid="{00000000-0005-0000-0000-00004B0F0000}"/>
    <cellStyle name="Normal 8 2 2 2 2 3 2" xfId="6464" xr:uid="{00000000-0005-0000-0000-00004C0F0000}"/>
    <cellStyle name="Normal 8 2 2 2 2 4" xfId="3660" xr:uid="{00000000-0005-0000-0000-00004D0F0000}"/>
    <cellStyle name="Normal 8 2 2 2 2 4 2" xfId="7866" xr:uid="{00000000-0005-0000-0000-00004E0F0000}"/>
    <cellStyle name="Normal 8 2 2 2 2 5" xfId="5062" xr:uid="{00000000-0005-0000-0000-00004F0F0000}"/>
    <cellStyle name="Normal 8 2 2 2 3" xfId="1143" xr:uid="{00000000-0005-0000-0000-0000500F0000}"/>
    <cellStyle name="Normal 8 2 2 2 3 2" xfId="2593" xr:uid="{00000000-0005-0000-0000-0000510F0000}"/>
    <cellStyle name="Normal 8 2 2 2 3 2 2" xfId="6814" xr:uid="{00000000-0005-0000-0000-0000520F0000}"/>
    <cellStyle name="Normal 8 2 2 2 3 3" xfId="4010" xr:uid="{00000000-0005-0000-0000-0000530F0000}"/>
    <cellStyle name="Normal 8 2 2 2 3 3 2" xfId="8216" xr:uid="{00000000-0005-0000-0000-0000540F0000}"/>
    <cellStyle name="Normal 8 2 2 2 3 4" xfId="5412" xr:uid="{00000000-0005-0000-0000-0000550F0000}"/>
    <cellStyle name="Normal 8 2 2 2 4" xfId="1886" xr:uid="{00000000-0005-0000-0000-0000560F0000}"/>
    <cellStyle name="Normal 8 2 2 2 4 2" xfId="6114" xr:uid="{00000000-0005-0000-0000-0000570F0000}"/>
    <cellStyle name="Normal 8 2 2 2 5" xfId="3310" xr:uid="{00000000-0005-0000-0000-0000580F0000}"/>
    <cellStyle name="Normal 8 2 2 2 5 2" xfId="7516" xr:uid="{00000000-0005-0000-0000-0000590F0000}"/>
    <cellStyle name="Normal 8 2 2 2 6" xfId="4712" xr:uid="{00000000-0005-0000-0000-00005A0F0000}"/>
    <cellStyle name="Normal 8 2 2 3" xfId="605" xr:uid="{00000000-0005-0000-0000-00005B0F0000}"/>
    <cellStyle name="Normal 8 2 2 3 2" xfId="1326" xr:uid="{00000000-0005-0000-0000-00005C0F0000}"/>
    <cellStyle name="Normal 8 2 2 3 2 2" xfId="2776" xr:uid="{00000000-0005-0000-0000-00005D0F0000}"/>
    <cellStyle name="Normal 8 2 2 3 2 2 2" xfId="6992" xr:uid="{00000000-0005-0000-0000-00005E0F0000}"/>
    <cellStyle name="Normal 8 2 2 3 2 3" xfId="4188" xr:uid="{00000000-0005-0000-0000-00005F0F0000}"/>
    <cellStyle name="Normal 8 2 2 3 2 3 2" xfId="8394" xr:uid="{00000000-0005-0000-0000-0000600F0000}"/>
    <cellStyle name="Normal 8 2 2 3 2 4" xfId="5590" xr:uid="{00000000-0005-0000-0000-0000610F0000}"/>
    <cellStyle name="Normal 8 2 2 3 3" xfId="2064" xr:uid="{00000000-0005-0000-0000-0000620F0000}"/>
    <cellStyle name="Normal 8 2 2 3 3 2" xfId="6292" xr:uid="{00000000-0005-0000-0000-0000630F0000}"/>
    <cellStyle name="Normal 8 2 2 3 4" xfId="3488" xr:uid="{00000000-0005-0000-0000-0000640F0000}"/>
    <cellStyle name="Normal 8 2 2 3 4 2" xfId="7694" xr:uid="{00000000-0005-0000-0000-0000650F0000}"/>
    <cellStyle name="Normal 8 2 2 3 5" xfId="4890" xr:uid="{00000000-0005-0000-0000-0000660F0000}"/>
    <cellStyle name="Normal 8 2 2 4" xfId="971" xr:uid="{00000000-0005-0000-0000-0000670F0000}"/>
    <cellStyle name="Normal 8 2 2 4 2" xfId="2421" xr:uid="{00000000-0005-0000-0000-0000680F0000}"/>
    <cellStyle name="Normal 8 2 2 4 2 2" xfId="6642" xr:uid="{00000000-0005-0000-0000-0000690F0000}"/>
    <cellStyle name="Normal 8 2 2 4 3" xfId="3838" xr:uid="{00000000-0005-0000-0000-00006A0F0000}"/>
    <cellStyle name="Normal 8 2 2 4 3 2" xfId="8044" xr:uid="{00000000-0005-0000-0000-00006B0F0000}"/>
    <cellStyle name="Normal 8 2 2 4 4" xfId="5240" xr:uid="{00000000-0005-0000-0000-00006C0F0000}"/>
    <cellStyle name="Normal 8 2 2 5" xfId="1714" xr:uid="{00000000-0005-0000-0000-00006D0F0000}"/>
    <cellStyle name="Normal 8 2 2 5 2" xfId="5942" xr:uid="{00000000-0005-0000-0000-00006E0F0000}"/>
    <cellStyle name="Normal 8 2 2 6" xfId="3138" xr:uid="{00000000-0005-0000-0000-00006F0F0000}"/>
    <cellStyle name="Normal 8 2 2 6 2" xfId="7344" xr:uid="{00000000-0005-0000-0000-0000700F0000}"/>
    <cellStyle name="Normal 8 2 2 7" xfId="4540" xr:uid="{00000000-0005-0000-0000-0000710F0000}"/>
    <cellStyle name="Normal 8 2 3" xfId="327" xr:uid="{00000000-0005-0000-0000-0000720F0000}"/>
    <cellStyle name="Normal 8 2 3 2" xfId="691" xr:uid="{00000000-0005-0000-0000-0000730F0000}"/>
    <cellStyle name="Normal 8 2 3 2 2" xfId="1412" xr:uid="{00000000-0005-0000-0000-0000740F0000}"/>
    <cellStyle name="Normal 8 2 3 2 2 2" xfId="2862" xr:uid="{00000000-0005-0000-0000-0000750F0000}"/>
    <cellStyle name="Normal 8 2 3 2 2 2 2" xfId="7078" xr:uid="{00000000-0005-0000-0000-0000760F0000}"/>
    <cellStyle name="Normal 8 2 3 2 2 3" xfId="4274" xr:uid="{00000000-0005-0000-0000-0000770F0000}"/>
    <cellStyle name="Normal 8 2 3 2 2 3 2" xfId="8480" xr:uid="{00000000-0005-0000-0000-0000780F0000}"/>
    <cellStyle name="Normal 8 2 3 2 2 4" xfId="5676" xr:uid="{00000000-0005-0000-0000-0000790F0000}"/>
    <cellStyle name="Normal 8 2 3 2 3" xfId="2150" xr:uid="{00000000-0005-0000-0000-00007A0F0000}"/>
    <cellStyle name="Normal 8 2 3 2 3 2" xfId="6378" xr:uid="{00000000-0005-0000-0000-00007B0F0000}"/>
    <cellStyle name="Normal 8 2 3 2 4" xfId="3574" xr:uid="{00000000-0005-0000-0000-00007C0F0000}"/>
    <cellStyle name="Normal 8 2 3 2 4 2" xfId="7780" xr:uid="{00000000-0005-0000-0000-00007D0F0000}"/>
    <cellStyle name="Normal 8 2 3 2 5" xfId="4976" xr:uid="{00000000-0005-0000-0000-00007E0F0000}"/>
    <cellStyle name="Normal 8 2 3 3" xfId="1057" xr:uid="{00000000-0005-0000-0000-00007F0F0000}"/>
    <cellStyle name="Normal 8 2 3 3 2" xfId="2507" xr:uid="{00000000-0005-0000-0000-0000800F0000}"/>
    <cellStyle name="Normal 8 2 3 3 2 2" xfId="6728" xr:uid="{00000000-0005-0000-0000-0000810F0000}"/>
    <cellStyle name="Normal 8 2 3 3 3" xfId="3924" xr:uid="{00000000-0005-0000-0000-0000820F0000}"/>
    <cellStyle name="Normal 8 2 3 3 3 2" xfId="8130" xr:uid="{00000000-0005-0000-0000-0000830F0000}"/>
    <cellStyle name="Normal 8 2 3 3 4" xfId="5326" xr:uid="{00000000-0005-0000-0000-0000840F0000}"/>
    <cellStyle name="Normal 8 2 3 4" xfId="1800" xr:uid="{00000000-0005-0000-0000-0000850F0000}"/>
    <cellStyle name="Normal 8 2 3 4 2" xfId="6028" xr:uid="{00000000-0005-0000-0000-0000860F0000}"/>
    <cellStyle name="Normal 8 2 3 5" xfId="3224" xr:uid="{00000000-0005-0000-0000-0000870F0000}"/>
    <cellStyle name="Normal 8 2 3 5 2" xfId="7430" xr:uid="{00000000-0005-0000-0000-0000880F0000}"/>
    <cellStyle name="Normal 8 2 3 6" xfId="4626" xr:uid="{00000000-0005-0000-0000-0000890F0000}"/>
    <cellStyle name="Normal 8 2 4" xfId="519" xr:uid="{00000000-0005-0000-0000-00008A0F0000}"/>
    <cellStyle name="Normal 8 2 4 2" xfId="1240" xr:uid="{00000000-0005-0000-0000-00008B0F0000}"/>
    <cellStyle name="Normal 8 2 4 2 2" xfId="2690" xr:uid="{00000000-0005-0000-0000-00008C0F0000}"/>
    <cellStyle name="Normal 8 2 4 2 2 2" xfId="6906" xr:uid="{00000000-0005-0000-0000-00008D0F0000}"/>
    <cellStyle name="Normal 8 2 4 2 3" xfId="4102" xr:uid="{00000000-0005-0000-0000-00008E0F0000}"/>
    <cellStyle name="Normal 8 2 4 2 3 2" xfId="8308" xr:uid="{00000000-0005-0000-0000-00008F0F0000}"/>
    <cellStyle name="Normal 8 2 4 2 4" xfId="5504" xr:uid="{00000000-0005-0000-0000-0000900F0000}"/>
    <cellStyle name="Normal 8 2 4 3" xfId="1978" xr:uid="{00000000-0005-0000-0000-0000910F0000}"/>
    <cellStyle name="Normal 8 2 4 3 2" xfId="6206" xr:uid="{00000000-0005-0000-0000-0000920F0000}"/>
    <cellStyle name="Normal 8 2 4 4" xfId="3402" xr:uid="{00000000-0005-0000-0000-0000930F0000}"/>
    <cellStyle name="Normal 8 2 4 4 2" xfId="7608" xr:uid="{00000000-0005-0000-0000-0000940F0000}"/>
    <cellStyle name="Normal 8 2 4 5" xfId="4804" xr:uid="{00000000-0005-0000-0000-0000950F0000}"/>
    <cellStyle name="Normal 8 2 5" xfId="885" xr:uid="{00000000-0005-0000-0000-0000960F0000}"/>
    <cellStyle name="Normal 8 2 5 2" xfId="2335" xr:uid="{00000000-0005-0000-0000-0000970F0000}"/>
    <cellStyle name="Normal 8 2 5 2 2" xfId="6556" xr:uid="{00000000-0005-0000-0000-0000980F0000}"/>
    <cellStyle name="Normal 8 2 5 3" xfId="3752" xr:uid="{00000000-0005-0000-0000-0000990F0000}"/>
    <cellStyle name="Normal 8 2 5 3 2" xfId="7958" xr:uid="{00000000-0005-0000-0000-00009A0F0000}"/>
    <cellStyle name="Normal 8 2 5 4" xfId="5154" xr:uid="{00000000-0005-0000-0000-00009B0F0000}"/>
    <cellStyle name="Normal 8 2 6" xfId="1628" xr:uid="{00000000-0005-0000-0000-00009C0F0000}"/>
    <cellStyle name="Normal 8 2 6 2" xfId="5856" xr:uid="{00000000-0005-0000-0000-00009D0F0000}"/>
    <cellStyle name="Normal 8 2 7" xfId="3052" xr:uid="{00000000-0005-0000-0000-00009E0F0000}"/>
    <cellStyle name="Normal 8 2 7 2" xfId="7258" xr:uid="{00000000-0005-0000-0000-00009F0F0000}"/>
    <cellStyle name="Normal 8 2 8" xfId="4454" xr:uid="{00000000-0005-0000-0000-0000A00F0000}"/>
    <cellStyle name="Normal 8 3" xfId="201" xr:uid="{00000000-0005-0000-0000-0000A10F0000}"/>
    <cellStyle name="Normal 8 3 2" xfId="373" xr:uid="{00000000-0005-0000-0000-0000A20F0000}"/>
    <cellStyle name="Normal 8 3 2 2" xfId="737" xr:uid="{00000000-0005-0000-0000-0000A30F0000}"/>
    <cellStyle name="Normal 8 3 2 2 2" xfId="1458" xr:uid="{00000000-0005-0000-0000-0000A40F0000}"/>
    <cellStyle name="Normal 8 3 2 2 2 2" xfId="2908" xr:uid="{00000000-0005-0000-0000-0000A50F0000}"/>
    <cellStyle name="Normal 8 3 2 2 2 2 2" xfId="7124" xr:uid="{00000000-0005-0000-0000-0000A60F0000}"/>
    <cellStyle name="Normal 8 3 2 2 2 3" xfId="4320" xr:uid="{00000000-0005-0000-0000-0000A70F0000}"/>
    <cellStyle name="Normal 8 3 2 2 2 3 2" xfId="8526" xr:uid="{00000000-0005-0000-0000-0000A80F0000}"/>
    <cellStyle name="Normal 8 3 2 2 2 4" xfId="5722" xr:uid="{00000000-0005-0000-0000-0000A90F0000}"/>
    <cellStyle name="Normal 8 3 2 2 3" xfId="2196" xr:uid="{00000000-0005-0000-0000-0000AA0F0000}"/>
    <cellStyle name="Normal 8 3 2 2 3 2" xfId="6424" xr:uid="{00000000-0005-0000-0000-0000AB0F0000}"/>
    <cellStyle name="Normal 8 3 2 2 4" xfId="3620" xr:uid="{00000000-0005-0000-0000-0000AC0F0000}"/>
    <cellStyle name="Normal 8 3 2 2 4 2" xfId="7826" xr:uid="{00000000-0005-0000-0000-0000AD0F0000}"/>
    <cellStyle name="Normal 8 3 2 2 5" xfId="5022" xr:uid="{00000000-0005-0000-0000-0000AE0F0000}"/>
    <cellStyle name="Normal 8 3 2 3" xfId="1103" xr:uid="{00000000-0005-0000-0000-0000AF0F0000}"/>
    <cellStyle name="Normal 8 3 2 3 2" xfId="2553" xr:uid="{00000000-0005-0000-0000-0000B00F0000}"/>
    <cellStyle name="Normal 8 3 2 3 2 2" xfId="6774" xr:uid="{00000000-0005-0000-0000-0000B10F0000}"/>
    <cellStyle name="Normal 8 3 2 3 3" xfId="3970" xr:uid="{00000000-0005-0000-0000-0000B20F0000}"/>
    <cellStyle name="Normal 8 3 2 3 3 2" xfId="8176" xr:uid="{00000000-0005-0000-0000-0000B30F0000}"/>
    <cellStyle name="Normal 8 3 2 3 4" xfId="5372" xr:uid="{00000000-0005-0000-0000-0000B40F0000}"/>
    <cellStyle name="Normal 8 3 2 4" xfId="1846" xr:uid="{00000000-0005-0000-0000-0000B50F0000}"/>
    <cellStyle name="Normal 8 3 2 4 2" xfId="6074" xr:uid="{00000000-0005-0000-0000-0000B60F0000}"/>
    <cellStyle name="Normal 8 3 2 5" xfId="3270" xr:uid="{00000000-0005-0000-0000-0000B70F0000}"/>
    <cellStyle name="Normal 8 3 2 5 2" xfId="7476" xr:uid="{00000000-0005-0000-0000-0000B80F0000}"/>
    <cellStyle name="Normal 8 3 2 6" xfId="4672" xr:uid="{00000000-0005-0000-0000-0000B90F0000}"/>
    <cellStyle name="Normal 8 3 3" xfId="565" xr:uid="{00000000-0005-0000-0000-0000BA0F0000}"/>
    <cellStyle name="Normal 8 3 3 2" xfId="1286" xr:uid="{00000000-0005-0000-0000-0000BB0F0000}"/>
    <cellStyle name="Normal 8 3 3 2 2" xfId="2736" xr:uid="{00000000-0005-0000-0000-0000BC0F0000}"/>
    <cellStyle name="Normal 8 3 3 2 2 2" xfId="6952" xr:uid="{00000000-0005-0000-0000-0000BD0F0000}"/>
    <cellStyle name="Normal 8 3 3 2 3" xfId="4148" xr:uid="{00000000-0005-0000-0000-0000BE0F0000}"/>
    <cellStyle name="Normal 8 3 3 2 3 2" xfId="8354" xr:uid="{00000000-0005-0000-0000-0000BF0F0000}"/>
    <cellStyle name="Normal 8 3 3 2 4" xfId="5550" xr:uid="{00000000-0005-0000-0000-0000C00F0000}"/>
    <cellStyle name="Normal 8 3 3 3" xfId="2024" xr:uid="{00000000-0005-0000-0000-0000C10F0000}"/>
    <cellStyle name="Normal 8 3 3 3 2" xfId="6252" xr:uid="{00000000-0005-0000-0000-0000C20F0000}"/>
    <cellStyle name="Normal 8 3 3 4" xfId="3448" xr:uid="{00000000-0005-0000-0000-0000C30F0000}"/>
    <cellStyle name="Normal 8 3 3 4 2" xfId="7654" xr:uid="{00000000-0005-0000-0000-0000C40F0000}"/>
    <cellStyle name="Normal 8 3 3 5" xfId="4850" xr:uid="{00000000-0005-0000-0000-0000C50F0000}"/>
    <cellStyle name="Normal 8 3 4" xfId="931" xr:uid="{00000000-0005-0000-0000-0000C60F0000}"/>
    <cellStyle name="Normal 8 3 4 2" xfId="2381" xr:uid="{00000000-0005-0000-0000-0000C70F0000}"/>
    <cellStyle name="Normal 8 3 4 2 2" xfId="6602" xr:uid="{00000000-0005-0000-0000-0000C80F0000}"/>
    <cellStyle name="Normal 8 3 4 3" xfId="3798" xr:uid="{00000000-0005-0000-0000-0000C90F0000}"/>
    <cellStyle name="Normal 8 3 4 3 2" xfId="8004" xr:uid="{00000000-0005-0000-0000-0000CA0F0000}"/>
    <cellStyle name="Normal 8 3 4 4" xfId="5200" xr:uid="{00000000-0005-0000-0000-0000CB0F0000}"/>
    <cellStyle name="Normal 8 3 5" xfId="1674" xr:uid="{00000000-0005-0000-0000-0000CC0F0000}"/>
    <cellStyle name="Normal 8 3 5 2" xfId="5902" xr:uid="{00000000-0005-0000-0000-0000CD0F0000}"/>
    <cellStyle name="Normal 8 3 6" xfId="3098" xr:uid="{00000000-0005-0000-0000-0000CE0F0000}"/>
    <cellStyle name="Normal 8 3 6 2" xfId="7304" xr:uid="{00000000-0005-0000-0000-0000CF0F0000}"/>
    <cellStyle name="Normal 8 3 7" xfId="4500" xr:uid="{00000000-0005-0000-0000-0000D00F0000}"/>
    <cellStyle name="Normal 8 4" xfId="287" xr:uid="{00000000-0005-0000-0000-0000D10F0000}"/>
    <cellStyle name="Normal 8 4 2" xfId="651" xr:uid="{00000000-0005-0000-0000-0000D20F0000}"/>
    <cellStyle name="Normal 8 4 2 2" xfId="1372" xr:uid="{00000000-0005-0000-0000-0000D30F0000}"/>
    <cellStyle name="Normal 8 4 2 2 2" xfId="2822" xr:uid="{00000000-0005-0000-0000-0000D40F0000}"/>
    <cellStyle name="Normal 8 4 2 2 2 2" xfId="7038" xr:uid="{00000000-0005-0000-0000-0000D50F0000}"/>
    <cellStyle name="Normal 8 4 2 2 3" xfId="4234" xr:uid="{00000000-0005-0000-0000-0000D60F0000}"/>
    <cellStyle name="Normal 8 4 2 2 3 2" xfId="8440" xr:uid="{00000000-0005-0000-0000-0000D70F0000}"/>
    <cellStyle name="Normal 8 4 2 2 4" xfId="5636" xr:uid="{00000000-0005-0000-0000-0000D80F0000}"/>
    <cellStyle name="Normal 8 4 2 3" xfId="2110" xr:uid="{00000000-0005-0000-0000-0000D90F0000}"/>
    <cellStyle name="Normal 8 4 2 3 2" xfId="6338" xr:uid="{00000000-0005-0000-0000-0000DA0F0000}"/>
    <cellStyle name="Normal 8 4 2 4" xfId="3534" xr:uid="{00000000-0005-0000-0000-0000DB0F0000}"/>
    <cellStyle name="Normal 8 4 2 4 2" xfId="7740" xr:uid="{00000000-0005-0000-0000-0000DC0F0000}"/>
    <cellStyle name="Normal 8 4 2 5" xfId="4936" xr:uid="{00000000-0005-0000-0000-0000DD0F0000}"/>
    <cellStyle name="Normal 8 4 3" xfId="1017" xr:uid="{00000000-0005-0000-0000-0000DE0F0000}"/>
    <cellStyle name="Normal 8 4 3 2" xfId="2467" xr:uid="{00000000-0005-0000-0000-0000DF0F0000}"/>
    <cellStyle name="Normal 8 4 3 2 2" xfId="6688" xr:uid="{00000000-0005-0000-0000-0000E00F0000}"/>
    <cellStyle name="Normal 8 4 3 3" xfId="3884" xr:uid="{00000000-0005-0000-0000-0000E10F0000}"/>
    <cellStyle name="Normal 8 4 3 3 2" xfId="8090" xr:uid="{00000000-0005-0000-0000-0000E20F0000}"/>
    <cellStyle name="Normal 8 4 3 4" xfId="5286" xr:uid="{00000000-0005-0000-0000-0000E30F0000}"/>
    <cellStyle name="Normal 8 4 4" xfId="1760" xr:uid="{00000000-0005-0000-0000-0000E40F0000}"/>
    <cellStyle name="Normal 8 4 4 2" xfId="5988" xr:uid="{00000000-0005-0000-0000-0000E50F0000}"/>
    <cellStyle name="Normal 8 4 5" xfId="3184" xr:uid="{00000000-0005-0000-0000-0000E60F0000}"/>
    <cellStyle name="Normal 8 4 5 2" xfId="7390" xr:uid="{00000000-0005-0000-0000-0000E70F0000}"/>
    <cellStyle name="Normal 8 4 6" xfId="4586" xr:uid="{00000000-0005-0000-0000-0000E80F0000}"/>
    <cellStyle name="Normal 8 5" xfId="479" xr:uid="{00000000-0005-0000-0000-0000E90F0000}"/>
    <cellStyle name="Normal 8 5 2" xfId="1200" xr:uid="{00000000-0005-0000-0000-0000EA0F0000}"/>
    <cellStyle name="Normal 8 5 2 2" xfId="2650" xr:uid="{00000000-0005-0000-0000-0000EB0F0000}"/>
    <cellStyle name="Normal 8 5 2 2 2" xfId="6866" xr:uid="{00000000-0005-0000-0000-0000EC0F0000}"/>
    <cellStyle name="Normal 8 5 2 3" xfId="4062" xr:uid="{00000000-0005-0000-0000-0000ED0F0000}"/>
    <cellStyle name="Normal 8 5 2 3 2" xfId="8268" xr:uid="{00000000-0005-0000-0000-0000EE0F0000}"/>
    <cellStyle name="Normal 8 5 2 4" xfId="5464" xr:uid="{00000000-0005-0000-0000-0000EF0F0000}"/>
    <cellStyle name="Normal 8 5 3" xfId="1938" xr:uid="{00000000-0005-0000-0000-0000F00F0000}"/>
    <cellStyle name="Normal 8 5 3 2" xfId="6166" xr:uid="{00000000-0005-0000-0000-0000F10F0000}"/>
    <cellStyle name="Normal 8 5 4" xfId="3362" xr:uid="{00000000-0005-0000-0000-0000F20F0000}"/>
    <cellStyle name="Normal 8 5 4 2" xfId="7568" xr:uid="{00000000-0005-0000-0000-0000F30F0000}"/>
    <cellStyle name="Normal 8 5 5" xfId="4764" xr:uid="{00000000-0005-0000-0000-0000F40F0000}"/>
    <cellStyle name="Normal 8 6" xfId="845" xr:uid="{00000000-0005-0000-0000-0000F50F0000}"/>
    <cellStyle name="Normal 8 6 2" xfId="2295" xr:uid="{00000000-0005-0000-0000-0000F60F0000}"/>
    <cellStyle name="Normal 8 6 2 2" xfId="6516" xr:uid="{00000000-0005-0000-0000-0000F70F0000}"/>
    <cellStyle name="Normal 8 6 3" xfId="3712" xr:uid="{00000000-0005-0000-0000-0000F80F0000}"/>
    <cellStyle name="Normal 8 6 3 2" xfId="7918" xr:uid="{00000000-0005-0000-0000-0000F90F0000}"/>
    <cellStyle name="Normal 8 6 4" xfId="5114" xr:uid="{00000000-0005-0000-0000-0000FA0F0000}"/>
    <cellStyle name="Normal 8 7" xfId="1588" xr:uid="{00000000-0005-0000-0000-0000FB0F0000}"/>
    <cellStyle name="Normal 8 7 2" xfId="5816" xr:uid="{00000000-0005-0000-0000-0000FC0F0000}"/>
    <cellStyle name="Normal 8 8" xfId="3012" xr:uid="{00000000-0005-0000-0000-0000FD0F0000}"/>
    <cellStyle name="Normal 8 8 2" xfId="7218" xr:uid="{00000000-0005-0000-0000-0000FE0F0000}"/>
    <cellStyle name="Normal 8 9" xfId="4414" xr:uid="{00000000-0005-0000-0000-0000FF0F0000}"/>
    <cellStyle name="Normal 9" xfId="117" xr:uid="{00000000-0005-0000-0000-000000100000}"/>
    <cellStyle name="Normal 9 2" xfId="157" xr:uid="{00000000-0005-0000-0000-000001100000}"/>
    <cellStyle name="Normal 9 2 2" xfId="243" xr:uid="{00000000-0005-0000-0000-000002100000}"/>
    <cellStyle name="Normal 9 2 2 2" xfId="415" xr:uid="{00000000-0005-0000-0000-000003100000}"/>
    <cellStyle name="Normal 9 2 2 2 2" xfId="779" xr:uid="{00000000-0005-0000-0000-000004100000}"/>
    <cellStyle name="Normal 9 2 2 2 2 2" xfId="1500" xr:uid="{00000000-0005-0000-0000-000005100000}"/>
    <cellStyle name="Normal 9 2 2 2 2 2 2" xfId="2950" xr:uid="{00000000-0005-0000-0000-000006100000}"/>
    <cellStyle name="Normal 9 2 2 2 2 2 2 2" xfId="7166" xr:uid="{00000000-0005-0000-0000-000007100000}"/>
    <cellStyle name="Normal 9 2 2 2 2 2 3" xfId="4362" xr:uid="{00000000-0005-0000-0000-000008100000}"/>
    <cellStyle name="Normal 9 2 2 2 2 2 3 2" xfId="8568" xr:uid="{00000000-0005-0000-0000-000009100000}"/>
    <cellStyle name="Normal 9 2 2 2 2 2 4" xfId="5764" xr:uid="{00000000-0005-0000-0000-00000A100000}"/>
    <cellStyle name="Normal 9 2 2 2 2 3" xfId="2238" xr:uid="{00000000-0005-0000-0000-00000B100000}"/>
    <cellStyle name="Normal 9 2 2 2 2 3 2" xfId="6466" xr:uid="{00000000-0005-0000-0000-00000C100000}"/>
    <cellStyle name="Normal 9 2 2 2 2 4" xfId="3662" xr:uid="{00000000-0005-0000-0000-00000D100000}"/>
    <cellStyle name="Normal 9 2 2 2 2 4 2" xfId="7868" xr:uid="{00000000-0005-0000-0000-00000E100000}"/>
    <cellStyle name="Normal 9 2 2 2 2 5" xfId="5064" xr:uid="{00000000-0005-0000-0000-00000F100000}"/>
    <cellStyle name="Normal 9 2 2 2 3" xfId="1145" xr:uid="{00000000-0005-0000-0000-000010100000}"/>
    <cellStyle name="Normal 9 2 2 2 3 2" xfId="2595" xr:uid="{00000000-0005-0000-0000-000011100000}"/>
    <cellStyle name="Normal 9 2 2 2 3 2 2" xfId="6816" xr:uid="{00000000-0005-0000-0000-000012100000}"/>
    <cellStyle name="Normal 9 2 2 2 3 3" xfId="4012" xr:uid="{00000000-0005-0000-0000-000013100000}"/>
    <cellStyle name="Normal 9 2 2 2 3 3 2" xfId="8218" xr:uid="{00000000-0005-0000-0000-000014100000}"/>
    <cellStyle name="Normal 9 2 2 2 3 4" xfId="5414" xr:uid="{00000000-0005-0000-0000-000015100000}"/>
    <cellStyle name="Normal 9 2 2 2 4" xfId="1888" xr:uid="{00000000-0005-0000-0000-000016100000}"/>
    <cellStyle name="Normal 9 2 2 2 4 2" xfId="6116" xr:uid="{00000000-0005-0000-0000-000017100000}"/>
    <cellStyle name="Normal 9 2 2 2 5" xfId="3312" xr:uid="{00000000-0005-0000-0000-000018100000}"/>
    <cellStyle name="Normal 9 2 2 2 5 2" xfId="7518" xr:uid="{00000000-0005-0000-0000-000019100000}"/>
    <cellStyle name="Normal 9 2 2 2 6" xfId="4714" xr:uid="{00000000-0005-0000-0000-00001A100000}"/>
    <cellStyle name="Normal 9 2 2 3" xfId="607" xr:uid="{00000000-0005-0000-0000-00001B100000}"/>
    <cellStyle name="Normal 9 2 2 3 2" xfId="1328" xr:uid="{00000000-0005-0000-0000-00001C100000}"/>
    <cellStyle name="Normal 9 2 2 3 2 2" xfId="2778" xr:uid="{00000000-0005-0000-0000-00001D100000}"/>
    <cellStyle name="Normal 9 2 2 3 2 2 2" xfId="6994" xr:uid="{00000000-0005-0000-0000-00001E100000}"/>
    <cellStyle name="Normal 9 2 2 3 2 3" xfId="4190" xr:uid="{00000000-0005-0000-0000-00001F100000}"/>
    <cellStyle name="Normal 9 2 2 3 2 3 2" xfId="8396" xr:uid="{00000000-0005-0000-0000-000020100000}"/>
    <cellStyle name="Normal 9 2 2 3 2 4" xfId="5592" xr:uid="{00000000-0005-0000-0000-000021100000}"/>
    <cellStyle name="Normal 9 2 2 3 3" xfId="2066" xr:uid="{00000000-0005-0000-0000-000022100000}"/>
    <cellStyle name="Normal 9 2 2 3 3 2" xfId="6294" xr:uid="{00000000-0005-0000-0000-000023100000}"/>
    <cellStyle name="Normal 9 2 2 3 4" xfId="3490" xr:uid="{00000000-0005-0000-0000-000024100000}"/>
    <cellStyle name="Normal 9 2 2 3 4 2" xfId="7696" xr:uid="{00000000-0005-0000-0000-000025100000}"/>
    <cellStyle name="Normal 9 2 2 3 5" xfId="4892" xr:uid="{00000000-0005-0000-0000-000026100000}"/>
    <cellStyle name="Normal 9 2 2 4" xfId="973" xr:uid="{00000000-0005-0000-0000-000027100000}"/>
    <cellStyle name="Normal 9 2 2 4 2" xfId="2423" xr:uid="{00000000-0005-0000-0000-000028100000}"/>
    <cellStyle name="Normal 9 2 2 4 2 2" xfId="6644" xr:uid="{00000000-0005-0000-0000-000029100000}"/>
    <cellStyle name="Normal 9 2 2 4 3" xfId="3840" xr:uid="{00000000-0005-0000-0000-00002A100000}"/>
    <cellStyle name="Normal 9 2 2 4 3 2" xfId="8046" xr:uid="{00000000-0005-0000-0000-00002B100000}"/>
    <cellStyle name="Normal 9 2 2 4 4" xfId="5242" xr:uid="{00000000-0005-0000-0000-00002C100000}"/>
    <cellStyle name="Normal 9 2 2 5" xfId="1716" xr:uid="{00000000-0005-0000-0000-00002D100000}"/>
    <cellStyle name="Normal 9 2 2 5 2" xfId="5944" xr:uid="{00000000-0005-0000-0000-00002E100000}"/>
    <cellStyle name="Normal 9 2 2 6" xfId="3140" xr:uid="{00000000-0005-0000-0000-00002F100000}"/>
    <cellStyle name="Normal 9 2 2 6 2" xfId="7346" xr:uid="{00000000-0005-0000-0000-000030100000}"/>
    <cellStyle name="Normal 9 2 2 7" xfId="4542" xr:uid="{00000000-0005-0000-0000-000031100000}"/>
    <cellStyle name="Normal 9 2 3" xfId="329" xr:uid="{00000000-0005-0000-0000-000032100000}"/>
    <cellStyle name="Normal 9 2 3 2" xfId="693" xr:uid="{00000000-0005-0000-0000-000033100000}"/>
    <cellStyle name="Normal 9 2 3 2 2" xfId="1414" xr:uid="{00000000-0005-0000-0000-000034100000}"/>
    <cellStyle name="Normal 9 2 3 2 2 2" xfId="2864" xr:uid="{00000000-0005-0000-0000-000035100000}"/>
    <cellStyle name="Normal 9 2 3 2 2 2 2" xfId="7080" xr:uid="{00000000-0005-0000-0000-000036100000}"/>
    <cellStyle name="Normal 9 2 3 2 2 3" xfId="4276" xr:uid="{00000000-0005-0000-0000-000037100000}"/>
    <cellStyle name="Normal 9 2 3 2 2 3 2" xfId="8482" xr:uid="{00000000-0005-0000-0000-000038100000}"/>
    <cellStyle name="Normal 9 2 3 2 2 4" xfId="5678" xr:uid="{00000000-0005-0000-0000-000039100000}"/>
    <cellStyle name="Normal 9 2 3 2 3" xfId="2152" xr:uid="{00000000-0005-0000-0000-00003A100000}"/>
    <cellStyle name="Normal 9 2 3 2 3 2" xfId="6380" xr:uid="{00000000-0005-0000-0000-00003B100000}"/>
    <cellStyle name="Normal 9 2 3 2 4" xfId="3576" xr:uid="{00000000-0005-0000-0000-00003C100000}"/>
    <cellStyle name="Normal 9 2 3 2 4 2" xfId="7782" xr:uid="{00000000-0005-0000-0000-00003D100000}"/>
    <cellStyle name="Normal 9 2 3 2 5" xfId="4978" xr:uid="{00000000-0005-0000-0000-00003E100000}"/>
    <cellStyle name="Normal 9 2 3 3" xfId="1059" xr:uid="{00000000-0005-0000-0000-00003F100000}"/>
    <cellStyle name="Normal 9 2 3 3 2" xfId="2509" xr:uid="{00000000-0005-0000-0000-000040100000}"/>
    <cellStyle name="Normal 9 2 3 3 2 2" xfId="6730" xr:uid="{00000000-0005-0000-0000-000041100000}"/>
    <cellStyle name="Normal 9 2 3 3 3" xfId="3926" xr:uid="{00000000-0005-0000-0000-000042100000}"/>
    <cellStyle name="Normal 9 2 3 3 3 2" xfId="8132" xr:uid="{00000000-0005-0000-0000-000043100000}"/>
    <cellStyle name="Normal 9 2 3 3 4" xfId="5328" xr:uid="{00000000-0005-0000-0000-000044100000}"/>
    <cellStyle name="Normal 9 2 3 4" xfId="1802" xr:uid="{00000000-0005-0000-0000-000045100000}"/>
    <cellStyle name="Normal 9 2 3 4 2" xfId="6030" xr:uid="{00000000-0005-0000-0000-000046100000}"/>
    <cellStyle name="Normal 9 2 3 5" xfId="3226" xr:uid="{00000000-0005-0000-0000-000047100000}"/>
    <cellStyle name="Normal 9 2 3 5 2" xfId="7432" xr:uid="{00000000-0005-0000-0000-000048100000}"/>
    <cellStyle name="Normal 9 2 3 6" xfId="4628" xr:uid="{00000000-0005-0000-0000-000049100000}"/>
    <cellStyle name="Normal 9 2 4" xfId="521" xr:uid="{00000000-0005-0000-0000-00004A100000}"/>
    <cellStyle name="Normal 9 2 4 2" xfId="1242" xr:uid="{00000000-0005-0000-0000-00004B100000}"/>
    <cellStyle name="Normal 9 2 4 2 2" xfId="2692" xr:uid="{00000000-0005-0000-0000-00004C100000}"/>
    <cellStyle name="Normal 9 2 4 2 2 2" xfId="6908" xr:uid="{00000000-0005-0000-0000-00004D100000}"/>
    <cellStyle name="Normal 9 2 4 2 3" xfId="4104" xr:uid="{00000000-0005-0000-0000-00004E100000}"/>
    <cellStyle name="Normal 9 2 4 2 3 2" xfId="8310" xr:uid="{00000000-0005-0000-0000-00004F100000}"/>
    <cellStyle name="Normal 9 2 4 2 4" xfId="5506" xr:uid="{00000000-0005-0000-0000-000050100000}"/>
    <cellStyle name="Normal 9 2 4 3" xfId="1980" xr:uid="{00000000-0005-0000-0000-000051100000}"/>
    <cellStyle name="Normal 9 2 4 3 2" xfId="6208" xr:uid="{00000000-0005-0000-0000-000052100000}"/>
    <cellStyle name="Normal 9 2 4 4" xfId="3404" xr:uid="{00000000-0005-0000-0000-000053100000}"/>
    <cellStyle name="Normal 9 2 4 4 2" xfId="7610" xr:uid="{00000000-0005-0000-0000-000054100000}"/>
    <cellStyle name="Normal 9 2 4 5" xfId="4806" xr:uid="{00000000-0005-0000-0000-000055100000}"/>
    <cellStyle name="Normal 9 2 5" xfId="887" xr:uid="{00000000-0005-0000-0000-000056100000}"/>
    <cellStyle name="Normal 9 2 5 2" xfId="2337" xr:uid="{00000000-0005-0000-0000-000057100000}"/>
    <cellStyle name="Normal 9 2 5 2 2" xfId="6558" xr:uid="{00000000-0005-0000-0000-000058100000}"/>
    <cellStyle name="Normal 9 2 5 3" xfId="3754" xr:uid="{00000000-0005-0000-0000-000059100000}"/>
    <cellStyle name="Normal 9 2 5 3 2" xfId="7960" xr:uid="{00000000-0005-0000-0000-00005A100000}"/>
    <cellStyle name="Normal 9 2 5 4" xfId="5156" xr:uid="{00000000-0005-0000-0000-00005B100000}"/>
    <cellStyle name="Normal 9 2 6" xfId="1630" xr:uid="{00000000-0005-0000-0000-00005C100000}"/>
    <cellStyle name="Normal 9 2 6 2" xfId="5858" xr:uid="{00000000-0005-0000-0000-00005D100000}"/>
    <cellStyle name="Normal 9 2 7" xfId="3054" xr:uid="{00000000-0005-0000-0000-00005E100000}"/>
    <cellStyle name="Normal 9 2 7 2" xfId="7260" xr:uid="{00000000-0005-0000-0000-00005F100000}"/>
    <cellStyle name="Normal 9 2 8" xfId="4456" xr:uid="{00000000-0005-0000-0000-000060100000}"/>
    <cellStyle name="Normal 9 3" xfId="203" xr:uid="{00000000-0005-0000-0000-000061100000}"/>
    <cellStyle name="Normal 9 3 2" xfId="375" xr:uid="{00000000-0005-0000-0000-000062100000}"/>
    <cellStyle name="Normal 9 3 2 2" xfId="739" xr:uid="{00000000-0005-0000-0000-000063100000}"/>
    <cellStyle name="Normal 9 3 2 2 2" xfId="1460" xr:uid="{00000000-0005-0000-0000-000064100000}"/>
    <cellStyle name="Normal 9 3 2 2 2 2" xfId="2910" xr:uid="{00000000-0005-0000-0000-000065100000}"/>
    <cellStyle name="Normal 9 3 2 2 2 2 2" xfId="7126" xr:uid="{00000000-0005-0000-0000-000066100000}"/>
    <cellStyle name="Normal 9 3 2 2 2 3" xfId="4322" xr:uid="{00000000-0005-0000-0000-000067100000}"/>
    <cellStyle name="Normal 9 3 2 2 2 3 2" xfId="8528" xr:uid="{00000000-0005-0000-0000-000068100000}"/>
    <cellStyle name="Normal 9 3 2 2 2 4" xfId="5724" xr:uid="{00000000-0005-0000-0000-000069100000}"/>
    <cellStyle name="Normal 9 3 2 2 3" xfId="2198" xr:uid="{00000000-0005-0000-0000-00006A100000}"/>
    <cellStyle name="Normal 9 3 2 2 3 2" xfId="6426" xr:uid="{00000000-0005-0000-0000-00006B100000}"/>
    <cellStyle name="Normal 9 3 2 2 4" xfId="3622" xr:uid="{00000000-0005-0000-0000-00006C100000}"/>
    <cellStyle name="Normal 9 3 2 2 4 2" xfId="7828" xr:uid="{00000000-0005-0000-0000-00006D100000}"/>
    <cellStyle name="Normal 9 3 2 2 5" xfId="5024" xr:uid="{00000000-0005-0000-0000-00006E100000}"/>
    <cellStyle name="Normal 9 3 2 3" xfId="1105" xr:uid="{00000000-0005-0000-0000-00006F100000}"/>
    <cellStyle name="Normal 9 3 2 3 2" xfId="2555" xr:uid="{00000000-0005-0000-0000-000070100000}"/>
    <cellStyle name="Normal 9 3 2 3 2 2" xfId="6776" xr:uid="{00000000-0005-0000-0000-000071100000}"/>
    <cellStyle name="Normal 9 3 2 3 3" xfId="3972" xr:uid="{00000000-0005-0000-0000-000072100000}"/>
    <cellStyle name="Normal 9 3 2 3 3 2" xfId="8178" xr:uid="{00000000-0005-0000-0000-000073100000}"/>
    <cellStyle name="Normal 9 3 2 3 4" xfId="5374" xr:uid="{00000000-0005-0000-0000-000074100000}"/>
    <cellStyle name="Normal 9 3 2 4" xfId="1848" xr:uid="{00000000-0005-0000-0000-000075100000}"/>
    <cellStyle name="Normal 9 3 2 4 2" xfId="6076" xr:uid="{00000000-0005-0000-0000-000076100000}"/>
    <cellStyle name="Normal 9 3 2 5" xfId="3272" xr:uid="{00000000-0005-0000-0000-000077100000}"/>
    <cellStyle name="Normal 9 3 2 5 2" xfId="7478" xr:uid="{00000000-0005-0000-0000-000078100000}"/>
    <cellStyle name="Normal 9 3 2 6" xfId="4674" xr:uid="{00000000-0005-0000-0000-000079100000}"/>
    <cellStyle name="Normal 9 3 3" xfId="567" xr:uid="{00000000-0005-0000-0000-00007A100000}"/>
    <cellStyle name="Normal 9 3 3 2" xfId="1288" xr:uid="{00000000-0005-0000-0000-00007B100000}"/>
    <cellStyle name="Normal 9 3 3 2 2" xfId="2738" xr:uid="{00000000-0005-0000-0000-00007C100000}"/>
    <cellStyle name="Normal 9 3 3 2 2 2" xfId="6954" xr:uid="{00000000-0005-0000-0000-00007D100000}"/>
    <cellStyle name="Normal 9 3 3 2 3" xfId="4150" xr:uid="{00000000-0005-0000-0000-00007E100000}"/>
    <cellStyle name="Normal 9 3 3 2 3 2" xfId="8356" xr:uid="{00000000-0005-0000-0000-00007F100000}"/>
    <cellStyle name="Normal 9 3 3 2 4" xfId="5552" xr:uid="{00000000-0005-0000-0000-000080100000}"/>
    <cellStyle name="Normal 9 3 3 3" xfId="2026" xr:uid="{00000000-0005-0000-0000-000081100000}"/>
    <cellStyle name="Normal 9 3 3 3 2" xfId="6254" xr:uid="{00000000-0005-0000-0000-000082100000}"/>
    <cellStyle name="Normal 9 3 3 4" xfId="3450" xr:uid="{00000000-0005-0000-0000-000083100000}"/>
    <cellStyle name="Normal 9 3 3 4 2" xfId="7656" xr:uid="{00000000-0005-0000-0000-000084100000}"/>
    <cellStyle name="Normal 9 3 3 5" xfId="4852" xr:uid="{00000000-0005-0000-0000-000085100000}"/>
    <cellStyle name="Normal 9 3 4" xfId="933" xr:uid="{00000000-0005-0000-0000-000086100000}"/>
    <cellStyle name="Normal 9 3 4 2" xfId="2383" xr:uid="{00000000-0005-0000-0000-000087100000}"/>
    <cellStyle name="Normal 9 3 4 2 2" xfId="6604" xr:uid="{00000000-0005-0000-0000-000088100000}"/>
    <cellStyle name="Normal 9 3 4 3" xfId="3800" xr:uid="{00000000-0005-0000-0000-000089100000}"/>
    <cellStyle name="Normal 9 3 4 3 2" xfId="8006" xr:uid="{00000000-0005-0000-0000-00008A100000}"/>
    <cellStyle name="Normal 9 3 4 4" xfId="5202" xr:uid="{00000000-0005-0000-0000-00008B100000}"/>
    <cellStyle name="Normal 9 3 5" xfId="1676" xr:uid="{00000000-0005-0000-0000-00008C100000}"/>
    <cellStyle name="Normal 9 3 5 2" xfId="5904" xr:uid="{00000000-0005-0000-0000-00008D100000}"/>
    <cellStyle name="Normal 9 3 6" xfId="3100" xr:uid="{00000000-0005-0000-0000-00008E100000}"/>
    <cellStyle name="Normal 9 3 6 2" xfId="7306" xr:uid="{00000000-0005-0000-0000-00008F100000}"/>
    <cellStyle name="Normal 9 3 7" xfId="4502" xr:uid="{00000000-0005-0000-0000-000090100000}"/>
    <cellStyle name="Normal 9 4" xfId="289" xr:uid="{00000000-0005-0000-0000-000091100000}"/>
    <cellStyle name="Normal 9 4 2" xfId="653" xr:uid="{00000000-0005-0000-0000-000092100000}"/>
    <cellStyle name="Normal 9 4 2 2" xfId="1374" xr:uid="{00000000-0005-0000-0000-000093100000}"/>
    <cellStyle name="Normal 9 4 2 2 2" xfId="2824" xr:uid="{00000000-0005-0000-0000-000094100000}"/>
    <cellStyle name="Normal 9 4 2 2 2 2" xfId="7040" xr:uid="{00000000-0005-0000-0000-000095100000}"/>
    <cellStyle name="Normal 9 4 2 2 3" xfId="4236" xr:uid="{00000000-0005-0000-0000-000096100000}"/>
    <cellStyle name="Normal 9 4 2 2 3 2" xfId="8442" xr:uid="{00000000-0005-0000-0000-000097100000}"/>
    <cellStyle name="Normal 9 4 2 2 4" xfId="5638" xr:uid="{00000000-0005-0000-0000-000098100000}"/>
    <cellStyle name="Normal 9 4 2 3" xfId="2112" xr:uid="{00000000-0005-0000-0000-000099100000}"/>
    <cellStyle name="Normal 9 4 2 3 2" xfId="6340" xr:uid="{00000000-0005-0000-0000-00009A100000}"/>
    <cellStyle name="Normal 9 4 2 4" xfId="3536" xr:uid="{00000000-0005-0000-0000-00009B100000}"/>
    <cellStyle name="Normal 9 4 2 4 2" xfId="7742" xr:uid="{00000000-0005-0000-0000-00009C100000}"/>
    <cellStyle name="Normal 9 4 2 5" xfId="4938" xr:uid="{00000000-0005-0000-0000-00009D100000}"/>
    <cellStyle name="Normal 9 4 3" xfId="1019" xr:uid="{00000000-0005-0000-0000-00009E100000}"/>
    <cellStyle name="Normal 9 4 3 2" xfId="2469" xr:uid="{00000000-0005-0000-0000-00009F100000}"/>
    <cellStyle name="Normal 9 4 3 2 2" xfId="6690" xr:uid="{00000000-0005-0000-0000-0000A0100000}"/>
    <cellStyle name="Normal 9 4 3 3" xfId="3886" xr:uid="{00000000-0005-0000-0000-0000A1100000}"/>
    <cellStyle name="Normal 9 4 3 3 2" xfId="8092" xr:uid="{00000000-0005-0000-0000-0000A2100000}"/>
    <cellStyle name="Normal 9 4 3 4" xfId="5288" xr:uid="{00000000-0005-0000-0000-0000A3100000}"/>
    <cellStyle name="Normal 9 4 4" xfId="1762" xr:uid="{00000000-0005-0000-0000-0000A4100000}"/>
    <cellStyle name="Normal 9 4 4 2" xfId="5990" xr:uid="{00000000-0005-0000-0000-0000A5100000}"/>
    <cellStyle name="Normal 9 4 5" xfId="3186" xr:uid="{00000000-0005-0000-0000-0000A6100000}"/>
    <cellStyle name="Normal 9 4 5 2" xfId="7392" xr:uid="{00000000-0005-0000-0000-0000A7100000}"/>
    <cellStyle name="Normal 9 4 6" xfId="4588" xr:uid="{00000000-0005-0000-0000-0000A8100000}"/>
    <cellStyle name="Normal 9 5" xfId="481" xr:uid="{00000000-0005-0000-0000-0000A9100000}"/>
    <cellStyle name="Normal 9 5 2" xfId="1202" xr:uid="{00000000-0005-0000-0000-0000AA100000}"/>
    <cellStyle name="Normal 9 5 2 2" xfId="2652" xr:uid="{00000000-0005-0000-0000-0000AB100000}"/>
    <cellStyle name="Normal 9 5 2 2 2" xfId="6868" xr:uid="{00000000-0005-0000-0000-0000AC100000}"/>
    <cellStyle name="Normal 9 5 2 3" xfId="4064" xr:uid="{00000000-0005-0000-0000-0000AD100000}"/>
    <cellStyle name="Normal 9 5 2 3 2" xfId="8270" xr:uid="{00000000-0005-0000-0000-0000AE100000}"/>
    <cellStyle name="Normal 9 5 2 4" xfId="5466" xr:uid="{00000000-0005-0000-0000-0000AF100000}"/>
    <cellStyle name="Normal 9 5 3" xfId="1940" xr:uid="{00000000-0005-0000-0000-0000B0100000}"/>
    <cellStyle name="Normal 9 5 3 2" xfId="6168" xr:uid="{00000000-0005-0000-0000-0000B1100000}"/>
    <cellStyle name="Normal 9 5 4" xfId="3364" xr:uid="{00000000-0005-0000-0000-0000B2100000}"/>
    <cellStyle name="Normal 9 5 4 2" xfId="7570" xr:uid="{00000000-0005-0000-0000-0000B3100000}"/>
    <cellStyle name="Normal 9 5 5" xfId="4766" xr:uid="{00000000-0005-0000-0000-0000B4100000}"/>
    <cellStyle name="Normal 9 6" xfId="847" xr:uid="{00000000-0005-0000-0000-0000B5100000}"/>
    <cellStyle name="Normal 9 6 2" xfId="2297" xr:uid="{00000000-0005-0000-0000-0000B6100000}"/>
    <cellStyle name="Normal 9 6 2 2" xfId="6518" xr:uid="{00000000-0005-0000-0000-0000B7100000}"/>
    <cellStyle name="Normal 9 6 3" xfId="3714" xr:uid="{00000000-0005-0000-0000-0000B8100000}"/>
    <cellStyle name="Normal 9 6 3 2" xfId="7920" xr:uid="{00000000-0005-0000-0000-0000B9100000}"/>
    <cellStyle name="Normal 9 6 4" xfId="5116" xr:uid="{00000000-0005-0000-0000-0000BA100000}"/>
    <cellStyle name="Normal 9 7" xfId="1590" xr:uid="{00000000-0005-0000-0000-0000BB100000}"/>
    <cellStyle name="Normal 9 7 2" xfId="5818" xr:uid="{00000000-0005-0000-0000-0000BC100000}"/>
    <cellStyle name="Normal 9 8" xfId="3014" xr:uid="{00000000-0005-0000-0000-0000BD100000}"/>
    <cellStyle name="Normal 9 8 2" xfId="7220" xr:uid="{00000000-0005-0000-0000-0000BE100000}"/>
    <cellStyle name="Normal 9 9" xfId="4416" xr:uid="{00000000-0005-0000-0000-0000BF100000}"/>
    <cellStyle name="Note 2" xfId="46" xr:uid="{00000000-0005-0000-0000-0000C0100000}"/>
    <cellStyle name="Note 2 2" xfId="47" xr:uid="{00000000-0005-0000-0000-0000C1100000}"/>
    <cellStyle name="Note 2 2 2" xfId="70" xr:uid="{00000000-0005-0000-0000-0000C2100000}"/>
    <cellStyle name="Note 2 2 2 2" xfId="816" xr:uid="{00000000-0005-0000-0000-0000C3100000}"/>
    <cellStyle name="Note 2 2 2 2 2" xfId="2266" xr:uid="{00000000-0005-0000-0000-0000C4100000}"/>
    <cellStyle name="Note 2 2 2 3" xfId="1548" xr:uid="{00000000-0005-0000-0000-0000C5100000}"/>
    <cellStyle name="Note 2 2 3" xfId="820" xr:uid="{00000000-0005-0000-0000-0000C6100000}"/>
    <cellStyle name="Note 2 2 3 2" xfId="2270" xr:uid="{00000000-0005-0000-0000-0000C7100000}"/>
    <cellStyle name="Note 2 2 4" xfId="1534" xr:uid="{00000000-0005-0000-0000-0000C8100000}"/>
    <cellStyle name="Note 2 3" xfId="69" xr:uid="{00000000-0005-0000-0000-0000C9100000}"/>
    <cellStyle name="Note 2 3 2" xfId="817" xr:uid="{00000000-0005-0000-0000-0000CA100000}"/>
    <cellStyle name="Note 2 3 2 2" xfId="2267" xr:uid="{00000000-0005-0000-0000-0000CB100000}"/>
    <cellStyle name="Note 2 3 3" xfId="1545" xr:uid="{00000000-0005-0000-0000-0000CC100000}"/>
    <cellStyle name="Note 2 4" xfId="446" xr:uid="{00000000-0005-0000-0000-0000CD100000}"/>
    <cellStyle name="Note 2 4 2" xfId="809" xr:uid="{00000000-0005-0000-0000-0000CE100000}"/>
    <cellStyle name="Note 2 4 2 2" xfId="1552" xr:uid="{00000000-0005-0000-0000-0000CF100000}"/>
    <cellStyle name="Note 2 4 2 2 2" xfId="2982" xr:uid="{00000000-0005-0000-0000-0000D0100000}"/>
    <cellStyle name="Note 2 4 2 3" xfId="1556" xr:uid="{00000000-0005-0000-0000-0000D1100000}"/>
    <cellStyle name="Note 2 4 3" xfId="1539" xr:uid="{00000000-0005-0000-0000-0000D2100000}"/>
    <cellStyle name="Note 2 4 3 2" xfId="2979" xr:uid="{00000000-0005-0000-0000-0000D3100000}"/>
    <cellStyle name="Note 2 4 4" xfId="1535" xr:uid="{00000000-0005-0000-0000-0000D4100000}"/>
    <cellStyle name="Note 2 5" xfId="1171" xr:uid="{00000000-0005-0000-0000-0000D5100000}"/>
    <cellStyle name="Note 2 5 2" xfId="2621" xr:uid="{00000000-0005-0000-0000-0000D6100000}"/>
    <cellStyle name="Note 2 6" xfId="1549" xr:uid="{00000000-0005-0000-0000-0000D7100000}"/>
    <cellStyle name="Note 3" xfId="48" xr:uid="{00000000-0005-0000-0000-0000D8100000}"/>
    <cellStyle name="Note 3 2" xfId="71" xr:uid="{00000000-0005-0000-0000-0000D9100000}"/>
    <cellStyle name="Note 3 2 2" xfId="815" xr:uid="{00000000-0005-0000-0000-0000DA100000}"/>
    <cellStyle name="Note 3 2 2 2" xfId="2265" xr:uid="{00000000-0005-0000-0000-0000DB100000}"/>
    <cellStyle name="Note 3 2 3" xfId="1533" xr:uid="{00000000-0005-0000-0000-0000DC100000}"/>
    <cellStyle name="Note 3 3" xfId="818" xr:uid="{00000000-0005-0000-0000-0000DD100000}"/>
    <cellStyle name="Note 3 3 2" xfId="2268" xr:uid="{00000000-0005-0000-0000-0000DE100000}"/>
    <cellStyle name="Note 3 4" xfId="1547" xr:uid="{00000000-0005-0000-0000-0000DF100000}"/>
    <cellStyle name="Note 4" xfId="49" xr:uid="{00000000-0005-0000-0000-0000E0100000}"/>
    <cellStyle name="Note 4 2" xfId="72" xr:uid="{00000000-0005-0000-0000-0000E1100000}"/>
    <cellStyle name="Note 4 2 2" xfId="814" xr:uid="{00000000-0005-0000-0000-0000E2100000}"/>
    <cellStyle name="Note 4 2 2 2" xfId="2264" xr:uid="{00000000-0005-0000-0000-0000E3100000}"/>
    <cellStyle name="Note 4 2 3" xfId="1546" xr:uid="{00000000-0005-0000-0000-0000E4100000}"/>
    <cellStyle name="Note 4 3" xfId="819" xr:uid="{00000000-0005-0000-0000-0000E5100000}"/>
    <cellStyle name="Note 4 3 2" xfId="2269" xr:uid="{00000000-0005-0000-0000-0000E6100000}"/>
    <cellStyle name="Note 4 4" xfId="1550" xr:uid="{00000000-0005-0000-0000-0000E7100000}"/>
    <cellStyle name="Note 5" xfId="81" xr:uid="{00000000-0005-0000-0000-0000E8100000}"/>
    <cellStyle name="Note 5 2" xfId="87" xr:uid="{00000000-0005-0000-0000-0000E9100000}"/>
    <cellStyle name="Note 5 2 2" xfId="1530" xr:uid="{00000000-0005-0000-0000-0000EA100000}"/>
    <cellStyle name="Note 5 2 2 2" xfId="2977" xr:uid="{00000000-0005-0000-0000-0000EB100000}"/>
    <cellStyle name="Note 5 2 3" xfId="1532" xr:uid="{00000000-0005-0000-0000-0000EC100000}"/>
    <cellStyle name="Note 5 3" xfId="1529" xr:uid="{00000000-0005-0000-0000-0000ED100000}"/>
    <cellStyle name="Note 5 3 2" xfId="2976" xr:uid="{00000000-0005-0000-0000-0000EE100000}"/>
    <cellStyle name="Note 5 4" xfId="1536" xr:uid="{00000000-0005-0000-0000-0000EF100000}"/>
    <cellStyle name="Note 6" xfId="443" xr:uid="{00000000-0005-0000-0000-0000F0100000}"/>
    <cellStyle name="Note 6 2" xfId="806" xr:uid="{00000000-0005-0000-0000-0000F1100000}"/>
    <cellStyle name="Note 6 2 2" xfId="1551" xr:uid="{00000000-0005-0000-0000-0000F2100000}"/>
    <cellStyle name="Note 6 2 2 2" xfId="2981" xr:uid="{00000000-0005-0000-0000-0000F3100000}"/>
    <cellStyle name="Note 6 2 3" xfId="1555" xr:uid="{00000000-0005-0000-0000-0000F4100000}"/>
    <cellStyle name="Note 6 3" xfId="1538" xr:uid="{00000000-0005-0000-0000-0000F5100000}"/>
    <cellStyle name="Note 6 3 2" xfId="2978" xr:uid="{00000000-0005-0000-0000-0000F6100000}"/>
    <cellStyle name="Note 6 4" xfId="1531" xr:uid="{00000000-0005-0000-0000-0000F7100000}"/>
    <cellStyle name="Note 7" xfId="449" xr:uid="{00000000-0005-0000-0000-0000F8100000}"/>
    <cellStyle name="Note 7 2" xfId="812" xr:uid="{00000000-0005-0000-0000-0000F9100000}"/>
    <cellStyle name="Note 7 2 2" xfId="1553" xr:uid="{00000000-0005-0000-0000-0000FA100000}"/>
    <cellStyle name="Note 7 2 2 2" xfId="2983" xr:uid="{00000000-0005-0000-0000-0000FB100000}"/>
    <cellStyle name="Note 7 2 3" xfId="1557" xr:uid="{00000000-0005-0000-0000-0000FC100000}"/>
    <cellStyle name="Note 7 3" xfId="1540" xr:uid="{00000000-0005-0000-0000-0000FD100000}"/>
    <cellStyle name="Note 7 3 2" xfId="2980" xr:uid="{00000000-0005-0000-0000-0000FE100000}"/>
    <cellStyle name="Note 7 4" xfId="1537" xr:uid="{00000000-0005-0000-0000-0000FF100000}"/>
    <cellStyle name="Note 8" xfId="1527" xr:uid="{00000000-0005-0000-0000-000000110000}"/>
    <cellStyle name="Note 8 2" xfId="1554" xr:uid="{00000000-0005-0000-0000-000001110000}"/>
    <cellStyle name="Note 8 2 2" xfId="2984" xr:uid="{00000000-0005-0000-0000-000002110000}"/>
    <cellStyle name="Note 8 3" xfId="1558" xr:uid="{00000000-0005-0000-0000-000003110000}"/>
    <cellStyle name="Outline_Level_1" xfId="1562" xr:uid="{00000000-0005-0000-0000-000004110000}"/>
    <cellStyle name="Output 2" xfId="50" xr:uid="{00000000-0005-0000-0000-000005110000}"/>
    <cellStyle name="Output 2 2" xfId="453" xr:uid="{00000000-0005-0000-0000-000006110000}"/>
    <cellStyle name="Output 2 2 2" xfId="1174" xr:uid="{00000000-0005-0000-0000-000007110000}"/>
    <cellStyle name="Output 2 2 2 2" xfId="2624" xr:uid="{00000000-0005-0000-0000-000008110000}"/>
    <cellStyle name="Output 2 2 3" xfId="1543" xr:uid="{00000000-0005-0000-0000-000009110000}"/>
    <cellStyle name="Percent" xfId="51" builtinId="5"/>
    <cellStyle name="Percent 10" xfId="116" xr:uid="{00000000-0005-0000-0000-00000B110000}"/>
    <cellStyle name="Percent 10 2" xfId="156" xr:uid="{00000000-0005-0000-0000-00000C110000}"/>
    <cellStyle name="Percent 10 2 2" xfId="242" xr:uid="{00000000-0005-0000-0000-00000D110000}"/>
    <cellStyle name="Percent 10 2 2 2" xfId="414" xr:uid="{00000000-0005-0000-0000-00000E110000}"/>
    <cellStyle name="Percent 10 2 2 2 2" xfId="778" xr:uid="{00000000-0005-0000-0000-00000F110000}"/>
    <cellStyle name="Percent 10 2 2 2 2 2" xfId="1499" xr:uid="{00000000-0005-0000-0000-000010110000}"/>
    <cellStyle name="Percent 10 2 2 2 2 2 2" xfId="2949" xr:uid="{00000000-0005-0000-0000-000011110000}"/>
    <cellStyle name="Percent 10 2 2 2 2 2 2 2" xfId="7165" xr:uid="{00000000-0005-0000-0000-000012110000}"/>
    <cellStyle name="Percent 10 2 2 2 2 2 3" xfId="4361" xr:uid="{00000000-0005-0000-0000-000013110000}"/>
    <cellStyle name="Percent 10 2 2 2 2 2 3 2" xfId="8567" xr:uid="{00000000-0005-0000-0000-000014110000}"/>
    <cellStyle name="Percent 10 2 2 2 2 2 4" xfId="5763" xr:uid="{00000000-0005-0000-0000-000015110000}"/>
    <cellStyle name="Percent 10 2 2 2 2 3" xfId="2237" xr:uid="{00000000-0005-0000-0000-000016110000}"/>
    <cellStyle name="Percent 10 2 2 2 2 3 2" xfId="6465" xr:uid="{00000000-0005-0000-0000-000017110000}"/>
    <cellStyle name="Percent 10 2 2 2 2 4" xfId="3661" xr:uid="{00000000-0005-0000-0000-000018110000}"/>
    <cellStyle name="Percent 10 2 2 2 2 4 2" xfId="7867" xr:uid="{00000000-0005-0000-0000-000019110000}"/>
    <cellStyle name="Percent 10 2 2 2 2 5" xfId="5063" xr:uid="{00000000-0005-0000-0000-00001A110000}"/>
    <cellStyle name="Percent 10 2 2 2 3" xfId="1144" xr:uid="{00000000-0005-0000-0000-00001B110000}"/>
    <cellStyle name="Percent 10 2 2 2 3 2" xfId="2594" xr:uid="{00000000-0005-0000-0000-00001C110000}"/>
    <cellStyle name="Percent 10 2 2 2 3 2 2" xfId="6815" xr:uid="{00000000-0005-0000-0000-00001D110000}"/>
    <cellStyle name="Percent 10 2 2 2 3 3" xfId="4011" xr:uid="{00000000-0005-0000-0000-00001E110000}"/>
    <cellStyle name="Percent 10 2 2 2 3 3 2" xfId="8217" xr:uid="{00000000-0005-0000-0000-00001F110000}"/>
    <cellStyle name="Percent 10 2 2 2 3 4" xfId="5413" xr:uid="{00000000-0005-0000-0000-000020110000}"/>
    <cellStyle name="Percent 10 2 2 2 4" xfId="1887" xr:uid="{00000000-0005-0000-0000-000021110000}"/>
    <cellStyle name="Percent 10 2 2 2 4 2" xfId="6115" xr:uid="{00000000-0005-0000-0000-000022110000}"/>
    <cellStyle name="Percent 10 2 2 2 5" xfId="3311" xr:uid="{00000000-0005-0000-0000-000023110000}"/>
    <cellStyle name="Percent 10 2 2 2 5 2" xfId="7517" xr:uid="{00000000-0005-0000-0000-000024110000}"/>
    <cellStyle name="Percent 10 2 2 2 6" xfId="4713" xr:uid="{00000000-0005-0000-0000-000025110000}"/>
    <cellStyle name="Percent 10 2 2 3" xfId="606" xr:uid="{00000000-0005-0000-0000-000026110000}"/>
    <cellStyle name="Percent 10 2 2 3 2" xfId="1327" xr:uid="{00000000-0005-0000-0000-000027110000}"/>
    <cellStyle name="Percent 10 2 2 3 2 2" xfId="2777" xr:uid="{00000000-0005-0000-0000-000028110000}"/>
    <cellStyle name="Percent 10 2 2 3 2 2 2" xfId="6993" xr:uid="{00000000-0005-0000-0000-000029110000}"/>
    <cellStyle name="Percent 10 2 2 3 2 3" xfId="4189" xr:uid="{00000000-0005-0000-0000-00002A110000}"/>
    <cellStyle name="Percent 10 2 2 3 2 3 2" xfId="8395" xr:uid="{00000000-0005-0000-0000-00002B110000}"/>
    <cellStyle name="Percent 10 2 2 3 2 4" xfId="5591" xr:uid="{00000000-0005-0000-0000-00002C110000}"/>
    <cellStyle name="Percent 10 2 2 3 3" xfId="2065" xr:uid="{00000000-0005-0000-0000-00002D110000}"/>
    <cellStyle name="Percent 10 2 2 3 3 2" xfId="6293" xr:uid="{00000000-0005-0000-0000-00002E110000}"/>
    <cellStyle name="Percent 10 2 2 3 4" xfId="3489" xr:uid="{00000000-0005-0000-0000-00002F110000}"/>
    <cellStyle name="Percent 10 2 2 3 4 2" xfId="7695" xr:uid="{00000000-0005-0000-0000-000030110000}"/>
    <cellStyle name="Percent 10 2 2 3 5" xfId="4891" xr:uid="{00000000-0005-0000-0000-000031110000}"/>
    <cellStyle name="Percent 10 2 2 4" xfId="972" xr:uid="{00000000-0005-0000-0000-000032110000}"/>
    <cellStyle name="Percent 10 2 2 4 2" xfId="2422" xr:uid="{00000000-0005-0000-0000-000033110000}"/>
    <cellStyle name="Percent 10 2 2 4 2 2" xfId="6643" xr:uid="{00000000-0005-0000-0000-000034110000}"/>
    <cellStyle name="Percent 10 2 2 4 3" xfId="3839" xr:uid="{00000000-0005-0000-0000-000035110000}"/>
    <cellStyle name="Percent 10 2 2 4 3 2" xfId="8045" xr:uid="{00000000-0005-0000-0000-000036110000}"/>
    <cellStyle name="Percent 10 2 2 4 4" xfId="5241" xr:uid="{00000000-0005-0000-0000-000037110000}"/>
    <cellStyle name="Percent 10 2 2 5" xfId="1715" xr:uid="{00000000-0005-0000-0000-000038110000}"/>
    <cellStyle name="Percent 10 2 2 5 2" xfId="5943" xr:uid="{00000000-0005-0000-0000-000039110000}"/>
    <cellStyle name="Percent 10 2 2 6" xfId="3139" xr:uid="{00000000-0005-0000-0000-00003A110000}"/>
    <cellStyle name="Percent 10 2 2 6 2" xfId="7345" xr:uid="{00000000-0005-0000-0000-00003B110000}"/>
    <cellStyle name="Percent 10 2 2 7" xfId="4541" xr:uid="{00000000-0005-0000-0000-00003C110000}"/>
    <cellStyle name="Percent 10 2 3" xfId="328" xr:uid="{00000000-0005-0000-0000-00003D110000}"/>
    <cellStyle name="Percent 10 2 3 2" xfId="692" xr:uid="{00000000-0005-0000-0000-00003E110000}"/>
    <cellStyle name="Percent 10 2 3 2 2" xfId="1413" xr:uid="{00000000-0005-0000-0000-00003F110000}"/>
    <cellStyle name="Percent 10 2 3 2 2 2" xfId="2863" xr:uid="{00000000-0005-0000-0000-000040110000}"/>
    <cellStyle name="Percent 10 2 3 2 2 2 2" xfId="7079" xr:uid="{00000000-0005-0000-0000-000041110000}"/>
    <cellStyle name="Percent 10 2 3 2 2 3" xfId="4275" xr:uid="{00000000-0005-0000-0000-000042110000}"/>
    <cellStyle name="Percent 10 2 3 2 2 3 2" xfId="8481" xr:uid="{00000000-0005-0000-0000-000043110000}"/>
    <cellStyle name="Percent 10 2 3 2 2 4" xfId="5677" xr:uid="{00000000-0005-0000-0000-000044110000}"/>
    <cellStyle name="Percent 10 2 3 2 3" xfId="2151" xr:uid="{00000000-0005-0000-0000-000045110000}"/>
    <cellStyle name="Percent 10 2 3 2 3 2" xfId="6379" xr:uid="{00000000-0005-0000-0000-000046110000}"/>
    <cellStyle name="Percent 10 2 3 2 4" xfId="3575" xr:uid="{00000000-0005-0000-0000-000047110000}"/>
    <cellStyle name="Percent 10 2 3 2 4 2" xfId="7781" xr:uid="{00000000-0005-0000-0000-000048110000}"/>
    <cellStyle name="Percent 10 2 3 2 5" xfId="4977" xr:uid="{00000000-0005-0000-0000-000049110000}"/>
    <cellStyle name="Percent 10 2 3 3" xfId="1058" xr:uid="{00000000-0005-0000-0000-00004A110000}"/>
    <cellStyle name="Percent 10 2 3 3 2" xfId="2508" xr:uid="{00000000-0005-0000-0000-00004B110000}"/>
    <cellStyle name="Percent 10 2 3 3 2 2" xfId="6729" xr:uid="{00000000-0005-0000-0000-00004C110000}"/>
    <cellStyle name="Percent 10 2 3 3 3" xfId="3925" xr:uid="{00000000-0005-0000-0000-00004D110000}"/>
    <cellStyle name="Percent 10 2 3 3 3 2" xfId="8131" xr:uid="{00000000-0005-0000-0000-00004E110000}"/>
    <cellStyle name="Percent 10 2 3 3 4" xfId="5327" xr:uid="{00000000-0005-0000-0000-00004F110000}"/>
    <cellStyle name="Percent 10 2 3 4" xfId="1801" xr:uid="{00000000-0005-0000-0000-000050110000}"/>
    <cellStyle name="Percent 10 2 3 4 2" xfId="6029" xr:uid="{00000000-0005-0000-0000-000051110000}"/>
    <cellStyle name="Percent 10 2 3 5" xfId="3225" xr:uid="{00000000-0005-0000-0000-000052110000}"/>
    <cellStyle name="Percent 10 2 3 5 2" xfId="7431" xr:uid="{00000000-0005-0000-0000-000053110000}"/>
    <cellStyle name="Percent 10 2 3 6" xfId="4627" xr:uid="{00000000-0005-0000-0000-000054110000}"/>
    <cellStyle name="Percent 10 2 4" xfId="520" xr:uid="{00000000-0005-0000-0000-000055110000}"/>
    <cellStyle name="Percent 10 2 4 2" xfId="1241" xr:uid="{00000000-0005-0000-0000-000056110000}"/>
    <cellStyle name="Percent 10 2 4 2 2" xfId="2691" xr:uid="{00000000-0005-0000-0000-000057110000}"/>
    <cellStyle name="Percent 10 2 4 2 2 2" xfId="6907" xr:uid="{00000000-0005-0000-0000-000058110000}"/>
    <cellStyle name="Percent 10 2 4 2 3" xfId="4103" xr:uid="{00000000-0005-0000-0000-000059110000}"/>
    <cellStyle name="Percent 10 2 4 2 3 2" xfId="8309" xr:uid="{00000000-0005-0000-0000-00005A110000}"/>
    <cellStyle name="Percent 10 2 4 2 4" xfId="5505" xr:uid="{00000000-0005-0000-0000-00005B110000}"/>
    <cellStyle name="Percent 10 2 4 3" xfId="1979" xr:uid="{00000000-0005-0000-0000-00005C110000}"/>
    <cellStyle name="Percent 10 2 4 3 2" xfId="6207" xr:uid="{00000000-0005-0000-0000-00005D110000}"/>
    <cellStyle name="Percent 10 2 4 4" xfId="3403" xr:uid="{00000000-0005-0000-0000-00005E110000}"/>
    <cellStyle name="Percent 10 2 4 4 2" xfId="7609" xr:uid="{00000000-0005-0000-0000-00005F110000}"/>
    <cellStyle name="Percent 10 2 4 5" xfId="4805" xr:uid="{00000000-0005-0000-0000-000060110000}"/>
    <cellStyle name="Percent 10 2 5" xfId="886" xr:uid="{00000000-0005-0000-0000-000061110000}"/>
    <cellStyle name="Percent 10 2 5 2" xfId="2336" xr:uid="{00000000-0005-0000-0000-000062110000}"/>
    <cellStyle name="Percent 10 2 5 2 2" xfId="6557" xr:uid="{00000000-0005-0000-0000-000063110000}"/>
    <cellStyle name="Percent 10 2 5 3" xfId="3753" xr:uid="{00000000-0005-0000-0000-000064110000}"/>
    <cellStyle name="Percent 10 2 5 3 2" xfId="7959" xr:uid="{00000000-0005-0000-0000-000065110000}"/>
    <cellStyle name="Percent 10 2 5 4" xfId="5155" xr:uid="{00000000-0005-0000-0000-000066110000}"/>
    <cellStyle name="Percent 10 2 6" xfId="1629" xr:uid="{00000000-0005-0000-0000-000067110000}"/>
    <cellStyle name="Percent 10 2 6 2" xfId="5857" xr:uid="{00000000-0005-0000-0000-000068110000}"/>
    <cellStyle name="Percent 10 2 7" xfId="3053" xr:uid="{00000000-0005-0000-0000-000069110000}"/>
    <cellStyle name="Percent 10 2 7 2" xfId="7259" xr:uid="{00000000-0005-0000-0000-00006A110000}"/>
    <cellStyle name="Percent 10 2 8" xfId="4455" xr:uid="{00000000-0005-0000-0000-00006B110000}"/>
    <cellStyle name="Percent 10 3" xfId="202" xr:uid="{00000000-0005-0000-0000-00006C110000}"/>
    <cellStyle name="Percent 10 3 2" xfId="374" xr:uid="{00000000-0005-0000-0000-00006D110000}"/>
    <cellStyle name="Percent 10 3 2 2" xfId="738" xr:uid="{00000000-0005-0000-0000-00006E110000}"/>
    <cellStyle name="Percent 10 3 2 2 2" xfId="1459" xr:uid="{00000000-0005-0000-0000-00006F110000}"/>
    <cellStyle name="Percent 10 3 2 2 2 2" xfId="2909" xr:uid="{00000000-0005-0000-0000-000070110000}"/>
    <cellStyle name="Percent 10 3 2 2 2 2 2" xfId="7125" xr:uid="{00000000-0005-0000-0000-000071110000}"/>
    <cellStyle name="Percent 10 3 2 2 2 3" xfId="4321" xr:uid="{00000000-0005-0000-0000-000072110000}"/>
    <cellStyle name="Percent 10 3 2 2 2 3 2" xfId="8527" xr:uid="{00000000-0005-0000-0000-000073110000}"/>
    <cellStyle name="Percent 10 3 2 2 2 4" xfId="5723" xr:uid="{00000000-0005-0000-0000-000074110000}"/>
    <cellStyle name="Percent 10 3 2 2 3" xfId="2197" xr:uid="{00000000-0005-0000-0000-000075110000}"/>
    <cellStyle name="Percent 10 3 2 2 3 2" xfId="6425" xr:uid="{00000000-0005-0000-0000-000076110000}"/>
    <cellStyle name="Percent 10 3 2 2 4" xfId="3621" xr:uid="{00000000-0005-0000-0000-000077110000}"/>
    <cellStyle name="Percent 10 3 2 2 4 2" xfId="7827" xr:uid="{00000000-0005-0000-0000-000078110000}"/>
    <cellStyle name="Percent 10 3 2 2 5" xfId="5023" xr:uid="{00000000-0005-0000-0000-000079110000}"/>
    <cellStyle name="Percent 10 3 2 3" xfId="1104" xr:uid="{00000000-0005-0000-0000-00007A110000}"/>
    <cellStyle name="Percent 10 3 2 3 2" xfId="2554" xr:uid="{00000000-0005-0000-0000-00007B110000}"/>
    <cellStyle name="Percent 10 3 2 3 2 2" xfId="6775" xr:uid="{00000000-0005-0000-0000-00007C110000}"/>
    <cellStyle name="Percent 10 3 2 3 3" xfId="3971" xr:uid="{00000000-0005-0000-0000-00007D110000}"/>
    <cellStyle name="Percent 10 3 2 3 3 2" xfId="8177" xr:uid="{00000000-0005-0000-0000-00007E110000}"/>
    <cellStyle name="Percent 10 3 2 3 4" xfId="5373" xr:uid="{00000000-0005-0000-0000-00007F110000}"/>
    <cellStyle name="Percent 10 3 2 4" xfId="1847" xr:uid="{00000000-0005-0000-0000-000080110000}"/>
    <cellStyle name="Percent 10 3 2 4 2" xfId="6075" xr:uid="{00000000-0005-0000-0000-000081110000}"/>
    <cellStyle name="Percent 10 3 2 5" xfId="3271" xr:uid="{00000000-0005-0000-0000-000082110000}"/>
    <cellStyle name="Percent 10 3 2 5 2" xfId="7477" xr:uid="{00000000-0005-0000-0000-000083110000}"/>
    <cellStyle name="Percent 10 3 2 6" xfId="4673" xr:uid="{00000000-0005-0000-0000-000084110000}"/>
    <cellStyle name="Percent 10 3 3" xfId="566" xr:uid="{00000000-0005-0000-0000-000085110000}"/>
    <cellStyle name="Percent 10 3 3 2" xfId="1287" xr:uid="{00000000-0005-0000-0000-000086110000}"/>
    <cellStyle name="Percent 10 3 3 2 2" xfId="2737" xr:uid="{00000000-0005-0000-0000-000087110000}"/>
    <cellStyle name="Percent 10 3 3 2 2 2" xfId="6953" xr:uid="{00000000-0005-0000-0000-000088110000}"/>
    <cellStyle name="Percent 10 3 3 2 3" xfId="4149" xr:uid="{00000000-0005-0000-0000-000089110000}"/>
    <cellStyle name="Percent 10 3 3 2 3 2" xfId="8355" xr:uid="{00000000-0005-0000-0000-00008A110000}"/>
    <cellStyle name="Percent 10 3 3 2 4" xfId="5551" xr:uid="{00000000-0005-0000-0000-00008B110000}"/>
    <cellStyle name="Percent 10 3 3 3" xfId="2025" xr:uid="{00000000-0005-0000-0000-00008C110000}"/>
    <cellStyle name="Percent 10 3 3 3 2" xfId="6253" xr:uid="{00000000-0005-0000-0000-00008D110000}"/>
    <cellStyle name="Percent 10 3 3 4" xfId="3449" xr:uid="{00000000-0005-0000-0000-00008E110000}"/>
    <cellStyle name="Percent 10 3 3 4 2" xfId="7655" xr:uid="{00000000-0005-0000-0000-00008F110000}"/>
    <cellStyle name="Percent 10 3 3 5" xfId="4851" xr:uid="{00000000-0005-0000-0000-000090110000}"/>
    <cellStyle name="Percent 10 3 4" xfId="932" xr:uid="{00000000-0005-0000-0000-000091110000}"/>
    <cellStyle name="Percent 10 3 4 2" xfId="2382" xr:uid="{00000000-0005-0000-0000-000092110000}"/>
    <cellStyle name="Percent 10 3 4 2 2" xfId="6603" xr:uid="{00000000-0005-0000-0000-000093110000}"/>
    <cellStyle name="Percent 10 3 4 3" xfId="3799" xr:uid="{00000000-0005-0000-0000-000094110000}"/>
    <cellStyle name="Percent 10 3 4 3 2" xfId="8005" xr:uid="{00000000-0005-0000-0000-000095110000}"/>
    <cellStyle name="Percent 10 3 4 4" xfId="5201" xr:uid="{00000000-0005-0000-0000-000096110000}"/>
    <cellStyle name="Percent 10 3 5" xfId="1675" xr:uid="{00000000-0005-0000-0000-000097110000}"/>
    <cellStyle name="Percent 10 3 5 2" xfId="5903" xr:uid="{00000000-0005-0000-0000-000098110000}"/>
    <cellStyle name="Percent 10 3 6" xfId="3099" xr:uid="{00000000-0005-0000-0000-000099110000}"/>
    <cellStyle name="Percent 10 3 6 2" xfId="7305" xr:uid="{00000000-0005-0000-0000-00009A110000}"/>
    <cellStyle name="Percent 10 3 7" xfId="4501" xr:uid="{00000000-0005-0000-0000-00009B110000}"/>
    <cellStyle name="Percent 10 4" xfId="288" xr:uid="{00000000-0005-0000-0000-00009C110000}"/>
    <cellStyle name="Percent 10 4 2" xfId="652" xr:uid="{00000000-0005-0000-0000-00009D110000}"/>
    <cellStyle name="Percent 10 4 2 2" xfId="1373" xr:uid="{00000000-0005-0000-0000-00009E110000}"/>
    <cellStyle name="Percent 10 4 2 2 2" xfId="2823" xr:uid="{00000000-0005-0000-0000-00009F110000}"/>
    <cellStyle name="Percent 10 4 2 2 2 2" xfId="7039" xr:uid="{00000000-0005-0000-0000-0000A0110000}"/>
    <cellStyle name="Percent 10 4 2 2 3" xfId="4235" xr:uid="{00000000-0005-0000-0000-0000A1110000}"/>
    <cellStyle name="Percent 10 4 2 2 3 2" xfId="8441" xr:uid="{00000000-0005-0000-0000-0000A2110000}"/>
    <cellStyle name="Percent 10 4 2 2 4" xfId="5637" xr:uid="{00000000-0005-0000-0000-0000A3110000}"/>
    <cellStyle name="Percent 10 4 2 3" xfId="2111" xr:uid="{00000000-0005-0000-0000-0000A4110000}"/>
    <cellStyle name="Percent 10 4 2 3 2" xfId="6339" xr:uid="{00000000-0005-0000-0000-0000A5110000}"/>
    <cellStyle name="Percent 10 4 2 4" xfId="3535" xr:uid="{00000000-0005-0000-0000-0000A6110000}"/>
    <cellStyle name="Percent 10 4 2 4 2" xfId="7741" xr:uid="{00000000-0005-0000-0000-0000A7110000}"/>
    <cellStyle name="Percent 10 4 2 5" xfId="4937" xr:uid="{00000000-0005-0000-0000-0000A8110000}"/>
    <cellStyle name="Percent 10 4 3" xfId="1018" xr:uid="{00000000-0005-0000-0000-0000A9110000}"/>
    <cellStyle name="Percent 10 4 3 2" xfId="2468" xr:uid="{00000000-0005-0000-0000-0000AA110000}"/>
    <cellStyle name="Percent 10 4 3 2 2" xfId="6689" xr:uid="{00000000-0005-0000-0000-0000AB110000}"/>
    <cellStyle name="Percent 10 4 3 3" xfId="3885" xr:uid="{00000000-0005-0000-0000-0000AC110000}"/>
    <cellStyle name="Percent 10 4 3 3 2" xfId="8091" xr:uid="{00000000-0005-0000-0000-0000AD110000}"/>
    <cellStyle name="Percent 10 4 3 4" xfId="5287" xr:uid="{00000000-0005-0000-0000-0000AE110000}"/>
    <cellStyle name="Percent 10 4 4" xfId="1761" xr:uid="{00000000-0005-0000-0000-0000AF110000}"/>
    <cellStyle name="Percent 10 4 4 2" xfId="5989" xr:uid="{00000000-0005-0000-0000-0000B0110000}"/>
    <cellStyle name="Percent 10 4 5" xfId="3185" xr:uid="{00000000-0005-0000-0000-0000B1110000}"/>
    <cellStyle name="Percent 10 4 5 2" xfId="7391" xr:uid="{00000000-0005-0000-0000-0000B2110000}"/>
    <cellStyle name="Percent 10 4 6" xfId="4587" xr:uid="{00000000-0005-0000-0000-0000B3110000}"/>
    <cellStyle name="Percent 10 5" xfId="480" xr:uid="{00000000-0005-0000-0000-0000B4110000}"/>
    <cellStyle name="Percent 10 5 2" xfId="1201" xr:uid="{00000000-0005-0000-0000-0000B5110000}"/>
    <cellStyle name="Percent 10 5 2 2" xfId="2651" xr:uid="{00000000-0005-0000-0000-0000B6110000}"/>
    <cellStyle name="Percent 10 5 2 2 2" xfId="6867" xr:uid="{00000000-0005-0000-0000-0000B7110000}"/>
    <cellStyle name="Percent 10 5 2 3" xfId="4063" xr:uid="{00000000-0005-0000-0000-0000B8110000}"/>
    <cellStyle name="Percent 10 5 2 3 2" xfId="8269" xr:uid="{00000000-0005-0000-0000-0000B9110000}"/>
    <cellStyle name="Percent 10 5 2 4" xfId="5465" xr:uid="{00000000-0005-0000-0000-0000BA110000}"/>
    <cellStyle name="Percent 10 5 3" xfId="1939" xr:uid="{00000000-0005-0000-0000-0000BB110000}"/>
    <cellStyle name="Percent 10 5 3 2" xfId="6167" xr:uid="{00000000-0005-0000-0000-0000BC110000}"/>
    <cellStyle name="Percent 10 5 4" xfId="3363" xr:uid="{00000000-0005-0000-0000-0000BD110000}"/>
    <cellStyle name="Percent 10 5 4 2" xfId="7569" xr:uid="{00000000-0005-0000-0000-0000BE110000}"/>
    <cellStyle name="Percent 10 5 5" xfId="4765" xr:uid="{00000000-0005-0000-0000-0000BF110000}"/>
    <cellStyle name="Percent 10 6" xfId="846" xr:uid="{00000000-0005-0000-0000-0000C0110000}"/>
    <cellStyle name="Percent 10 6 2" xfId="2296" xr:uid="{00000000-0005-0000-0000-0000C1110000}"/>
    <cellStyle name="Percent 10 6 2 2" xfId="6517" xr:uid="{00000000-0005-0000-0000-0000C2110000}"/>
    <cellStyle name="Percent 10 6 3" xfId="3713" xr:uid="{00000000-0005-0000-0000-0000C3110000}"/>
    <cellStyle name="Percent 10 6 3 2" xfId="7919" xr:uid="{00000000-0005-0000-0000-0000C4110000}"/>
    <cellStyle name="Percent 10 6 4" xfId="5115" xr:uid="{00000000-0005-0000-0000-0000C5110000}"/>
    <cellStyle name="Percent 10 7" xfId="1589" xr:uid="{00000000-0005-0000-0000-0000C6110000}"/>
    <cellStyle name="Percent 10 7 2" xfId="5817" xr:uid="{00000000-0005-0000-0000-0000C7110000}"/>
    <cellStyle name="Percent 10 8" xfId="3013" xr:uid="{00000000-0005-0000-0000-0000C8110000}"/>
    <cellStyle name="Percent 10 8 2" xfId="7219" xr:uid="{00000000-0005-0000-0000-0000C9110000}"/>
    <cellStyle name="Percent 10 9" xfId="4415" xr:uid="{00000000-0005-0000-0000-0000CA110000}"/>
    <cellStyle name="Percent 11" xfId="118" xr:uid="{00000000-0005-0000-0000-0000CB110000}"/>
    <cellStyle name="Percent 11 2" xfId="158" xr:uid="{00000000-0005-0000-0000-0000CC110000}"/>
    <cellStyle name="Percent 11 2 2" xfId="244" xr:uid="{00000000-0005-0000-0000-0000CD110000}"/>
    <cellStyle name="Percent 11 2 2 2" xfId="416" xr:uid="{00000000-0005-0000-0000-0000CE110000}"/>
    <cellStyle name="Percent 11 2 2 2 2" xfId="780" xr:uid="{00000000-0005-0000-0000-0000CF110000}"/>
    <cellStyle name="Percent 11 2 2 2 2 2" xfId="1501" xr:uid="{00000000-0005-0000-0000-0000D0110000}"/>
    <cellStyle name="Percent 11 2 2 2 2 2 2" xfId="2951" xr:uid="{00000000-0005-0000-0000-0000D1110000}"/>
    <cellStyle name="Percent 11 2 2 2 2 2 2 2" xfId="7167" xr:uid="{00000000-0005-0000-0000-0000D2110000}"/>
    <cellStyle name="Percent 11 2 2 2 2 2 3" xfId="4363" xr:uid="{00000000-0005-0000-0000-0000D3110000}"/>
    <cellStyle name="Percent 11 2 2 2 2 2 3 2" xfId="8569" xr:uid="{00000000-0005-0000-0000-0000D4110000}"/>
    <cellStyle name="Percent 11 2 2 2 2 2 4" xfId="5765" xr:uid="{00000000-0005-0000-0000-0000D5110000}"/>
    <cellStyle name="Percent 11 2 2 2 2 3" xfId="2239" xr:uid="{00000000-0005-0000-0000-0000D6110000}"/>
    <cellStyle name="Percent 11 2 2 2 2 3 2" xfId="6467" xr:uid="{00000000-0005-0000-0000-0000D7110000}"/>
    <cellStyle name="Percent 11 2 2 2 2 4" xfId="3663" xr:uid="{00000000-0005-0000-0000-0000D8110000}"/>
    <cellStyle name="Percent 11 2 2 2 2 4 2" xfId="7869" xr:uid="{00000000-0005-0000-0000-0000D9110000}"/>
    <cellStyle name="Percent 11 2 2 2 2 5" xfId="5065" xr:uid="{00000000-0005-0000-0000-0000DA110000}"/>
    <cellStyle name="Percent 11 2 2 2 3" xfId="1146" xr:uid="{00000000-0005-0000-0000-0000DB110000}"/>
    <cellStyle name="Percent 11 2 2 2 3 2" xfId="2596" xr:uid="{00000000-0005-0000-0000-0000DC110000}"/>
    <cellStyle name="Percent 11 2 2 2 3 2 2" xfId="6817" xr:uid="{00000000-0005-0000-0000-0000DD110000}"/>
    <cellStyle name="Percent 11 2 2 2 3 3" xfId="4013" xr:uid="{00000000-0005-0000-0000-0000DE110000}"/>
    <cellStyle name="Percent 11 2 2 2 3 3 2" xfId="8219" xr:uid="{00000000-0005-0000-0000-0000DF110000}"/>
    <cellStyle name="Percent 11 2 2 2 3 4" xfId="5415" xr:uid="{00000000-0005-0000-0000-0000E0110000}"/>
    <cellStyle name="Percent 11 2 2 2 4" xfId="1889" xr:uid="{00000000-0005-0000-0000-0000E1110000}"/>
    <cellStyle name="Percent 11 2 2 2 4 2" xfId="6117" xr:uid="{00000000-0005-0000-0000-0000E2110000}"/>
    <cellStyle name="Percent 11 2 2 2 5" xfId="3313" xr:uid="{00000000-0005-0000-0000-0000E3110000}"/>
    <cellStyle name="Percent 11 2 2 2 5 2" xfId="7519" xr:uid="{00000000-0005-0000-0000-0000E4110000}"/>
    <cellStyle name="Percent 11 2 2 2 6" xfId="4715" xr:uid="{00000000-0005-0000-0000-0000E5110000}"/>
    <cellStyle name="Percent 11 2 2 3" xfId="608" xr:uid="{00000000-0005-0000-0000-0000E6110000}"/>
    <cellStyle name="Percent 11 2 2 3 2" xfId="1329" xr:uid="{00000000-0005-0000-0000-0000E7110000}"/>
    <cellStyle name="Percent 11 2 2 3 2 2" xfId="2779" xr:uid="{00000000-0005-0000-0000-0000E8110000}"/>
    <cellStyle name="Percent 11 2 2 3 2 2 2" xfId="6995" xr:uid="{00000000-0005-0000-0000-0000E9110000}"/>
    <cellStyle name="Percent 11 2 2 3 2 3" xfId="4191" xr:uid="{00000000-0005-0000-0000-0000EA110000}"/>
    <cellStyle name="Percent 11 2 2 3 2 3 2" xfId="8397" xr:uid="{00000000-0005-0000-0000-0000EB110000}"/>
    <cellStyle name="Percent 11 2 2 3 2 4" xfId="5593" xr:uid="{00000000-0005-0000-0000-0000EC110000}"/>
    <cellStyle name="Percent 11 2 2 3 3" xfId="2067" xr:uid="{00000000-0005-0000-0000-0000ED110000}"/>
    <cellStyle name="Percent 11 2 2 3 3 2" xfId="6295" xr:uid="{00000000-0005-0000-0000-0000EE110000}"/>
    <cellStyle name="Percent 11 2 2 3 4" xfId="3491" xr:uid="{00000000-0005-0000-0000-0000EF110000}"/>
    <cellStyle name="Percent 11 2 2 3 4 2" xfId="7697" xr:uid="{00000000-0005-0000-0000-0000F0110000}"/>
    <cellStyle name="Percent 11 2 2 3 5" xfId="4893" xr:uid="{00000000-0005-0000-0000-0000F1110000}"/>
    <cellStyle name="Percent 11 2 2 4" xfId="974" xr:uid="{00000000-0005-0000-0000-0000F2110000}"/>
    <cellStyle name="Percent 11 2 2 4 2" xfId="2424" xr:uid="{00000000-0005-0000-0000-0000F3110000}"/>
    <cellStyle name="Percent 11 2 2 4 2 2" xfId="6645" xr:uid="{00000000-0005-0000-0000-0000F4110000}"/>
    <cellStyle name="Percent 11 2 2 4 3" xfId="3841" xr:uid="{00000000-0005-0000-0000-0000F5110000}"/>
    <cellStyle name="Percent 11 2 2 4 3 2" xfId="8047" xr:uid="{00000000-0005-0000-0000-0000F6110000}"/>
    <cellStyle name="Percent 11 2 2 4 4" xfId="5243" xr:uid="{00000000-0005-0000-0000-0000F7110000}"/>
    <cellStyle name="Percent 11 2 2 5" xfId="1717" xr:uid="{00000000-0005-0000-0000-0000F8110000}"/>
    <cellStyle name="Percent 11 2 2 5 2" xfId="5945" xr:uid="{00000000-0005-0000-0000-0000F9110000}"/>
    <cellStyle name="Percent 11 2 2 6" xfId="3141" xr:uid="{00000000-0005-0000-0000-0000FA110000}"/>
    <cellStyle name="Percent 11 2 2 6 2" xfId="7347" xr:uid="{00000000-0005-0000-0000-0000FB110000}"/>
    <cellStyle name="Percent 11 2 2 7" xfId="4543" xr:uid="{00000000-0005-0000-0000-0000FC110000}"/>
    <cellStyle name="Percent 11 2 3" xfId="330" xr:uid="{00000000-0005-0000-0000-0000FD110000}"/>
    <cellStyle name="Percent 11 2 3 2" xfId="694" xr:uid="{00000000-0005-0000-0000-0000FE110000}"/>
    <cellStyle name="Percent 11 2 3 2 2" xfId="1415" xr:uid="{00000000-0005-0000-0000-0000FF110000}"/>
    <cellStyle name="Percent 11 2 3 2 2 2" xfId="2865" xr:uid="{00000000-0005-0000-0000-000000120000}"/>
    <cellStyle name="Percent 11 2 3 2 2 2 2" xfId="7081" xr:uid="{00000000-0005-0000-0000-000001120000}"/>
    <cellStyle name="Percent 11 2 3 2 2 3" xfId="4277" xr:uid="{00000000-0005-0000-0000-000002120000}"/>
    <cellStyle name="Percent 11 2 3 2 2 3 2" xfId="8483" xr:uid="{00000000-0005-0000-0000-000003120000}"/>
    <cellStyle name="Percent 11 2 3 2 2 4" xfId="5679" xr:uid="{00000000-0005-0000-0000-000004120000}"/>
    <cellStyle name="Percent 11 2 3 2 3" xfId="2153" xr:uid="{00000000-0005-0000-0000-000005120000}"/>
    <cellStyle name="Percent 11 2 3 2 3 2" xfId="6381" xr:uid="{00000000-0005-0000-0000-000006120000}"/>
    <cellStyle name="Percent 11 2 3 2 4" xfId="3577" xr:uid="{00000000-0005-0000-0000-000007120000}"/>
    <cellStyle name="Percent 11 2 3 2 4 2" xfId="7783" xr:uid="{00000000-0005-0000-0000-000008120000}"/>
    <cellStyle name="Percent 11 2 3 2 5" xfId="4979" xr:uid="{00000000-0005-0000-0000-000009120000}"/>
    <cellStyle name="Percent 11 2 3 3" xfId="1060" xr:uid="{00000000-0005-0000-0000-00000A120000}"/>
    <cellStyle name="Percent 11 2 3 3 2" xfId="2510" xr:uid="{00000000-0005-0000-0000-00000B120000}"/>
    <cellStyle name="Percent 11 2 3 3 2 2" xfId="6731" xr:uid="{00000000-0005-0000-0000-00000C120000}"/>
    <cellStyle name="Percent 11 2 3 3 3" xfId="3927" xr:uid="{00000000-0005-0000-0000-00000D120000}"/>
    <cellStyle name="Percent 11 2 3 3 3 2" xfId="8133" xr:uid="{00000000-0005-0000-0000-00000E120000}"/>
    <cellStyle name="Percent 11 2 3 3 4" xfId="5329" xr:uid="{00000000-0005-0000-0000-00000F120000}"/>
    <cellStyle name="Percent 11 2 3 4" xfId="1803" xr:uid="{00000000-0005-0000-0000-000010120000}"/>
    <cellStyle name="Percent 11 2 3 4 2" xfId="6031" xr:uid="{00000000-0005-0000-0000-000011120000}"/>
    <cellStyle name="Percent 11 2 3 5" xfId="3227" xr:uid="{00000000-0005-0000-0000-000012120000}"/>
    <cellStyle name="Percent 11 2 3 5 2" xfId="7433" xr:uid="{00000000-0005-0000-0000-000013120000}"/>
    <cellStyle name="Percent 11 2 3 6" xfId="4629" xr:uid="{00000000-0005-0000-0000-000014120000}"/>
    <cellStyle name="Percent 11 2 4" xfId="522" xr:uid="{00000000-0005-0000-0000-000015120000}"/>
    <cellStyle name="Percent 11 2 4 2" xfId="1243" xr:uid="{00000000-0005-0000-0000-000016120000}"/>
    <cellStyle name="Percent 11 2 4 2 2" xfId="2693" xr:uid="{00000000-0005-0000-0000-000017120000}"/>
    <cellStyle name="Percent 11 2 4 2 2 2" xfId="6909" xr:uid="{00000000-0005-0000-0000-000018120000}"/>
    <cellStyle name="Percent 11 2 4 2 3" xfId="4105" xr:uid="{00000000-0005-0000-0000-000019120000}"/>
    <cellStyle name="Percent 11 2 4 2 3 2" xfId="8311" xr:uid="{00000000-0005-0000-0000-00001A120000}"/>
    <cellStyle name="Percent 11 2 4 2 4" xfId="5507" xr:uid="{00000000-0005-0000-0000-00001B120000}"/>
    <cellStyle name="Percent 11 2 4 3" xfId="1981" xr:uid="{00000000-0005-0000-0000-00001C120000}"/>
    <cellStyle name="Percent 11 2 4 3 2" xfId="6209" xr:uid="{00000000-0005-0000-0000-00001D120000}"/>
    <cellStyle name="Percent 11 2 4 4" xfId="3405" xr:uid="{00000000-0005-0000-0000-00001E120000}"/>
    <cellStyle name="Percent 11 2 4 4 2" xfId="7611" xr:uid="{00000000-0005-0000-0000-00001F120000}"/>
    <cellStyle name="Percent 11 2 4 5" xfId="4807" xr:uid="{00000000-0005-0000-0000-000020120000}"/>
    <cellStyle name="Percent 11 2 5" xfId="888" xr:uid="{00000000-0005-0000-0000-000021120000}"/>
    <cellStyle name="Percent 11 2 5 2" xfId="2338" xr:uid="{00000000-0005-0000-0000-000022120000}"/>
    <cellStyle name="Percent 11 2 5 2 2" xfId="6559" xr:uid="{00000000-0005-0000-0000-000023120000}"/>
    <cellStyle name="Percent 11 2 5 3" xfId="3755" xr:uid="{00000000-0005-0000-0000-000024120000}"/>
    <cellStyle name="Percent 11 2 5 3 2" xfId="7961" xr:uid="{00000000-0005-0000-0000-000025120000}"/>
    <cellStyle name="Percent 11 2 5 4" xfId="5157" xr:uid="{00000000-0005-0000-0000-000026120000}"/>
    <cellStyle name="Percent 11 2 6" xfId="1631" xr:uid="{00000000-0005-0000-0000-000027120000}"/>
    <cellStyle name="Percent 11 2 6 2" xfId="5859" xr:uid="{00000000-0005-0000-0000-000028120000}"/>
    <cellStyle name="Percent 11 2 7" xfId="3055" xr:uid="{00000000-0005-0000-0000-000029120000}"/>
    <cellStyle name="Percent 11 2 7 2" xfId="7261" xr:uid="{00000000-0005-0000-0000-00002A120000}"/>
    <cellStyle name="Percent 11 2 8" xfId="4457" xr:uid="{00000000-0005-0000-0000-00002B120000}"/>
    <cellStyle name="Percent 11 3" xfId="204" xr:uid="{00000000-0005-0000-0000-00002C120000}"/>
    <cellStyle name="Percent 11 3 2" xfId="376" xr:uid="{00000000-0005-0000-0000-00002D120000}"/>
    <cellStyle name="Percent 11 3 2 2" xfId="740" xr:uid="{00000000-0005-0000-0000-00002E120000}"/>
    <cellStyle name="Percent 11 3 2 2 2" xfId="1461" xr:uid="{00000000-0005-0000-0000-00002F120000}"/>
    <cellStyle name="Percent 11 3 2 2 2 2" xfId="2911" xr:uid="{00000000-0005-0000-0000-000030120000}"/>
    <cellStyle name="Percent 11 3 2 2 2 2 2" xfId="7127" xr:uid="{00000000-0005-0000-0000-000031120000}"/>
    <cellStyle name="Percent 11 3 2 2 2 3" xfId="4323" xr:uid="{00000000-0005-0000-0000-000032120000}"/>
    <cellStyle name="Percent 11 3 2 2 2 3 2" xfId="8529" xr:uid="{00000000-0005-0000-0000-000033120000}"/>
    <cellStyle name="Percent 11 3 2 2 2 4" xfId="5725" xr:uid="{00000000-0005-0000-0000-000034120000}"/>
    <cellStyle name="Percent 11 3 2 2 3" xfId="2199" xr:uid="{00000000-0005-0000-0000-000035120000}"/>
    <cellStyle name="Percent 11 3 2 2 3 2" xfId="6427" xr:uid="{00000000-0005-0000-0000-000036120000}"/>
    <cellStyle name="Percent 11 3 2 2 4" xfId="3623" xr:uid="{00000000-0005-0000-0000-000037120000}"/>
    <cellStyle name="Percent 11 3 2 2 4 2" xfId="7829" xr:uid="{00000000-0005-0000-0000-000038120000}"/>
    <cellStyle name="Percent 11 3 2 2 5" xfId="5025" xr:uid="{00000000-0005-0000-0000-000039120000}"/>
    <cellStyle name="Percent 11 3 2 3" xfId="1106" xr:uid="{00000000-0005-0000-0000-00003A120000}"/>
    <cellStyle name="Percent 11 3 2 3 2" xfId="2556" xr:uid="{00000000-0005-0000-0000-00003B120000}"/>
    <cellStyle name="Percent 11 3 2 3 2 2" xfId="6777" xr:uid="{00000000-0005-0000-0000-00003C120000}"/>
    <cellStyle name="Percent 11 3 2 3 3" xfId="3973" xr:uid="{00000000-0005-0000-0000-00003D120000}"/>
    <cellStyle name="Percent 11 3 2 3 3 2" xfId="8179" xr:uid="{00000000-0005-0000-0000-00003E120000}"/>
    <cellStyle name="Percent 11 3 2 3 4" xfId="5375" xr:uid="{00000000-0005-0000-0000-00003F120000}"/>
    <cellStyle name="Percent 11 3 2 4" xfId="1849" xr:uid="{00000000-0005-0000-0000-000040120000}"/>
    <cellStyle name="Percent 11 3 2 4 2" xfId="6077" xr:uid="{00000000-0005-0000-0000-000041120000}"/>
    <cellStyle name="Percent 11 3 2 5" xfId="3273" xr:uid="{00000000-0005-0000-0000-000042120000}"/>
    <cellStyle name="Percent 11 3 2 5 2" xfId="7479" xr:uid="{00000000-0005-0000-0000-000043120000}"/>
    <cellStyle name="Percent 11 3 2 6" xfId="4675" xr:uid="{00000000-0005-0000-0000-000044120000}"/>
    <cellStyle name="Percent 11 3 3" xfId="568" xr:uid="{00000000-0005-0000-0000-000045120000}"/>
    <cellStyle name="Percent 11 3 3 2" xfId="1289" xr:uid="{00000000-0005-0000-0000-000046120000}"/>
    <cellStyle name="Percent 11 3 3 2 2" xfId="2739" xr:uid="{00000000-0005-0000-0000-000047120000}"/>
    <cellStyle name="Percent 11 3 3 2 2 2" xfId="6955" xr:uid="{00000000-0005-0000-0000-000048120000}"/>
    <cellStyle name="Percent 11 3 3 2 3" xfId="4151" xr:uid="{00000000-0005-0000-0000-000049120000}"/>
    <cellStyle name="Percent 11 3 3 2 3 2" xfId="8357" xr:uid="{00000000-0005-0000-0000-00004A120000}"/>
    <cellStyle name="Percent 11 3 3 2 4" xfId="5553" xr:uid="{00000000-0005-0000-0000-00004B120000}"/>
    <cellStyle name="Percent 11 3 3 3" xfId="2027" xr:uid="{00000000-0005-0000-0000-00004C120000}"/>
    <cellStyle name="Percent 11 3 3 3 2" xfId="6255" xr:uid="{00000000-0005-0000-0000-00004D120000}"/>
    <cellStyle name="Percent 11 3 3 4" xfId="3451" xr:uid="{00000000-0005-0000-0000-00004E120000}"/>
    <cellStyle name="Percent 11 3 3 4 2" xfId="7657" xr:uid="{00000000-0005-0000-0000-00004F120000}"/>
    <cellStyle name="Percent 11 3 3 5" xfId="4853" xr:uid="{00000000-0005-0000-0000-000050120000}"/>
    <cellStyle name="Percent 11 3 4" xfId="934" xr:uid="{00000000-0005-0000-0000-000051120000}"/>
    <cellStyle name="Percent 11 3 4 2" xfId="2384" xr:uid="{00000000-0005-0000-0000-000052120000}"/>
    <cellStyle name="Percent 11 3 4 2 2" xfId="6605" xr:uid="{00000000-0005-0000-0000-000053120000}"/>
    <cellStyle name="Percent 11 3 4 3" xfId="3801" xr:uid="{00000000-0005-0000-0000-000054120000}"/>
    <cellStyle name="Percent 11 3 4 3 2" xfId="8007" xr:uid="{00000000-0005-0000-0000-000055120000}"/>
    <cellStyle name="Percent 11 3 4 4" xfId="5203" xr:uid="{00000000-0005-0000-0000-000056120000}"/>
    <cellStyle name="Percent 11 3 5" xfId="1677" xr:uid="{00000000-0005-0000-0000-000057120000}"/>
    <cellStyle name="Percent 11 3 5 2" xfId="5905" xr:uid="{00000000-0005-0000-0000-000058120000}"/>
    <cellStyle name="Percent 11 3 6" xfId="3101" xr:uid="{00000000-0005-0000-0000-000059120000}"/>
    <cellStyle name="Percent 11 3 6 2" xfId="7307" xr:uid="{00000000-0005-0000-0000-00005A120000}"/>
    <cellStyle name="Percent 11 3 7" xfId="4503" xr:uid="{00000000-0005-0000-0000-00005B120000}"/>
    <cellStyle name="Percent 11 4" xfId="290" xr:uid="{00000000-0005-0000-0000-00005C120000}"/>
    <cellStyle name="Percent 11 4 2" xfId="654" xr:uid="{00000000-0005-0000-0000-00005D120000}"/>
    <cellStyle name="Percent 11 4 2 2" xfId="1375" xr:uid="{00000000-0005-0000-0000-00005E120000}"/>
    <cellStyle name="Percent 11 4 2 2 2" xfId="2825" xr:uid="{00000000-0005-0000-0000-00005F120000}"/>
    <cellStyle name="Percent 11 4 2 2 2 2" xfId="7041" xr:uid="{00000000-0005-0000-0000-000060120000}"/>
    <cellStyle name="Percent 11 4 2 2 3" xfId="4237" xr:uid="{00000000-0005-0000-0000-000061120000}"/>
    <cellStyle name="Percent 11 4 2 2 3 2" xfId="8443" xr:uid="{00000000-0005-0000-0000-000062120000}"/>
    <cellStyle name="Percent 11 4 2 2 4" xfId="5639" xr:uid="{00000000-0005-0000-0000-000063120000}"/>
    <cellStyle name="Percent 11 4 2 3" xfId="2113" xr:uid="{00000000-0005-0000-0000-000064120000}"/>
    <cellStyle name="Percent 11 4 2 3 2" xfId="6341" xr:uid="{00000000-0005-0000-0000-000065120000}"/>
    <cellStyle name="Percent 11 4 2 4" xfId="3537" xr:uid="{00000000-0005-0000-0000-000066120000}"/>
    <cellStyle name="Percent 11 4 2 4 2" xfId="7743" xr:uid="{00000000-0005-0000-0000-000067120000}"/>
    <cellStyle name="Percent 11 4 2 5" xfId="4939" xr:uid="{00000000-0005-0000-0000-000068120000}"/>
    <cellStyle name="Percent 11 4 3" xfId="1020" xr:uid="{00000000-0005-0000-0000-000069120000}"/>
    <cellStyle name="Percent 11 4 3 2" xfId="2470" xr:uid="{00000000-0005-0000-0000-00006A120000}"/>
    <cellStyle name="Percent 11 4 3 2 2" xfId="6691" xr:uid="{00000000-0005-0000-0000-00006B120000}"/>
    <cellStyle name="Percent 11 4 3 3" xfId="3887" xr:uid="{00000000-0005-0000-0000-00006C120000}"/>
    <cellStyle name="Percent 11 4 3 3 2" xfId="8093" xr:uid="{00000000-0005-0000-0000-00006D120000}"/>
    <cellStyle name="Percent 11 4 3 4" xfId="5289" xr:uid="{00000000-0005-0000-0000-00006E120000}"/>
    <cellStyle name="Percent 11 4 4" xfId="1763" xr:uid="{00000000-0005-0000-0000-00006F120000}"/>
    <cellStyle name="Percent 11 4 4 2" xfId="5991" xr:uid="{00000000-0005-0000-0000-000070120000}"/>
    <cellStyle name="Percent 11 4 5" xfId="3187" xr:uid="{00000000-0005-0000-0000-000071120000}"/>
    <cellStyle name="Percent 11 4 5 2" xfId="7393" xr:uid="{00000000-0005-0000-0000-000072120000}"/>
    <cellStyle name="Percent 11 4 6" xfId="4589" xr:uid="{00000000-0005-0000-0000-000073120000}"/>
    <cellStyle name="Percent 11 5" xfId="482" xr:uid="{00000000-0005-0000-0000-000074120000}"/>
    <cellStyle name="Percent 11 5 2" xfId="1203" xr:uid="{00000000-0005-0000-0000-000075120000}"/>
    <cellStyle name="Percent 11 5 2 2" xfId="2653" xr:uid="{00000000-0005-0000-0000-000076120000}"/>
    <cellStyle name="Percent 11 5 2 2 2" xfId="6869" xr:uid="{00000000-0005-0000-0000-000077120000}"/>
    <cellStyle name="Percent 11 5 2 3" xfId="4065" xr:uid="{00000000-0005-0000-0000-000078120000}"/>
    <cellStyle name="Percent 11 5 2 3 2" xfId="8271" xr:uid="{00000000-0005-0000-0000-000079120000}"/>
    <cellStyle name="Percent 11 5 2 4" xfId="5467" xr:uid="{00000000-0005-0000-0000-00007A120000}"/>
    <cellStyle name="Percent 11 5 3" xfId="1941" xr:uid="{00000000-0005-0000-0000-00007B120000}"/>
    <cellStyle name="Percent 11 5 3 2" xfId="6169" xr:uid="{00000000-0005-0000-0000-00007C120000}"/>
    <cellStyle name="Percent 11 5 4" xfId="3365" xr:uid="{00000000-0005-0000-0000-00007D120000}"/>
    <cellStyle name="Percent 11 5 4 2" xfId="7571" xr:uid="{00000000-0005-0000-0000-00007E120000}"/>
    <cellStyle name="Percent 11 5 5" xfId="4767" xr:uid="{00000000-0005-0000-0000-00007F120000}"/>
    <cellStyle name="Percent 11 6" xfId="848" xr:uid="{00000000-0005-0000-0000-000080120000}"/>
    <cellStyle name="Percent 11 6 2" xfId="2298" xr:uid="{00000000-0005-0000-0000-000081120000}"/>
    <cellStyle name="Percent 11 6 2 2" xfId="6519" xr:uid="{00000000-0005-0000-0000-000082120000}"/>
    <cellStyle name="Percent 11 6 3" xfId="3715" xr:uid="{00000000-0005-0000-0000-000083120000}"/>
    <cellStyle name="Percent 11 6 3 2" xfId="7921" xr:uid="{00000000-0005-0000-0000-000084120000}"/>
    <cellStyle name="Percent 11 6 4" xfId="5117" xr:uid="{00000000-0005-0000-0000-000085120000}"/>
    <cellStyle name="Percent 11 7" xfId="1591" xr:uid="{00000000-0005-0000-0000-000086120000}"/>
    <cellStyle name="Percent 11 7 2" xfId="5819" xr:uid="{00000000-0005-0000-0000-000087120000}"/>
    <cellStyle name="Percent 11 8" xfId="3015" xr:uid="{00000000-0005-0000-0000-000088120000}"/>
    <cellStyle name="Percent 11 8 2" xfId="7221" xr:uid="{00000000-0005-0000-0000-000089120000}"/>
    <cellStyle name="Percent 11 9" xfId="4417" xr:uid="{00000000-0005-0000-0000-00008A120000}"/>
    <cellStyle name="Percent 12" xfId="120" xr:uid="{00000000-0005-0000-0000-00008B120000}"/>
    <cellStyle name="Percent 12 2" xfId="160" xr:uid="{00000000-0005-0000-0000-00008C120000}"/>
    <cellStyle name="Percent 12 2 2" xfId="246" xr:uid="{00000000-0005-0000-0000-00008D120000}"/>
    <cellStyle name="Percent 12 2 2 2" xfId="418" xr:uid="{00000000-0005-0000-0000-00008E120000}"/>
    <cellStyle name="Percent 12 2 2 2 2" xfId="782" xr:uid="{00000000-0005-0000-0000-00008F120000}"/>
    <cellStyle name="Percent 12 2 2 2 2 2" xfId="1503" xr:uid="{00000000-0005-0000-0000-000090120000}"/>
    <cellStyle name="Percent 12 2 2 2 2 2 2" xfId="2953" xr:uid="{00000000-0005-0000-0000-000091120000}"/>
    <cellStyle name="Percent 12 2 2 2 2 2 2 2" xfId="7169" xr:uid="{00000000-0005-0000-0000-000092120000}"/>
    <cellStyle name="Percent 12 2 2 2 2 2 3" xfId="4365" xr:uid="{00000000-0005-0000-0000-000093120000}"/>
    <cellStyle name="Percent 12 2 2 2 2 2 3 2" xfId="8571" xr:uid="{00000000-0005-0000-0000-000094120000}"/>
    <cellStyle name="Percent 12 2 2 2 2 2 4" xfId="5767" xr:uid="{00000000-0005-0000-0000-000095120000}"/>
    <cellStyle name="Percent 12 2 2 2 2 3" xfId="2241" xr:uid="{00000000-0005-0000-0000-000096120000}"/>
    <cellStyle name="Percent 12 2 2 2 2 3 2" xfId="6469" xr:uid="{00000000-0005-0000-0000-000097120000}"/>
    <cellStyle name="Percent 12 2 2 2 2 4" xfId="3665" xr:uid="{00000000-0005-0000-0000-000098120000}"/>
    <cellStyle name="Percent 12 2 2 2 2 4 2" xfId="7871" xr:uid="{00000000-0005-0000-0000-000099120000}"/>
    <cellStyle name="Percent 12 2 2 2 2 5" xfId="5067" xr:uid="{00000000-0005-0000-0000-00009A120000}"/>
    <cellStyle name="Percent 12 2 2 2 3" xfId="1148" xr:uid="{00000000-0005-0000-0000-00009B120000}"/>
    <cellStyle name="Percent 12 2 2 2 3 2" xfId="2598" xr:uid="{00000000-0005-0000-0000-00009C120000}"/>
    <cellStyle name="Percent 12 2 2 2 3 2 2" xfId="6819" xr:uid="{00000000-0005-0000-0000-00009D120000}"/>
    <cellStyle name="Percent 12 2 2 2 3 3" xfId="4015" xr:uid="{00000000-0005-0000-0000-00009E120000}"/>
    <cellStyle name="Percent 12 2 2 2 3 3 2" xfId="8221" xr:uid="{00000000-0005-0000-0000-00009F120000}"/>
    <cellStyle name="Percent 12 2 2 2 3 4" xfId="5417" xr:uid="{00000000-0005-0000-0000-0000A0120000}"/>
    <cellStyle name="Percent 12 2 2 2 4" xfId="1891" xr:uid="{00000000-0005-0000-0000-0000A1120000}"/>
    <cellStyle name="Percent 12 2 2 2 4 2" xfId="6119" xr:uid="{00000000-0005-0000-0000-0000A2120000}"/>
    <cellStyle name="Percent 12 2 2 2 5" xfId="3315" xr:uid="{00000000-0005-0000-0000-0000A3120000}"/>
    <cellStyle name="Percent 12 2 2 2 5 2" xfId="7521" xr:uid="{00000000-0005-0000-0000-0000A4120000}"/>
    <cellStyle name="Percent 12 2 2 2 6" xfId="4717" xr:uid="{00000000-0005-0000-0000-0000A5120000}"/>
    <cellStyle name="Percent 12 2 2 3" xfId="610" xr:uid="{00000000-0005-0000-0000-0000A6120000}"/>
    <cellStyle name="Percent 12 2 2 3 2" xfId="1331" xr:uid="{00000000-0005-0000-0000-0000A7120000}"/>
    <cellStyle name="Percent 12 2 2 3 2 2" xfId="2781" xr:uid="{00000000-0005-0000-0000-0000A8120000}"/>
    <cellStyle name="Percent 12 2 2 3 2 2 2" xfId="6997" xr:uid="{00000000-0005-0000-0000-0000A9120000}"/>
    <cellStyle name="Percent 12 2 2 3 2 3" xfId="4193" xr:uid="{00000000-0005-0000-0000-0000AA120000}"/>
    <cellStyle name="Percent 12 2 2 3 2 3 2" xfId="8399" xr:uid="{00000000-0005-0000-0000-0000AB120000}"/>
    <cellStyle name="Percent 12 2 2 3 2 4" xfId="5595" xr:uid="{00000000-0005-0000-0000-0000AC120000}"/>
    <cellStyle name="Percent 12 2 2 3 3" xfId="2069" xr:uid="{00000000-0005-0000-0000-0000AD120000}"/>
    <cellStyle name="Percent 12 2 2 3 3 2" xfId="6297" xr:uid="{00000000-0005-0000-0000-0000AE120000}"/>
    <cellStyle name="Percent 12 2 2 3 4" xfId="3493" xr:uid="{00000000-0005-0000-0000-0000AF120000}"/>
    <cellStyle name="Percent 12 2 2 3 4 2" xfId="7699" xr:uid="{00000000-0005-0000-0000-0000B0120000}"/>
    <cellStyle name="Percent 12 2 2 3 5" xfId="4895" xr:uid="{00000000-0005-0000-0000-0000B1120000}"/>
    <cellStyle name="Percent 12 2 2 4" xfId="976" xr:uid="{00000000-0005-0000-0000-0000B2120000}"/>
    <cellStyle name="Percent 12 2 2 4 2" xfId="2426" xr:uid="{00000000-0005-0000-0000-0000B3120000}"/>
    <cellStyle name="Percent 12 2 2 4 2 2" xfId="6647" xr:uid="{00000000-0005-0000-0000-0000B4120000}"/>
    <cellStyle name="Percent 12 2 2 4 3" xfId="3843" xr:uid="{00000000-0005-0000-0000-0000B5120000}"/>
    <cellStyle name="Percent 12 2 2 4 3 2" xfId="8049" xr:uid="{00000000-0005-0000-0000-0000B6120000}"/>
    <cellStyle name="Percent 12 2 2 4 4" xfId="5245" xr:uid="{00000000-0005-0000-0000-0000B7120000}"/>
    <cellStyle name="Percent 12 2 2 5" xfId="1719" xr:uid="{00000000-0005-0000-0000-0000B8120000}"/>
    <cellStyle name="Percent 12 2 2 5 2" xfId="5947" xr:uid="{00000000-0005-0000-0000-0000B9120000}"/>
    <cellStyle name="Percent 12 2 2 6" xfId="3143" xr:uid="{00000000-0005-0000-0000-0000BA120000}"/>
    <cellStyle name="Percent 12 2 2 6 2" xfId="7349" xr:uid="{00000000-0005-0000-0000-0000BB120000}"/>
    <cellStyle name="Percent 12 2 2 7" xfId="4545" xr:uid="{00000000-0005-0000-0000-0000BC120000}"/>
    <cellStyle name="Percent 12 2 3" xfId="332" xr:uid="{00000000-0005-0000-0000-0000BD120000}"/>
    <cellStyle name="Percent 12 2 3 2" xfId="696" xr:uid="{00000000-0005-0000-0000-0000BE120000}"/>
    <cellStyle name="Percent 12 2 3 2 2" xfId="1417" xr:uid="{00000000-0005-0000-0000-0000BF120000}"/>
    <cellStyle name="Percent 12 2 3 2 2 2" xfId="2867" xr:uid="{00000000-0005-0000-0000-0000C0120000}"/>
    <cellStyle name="Percent 12 2 3 2 2 2 2" xfId="7083" xr:uid="{00000000-0005-0000-0000-0000C1120000}"/>
    <cellStyle name="Percent 12 2 3 2 2 3" xfId="4279" xr:uid="{00000000-0005-0000-0000-0000C2120000}"/>
    <cellStyle name="Percent 12 2 3 2 2 3 2" xfId="8485" xr:uid="{00000000-0005-0000-0000-0000C3120000}"/>
    <cellStyle name="Percent 12 2 3 2 2 4" xfId="5681" xr:uid="{00000000-0005-0000-0000-0000C4120000}"/>
    <cellStyle name="Percent 12 2 3 2 3" xfId="2155" xr:uid="{00000000-0005-0000-0000-0000C5120000}"/>
    <cellStyle name="Percent 12 2 3 2 3 2" xfId="6383" xr:uid="{00000000-0005-0000-0000-0000C6120000}"/>
    <cellStyle name="Percent 12 2 3 2 4" xfId="3579" xr:uid="{00000000-0005-0000-0000-0000C7120000}"/>
    <cellStyle name="Percent 12 2 3 2 4 2" xfId="7785" xr:uid="{00000000-0005-0000-0000-0000C8120000}"/>
    <cellStyle name="Percent 12 2 3 2 5" xfId="4981" xr:uid="{00000000-0005-0000-0000-0000C9120000}"/>
    <cellStyle name="Percent 12 2 3 3" xfId="1062" xr:uid="{00000000-0005-0000-0000-0000CA120000}"/>
    <cellStyle name="Percent 12 2 3 3 2" xfId="2512" xr:uid="{00000000-0005-0000-0000-0000CB120000}"/>
    <cellStyle name="Percent 12 2 3 3 2 2" xfId="6733" xr:uid="{00000000-0005-0000-0000-0000CC120000}"/>
    <cellStyle name="Percent 12 2 3 3 3" xfId="3929" xr:uid="{00000000-0005-0000-0000-0000CD120000}"/>
    <cellStyle name="Percent 12 2 3 3 3 2" xfId="8135" xr:uid="{00000000-0005-0000-0000-0000CE120000}"/>
    <cellStyle name="Percent 12 2 3 3 4" xfId="5331" xr:uid="{00000000-0005-0000-0000-0000CF120000}"/>
    <cellStyle name="Percent 12 2 3 4" xfId="1805" xr:uid="{00000000-0005-0000-0000-0000D0120000}"/>
    <cellStyle name="Percent 12 2 3 4 2" xfId="6033" xr:uid="{00000000-0005-0000-0000-0000D1120000}"/>
    <cellStyle name="Percent 12 2 3 5" xfId="3229" xr:uid="{00000000-0005-0000-0000-0000D2120000}"/>
    <cellStyle name="Percent 12 2 3 5 2" xfId="7435" xr:uid="{00000000-0005-0000-0000-0000D3120000}"/>
    <cellStyle name="Percent 12 2 3 6" xfId="4631" xr:uid="{00000000-0005-0000-0000-0000D4120000}"/>
    <cellStyle name="Percent 12 2 4" xfId="524" xr:uid="{00000000-0005-0000-0000-0000D5120000}"/>
    <cellStyle name="Percent 12 2 4 2" xfId="1245" xr:uid="{00000000-0005-0000-0000-0000D6120000}"/>
    <cellStyle name="Percent 12 2 4 2 2" xfId="2695" xr:uid="{00000000-0005-0000-0000-0000D7120000}"/>
    <cellStyle name="Percent 12 2 4 2 2 2" xfId="6911" xr:uid="{00000000-0005-0000-0000-0000D8120000}"/>
    <cellStyle name="Percent 12 2 4 2 3" xfId="4107" xr:uid="{00000000-0005-0000-0000-0000D9120000}"/>
    <cellStyle name="Percent 12 2 4 2 3 2" xfId="8313" xr:uid="{00000000-0005-0000-0000-0000DA120000}"/>
    <cellStyle name="Percent 12 2 4 2 4" xfId="5509" xr:uid="{00000000-0005-0000-0000-0000DB120000}"/>
    <cellStyle name="Percent 12 2 4 3" xfId="1983" xr:uid="{00000000-0005-0000-0000-0000DC120000}"/>
    <cellStyle name="Percent 12 2 4 3 2" xfId="6211" xr:uid="{00000000-0005-0000-0000-0000DD120000}"/>
    <cellStyle name="Percent 12 2 4 4" xfId="3407" xr:uid="{00000000-0005-0000-0000-0000DE120000}"/>
    <cellStyle name="Percent 12 2 4 4 2" xfId="7613" xr:uid="{00000000-0005-0000-0000-0000DF120000}"/>
    <cellStyle name="Percent 12 2 4 5" xfId="4809" xr:uid="{00000000-0005-0000-0000-0000E0120000}"/>
    <cellStyle name="Percent 12 2 5" xfId="890" xr:uid="{00000000-0005-0000-0000-0000E1120000}"/>
    <cellStyle name="Percent 12 2 5 2" xfId="2340" xr:uid="{00000000-0005-0000-0000-0000E2120000}"/>
    <cellStyle name="Percent 12 2 5 2 2" xfId="6561" xr:uid="{00000000-0005-0000-0000-0000E3120000}"/>
    <cellStyle name="Percent 12 2 5 3" xfId="3757" xr:uid="{00000000-0005-0000-0000-0000E4120000}"/>
    <cellStyle name="Percent 12 2 5 3 2" xfId="7963" xr:uid="{00000000-0005-0000-0000-0000E5120000}"/>
    <cellStyle name="Percent 12 2 5 4" xfId="5159" xr:uid="{00000000-0005-0000-0000-0000E6120000}"/>
    <cellStyle name="Percent 12 2 6" xfId="1633" xr:uid="{00000000-0005-0000-0000-0000E7120000}"/>
    <cellStyle name="Percent 12 2 6 2" xfId="5861" xr:uid="{00000000-0005-0000-0000-0000E8120000}"/>
    <cellStyle name="Percent 12 2 7" xfId="3057" xr:uid="{00000000-0005-0000-0000-0000E9120000}"/>
    <cellStyle name="Percent 12 2 7 2" xfId="7263" xr:uid="{00000000-0005-0000-0000-0000EA120000}"/>
    <cellStyle name="Percent 12 2 8" xfId="4459" xr:uid="{00000000-0005-0000-0000-0000EB120000}"/>
    <cellStyle name="Percent 12 3" xfId="206" xr:uid="{00000000-0005-0000-0000-0000EC120000}"/>
    <cellStyle name="Percent 12 3 2" xfId="378" xr:uid="{00000000-0005-0000-0000-0000ED120000}"/>
    <cellStyle name="Percent 12 3 2 2" xfId="742" xr:uid="{00000000-0005-0000-0000-0000EE120000}"/>
    <cellStyle name="Percent 12 3 2 2 2" xfId="1463" xr:uid="{00000000-0005-0000-0000-0000EF120000}"/>
    <cellStyle name="Percent 12 3 2 2 2 2" xfId="2913" xr:uid="{00000000-0005-0000-0000-0000F0120000}"/>
    <cellStyle name="Percent 12 3 2 2 2 2 2" xfId="7129" xr:uid="{00000000-0005-0000-0000-0000F1120000}"/>
    <cellStyle name="Percent 12 3 2 2 2 3" xfId="4325" xr:uid="{00000000-0005-0000-0000-0000F2120000}"/>
    <cellStyle name="Percent 12 3 2 2 2 3 2" xfId="8531" xr:uid="{00000000-0005-0000-0000-0000F3120000}"/>
    <cellStyle name="Percent 12 3 2 2 2 4" xfId="5727" xr:uid="{00000000-0005-0000-0000-0000F4120000}"/>
    <cellStyle name="Percent 12 3 2 2 3" xfId="2201" xr:uid="{00000000-0005-0000-0000-0000F5120000}"/>
    <cellStyle name="Percent 12 3 2 2 3 2" xfId="6429" xr:uid="{00000000-0005-0000-0000-0000F6120000}"/>
    <cellStyle name="Percent 12 3 2 2 4" xfId="3625" xr:uid="{00000000-0005-0000-0000-0000F7120000}"/>
    <cellStyle name="Percent 12 3 2 2 4 2" xfId="7831" xr:uid="{00000000-0005-0000-0000-0000F8120000}"/>
    <cellStyle name="Percent 12 3 2 2 5" xfId="5027" xr:uid="{00000000-0005-0000-0000-0000F9120000}"/>
    <cellStyle name="Percent 12 3 2 3" xfId="1108" xr:uid="{00000000-0005-0000-0000-0000FA120000}"/>
    <cellStyle name="Percent 12 3 2 3 2" xfId="2558" xr:uid="{00000000-0005-0000-0000-0000FB120000}"/>
    <cellStyle name="Percent 12 3 2 3 2 2" xfId="6779" xr:uid="{00000000-0005-0000-0000-0000FC120000}"/>
    <cellStyle name="Percent 12 3 2 3 3" xfId="3975" xr:uid="{00000000-0005-0000-0000-0000FD120000}"/>
    <cellStyle name="Percent 12 3 2 3 3 2" xfId="8181" xr:uid="{00000000-0005-0000-0000-0000FE120000}"/>
    <cellStyle name="Percent 12 3 2 3 4" xfId="5377" xr:uid="{00000000-0005-0000-0000-0000FF120000}"/>
    <cellStyle name="Percent 12 3 2 4" xfId="1851" xr:uid="{00000000-0005-0000-0000-000000130000}"/>
    <cellStyle name="Percent 12 3 2 4 2" xfId="6079" xr:uid="{00000000-0005-0000-0000-000001130000}"/>
    <cellStyle name="Percent 12 3 2 5" xfId="3275" xr:uid="{00000000-0005-0000-0000-000002130000}"/>
    <cellStyle name="Percent 12 3 2 5 2" xfId="7481" xr:uid="{00000000-0005-0000-0000-000003130000}"/>
    <cellStyle name="Percent 12 3 2 6" xfId="4677" xr:uid="{00000000-0005-0000-0000-000004130000}"/>
    <cellStyle name="Percent 12 3 3" xfId="570" xr:uid="{00000000-0005-0000-0000-000005130000}"/>
    <cellStyle name="Percent 12 3 3 2" xfId="1291" xr:uid="{00000000-0005-0000-0000-000006130000}"/>
    <cellStyle name="Percent 12 3 3 2 2" xfId="2741" xr:uid="{00000000-0005-0000-0000-000007130000}"/>
    <cellStyle name="Percent 12 3 3 2 2 2" xfId="6957" xr:uid="{00000000-0005-0000-0000-000008130000}"/>
    <cellStyle name="Percent 12 3 3 2 3" xfId="4153" xr:uid="{00000000-0005-0000-0000-000009130000}"/>
    <cellStyle name="Percent 12 3 3 2 3 2" xfId="8359" xr:uid="{00000000-0005-0000-0000-00000A130000}"/>
    <cellStyle name="Percent 12 3 3 2 4" xfId="5555" xr:uid="{00000000-0005-0000-0000-00000B130000}"/>
    <cellStyle name="Percent 12 3 3 3" xfId="2029" xr:uid="{00000000-0005-0000-0000-00000C130000}"/>
    <cellStyle name="Percent 12 3 3 3 2" xfId="6257" xr:uid="{00000000-0005-0000-0000-00000D130000}"/>
    <cellStyle name="Percent 12 3 3 4" xfId="3453" xr:uid="{00000000-0005-0000-0000-00000E130000}"/>
    <cellStyle name="Percent 12 3 3 4 2" xfId="7659" xr:uid="{00000000-0005-0000-0000-00000F130000}"/>
    <cellStyle name="Percent 12 3 3 5" xfId="4855" xr:uid="{00000000-0005-0000-0000-000010130000}"/>
    <cellStyle name="Percent 12 3 4" xfId="936" xr:uid="{00000000-0005-0000-0000-000011130000}"/>
    <cellStyle name="Percent 12 3 4 2" xfId="2386" xr:uid="{00000000-0005-0000-0000-000012130000}"/>
    <cellStyle name="Percent 12 3 4 2 2" xfId="6607" xr:uid="{00000000-0005-0000-0000-000013130000}"/>
    <cellStyle name="Percent 12 3 4 3" xfId="3803" xr:uid="{00000000-0005-0000-0000-000014130000}"/>
    <cellStyle name="Percent 12 3 4 3 2" xfId="8009" xr:uid="{00000000-0005-0000-0000-000015130000}"/>
    <cellStyle name="Percent 12 3 4 4" xfId="5205" xr:uid="{00000000-0005-0000-0000-000016130000}"/>
    <cellStyle name="Percent 12 3 5" xfId="1679" xr:uid="{00000000-0005-0000-0000-000017130000}"/>
    <cellStyle name="Percent 12 3 5 2" xfId="5907" xr:uid="{00000000-0005-0000-0000-000018130000}"/>
    <cellStyle name="Percent 12 3 6" xfId="3103" xr:uid="{00000000-0005-0000-0000-000019130000}"/>
    <cellStyle name="Percent 12 3 6 2" xfId="7309" xr:uid="{00000000-0005-0000-0000-00001A130000}"/>
    <cellStyle name="Percent 12 3 7" xfId="4505" xr:uid="{00000000-0005-0000-0000-00001B130000}"/>
    <cellStyle name="Percent 12 4" xfId="292" xr:uid="{00000000-0005-0000-0000-00001C130000}"/>
    <cellStyle name="Percent 12 4 2" xfId="656" xr:uid="{00000000-0005-0000-0000-00001D130000}"/>
    <cellStyle name="Percent 12 4 2 2" xfId="1377" xr:uid="{00000000-0005-0000-0000-00001E130000}"/>
    <cellStyle name="Percent 12 4 2 2 2" xfId="2827" xr:uid="{00000000-0005-0000-0000-00001F130000}"/>
    <cellStyle name="Percent 12 4 2 2 2 2" xfId="7043" xr:uid="{00000000-0005-0000-0000-000020130000}"/>
    <cellStyle name="Percent 12 4 2 2 3" xfId="4239" xr:uid="{00000000-0005-0000-0000-000021130000}"/>
    <cellStyle name="Percent 12 4 2 2 3 2" xfId="8445" xr:uid="{00000000-0005-0000-0000-000022130000}"/>
    <cellStyle name="Percent 12 4 2 2 4" xfId="5641" xr:uid="{00000000-0005-0000-0000-000023130000}"/>
    <cellStyle name="Percent 12 4 2 3" xfId="2115" xr:uid="{00000000-0005-0000-0000-000024130000}"/>
    <cellStyle name="Percent 12 4 2 3 2" xfId="6343" xr:uid="{00000000-0005-0000-0000-000025130000}"/>
    <cellStyle name="Percent 12 4 2 4" xfId="3539" xr:uid="{00000000-0005-0000-0000-000026130000}"/>
    <cellStyle name="Percent 12 4 2 4 2" xfId="7745" xr:uid="{00000000-0005-0000-0000-000027130000}"/>
    <cellStyle name="Percent 12 4 2 5" xfId="4941" xr:uid="{00000000-0005-0000-0000-000028130000}"/>
    <cellStyle name="Percent 12 4 3" xfId="1022" xr:uid="{00000000-0005-0000-0000-000029130000}"/>
    <cellStyle name="Percent 12 4 3 2" xfId="2472" xr:uid="{00000000-0005-0000-0000-00002A130000}"/>
    <cellStyle name="Percent 12 4 3 2 2" xfId="6693" xr:uid="{00000000-0005-0000-0000-00002B130000}"/>
    <cellStyle name="Percent 12 4 3 3" xfId="3889" xr:uid="{00000000-0005-0000-0000-00002C130000}"/>
    <cellStyle name="Percent 12 4 3 3 2" xfId="8095" xr:uid="{00000000-0005-0000-0000-00002D130000}"/>
    <cellStyle name="Percent 12 4 3 4" xfId="5291" xr:uid="{00000000-0005-0000-0000-00002E130000}"/>
    <cellStyle name="Percent 12 4 4" xfId="1765" xr:uid="{00000000-0005-0000-0000-00002F130000}"/>
    <cellStyle name="Percent 12 4 4 2" xfId="5993" xr:uid="{00000000-0005-0000-0000-000030130000}"/>
    <cellStyle name="Percent 12 4 5" xfId="3189" xr:uid="{00000000-0005-0000-0000-000031130000}"/>
    <cellStyle name="Percent 12 4 5 2" xfId="7395" xr:uid="{00000000-0005-0000-0000-000032130000}"/>
    <cellStyle name="Percent 12 4 6" xfId="4591" xr:uid="{00000000-0005-0000-0000-000033130000}"/>
    <cellStyle name="Percent 12 5" xfId="484" xr:uid="{00000000-0005-0000-0000-000034130000}"/>
    <cellStyle name="Percent 12 5 2" xfId="1205" xr:uid="{00000000-0005-0000-0000-000035130000}"/>
    <cellStyle name="Percent 12 5 2 2" xfId="2655" xr:uid="{00000000-0005-0000-0000-000036130000}"/>
    <cellStyle name="Percent 12 5 2 2 2" xfId="6871" xr:uid="{00000000-0005-0000-0000-000037130000}"/>
    <cellStyle name="Percent 12 5 2 3" xfId="4067" xr:uid="{00000000-0005-0000-0000-000038130000}"/>
    <cellStyle name="Percent 12 5 2 3 2" xfId="8273" xr:uid="{00000000-0005-0000-0000-000039130000}"/>
    <cellStyle name="Percent 12 5 2 4" xfId="5469" xr:uid="{00000000-0005-0000-0000-00003A130000}"/>
    <cellStyle name="Percent 12 5 3" xfId="1943" xr:uid="{00000000-0005-0000-0000-00003B130000}"/>
    <cellStyle name="Percent 12 5 3 2" xfId="6171" xr:uid="{00000000-0005-0000-0000-00003C130000}"/>
    <cellStyle name="Percent 12 5 4" xfId="3367" xr:uid="{00000000-0005-0000-0000-00003D130000}"/>
    <cellStyle name="Percent 12 5 4 2" xfId="7573" xr:uid="{00000000-0005-0000-0000-00003E130000}"/>
    <cellStyle name="Percent 12 5 5" xfId="4769" xr:uid="{00000000-0005-0000-0000-00003F130000}"/>
    <cellStyle name="Percent 12 6" xfId="850" xr:uid="{00000000-0005-0000-0000-000040130000}"/>
    <cellStyle name="Percent 12 6 2" xfId="2300" xr:uid="{00000000-0005-0000-0000-000041130000}"/>
    <cellStyle name="Percent 12 6 2 2" xfId="6521" xr:uid="{00000000-0005-0000-0000-000042130000}"/>
    <cellStyle name="Percent 12 6 3" xfId="3717" xr:uid="{00000000-0005-0000-0000-000043130000}"/>
    <cellStyle name="Percent 12 6 3 2" xfId="7923" xr:uid="{00000000-0005-0000-0000-000044130000}"/>
    <cellStyle name="Percent 12 6 4" xfId="5119" xr:uid="{00000000-0005-0000-0000-000045130000}"/>
    <cellStyle name="Percent 12 7" xfId="1593" xr:uid="{00000000-0005-0000-0000-000046130000}"/>
    <cellStyle name="Percent 12 7 2" xfId="5821" xr:uid="{00000000-0005-0000-0000-000047130000}"/>
    <cellStyle name="Percent 12 8" xfId="3017" xr:uid="{00000000-0005-0000-0000-000048130000}"/>
    <cellStyle name="Percent 12 8 2" xfId="7223" xr:uid="{00000000-0005-0000-0000-000049130000}"/>
    <cellStyle name="Percent 12 9" xfId="4419" xr:uid="{00000000-0005-0000-0000-00004A130000}"/>
    <cellStyle name="Percent 13" xfId="126" xr:uid="{00000000-0005-0000-0000-00004B130000}"/>
    <cellStyle name="Percent 13 2" xfId="166" xr:uid="{00000000-0005-0000-0000-00004C130000}"/>
    <cellStyle name="Percent 13 2 2" xfId="252" xr:uid="{00000000-0005-0000-0000-00004D130000}"/>
    <cellStyle name="Percent 13 2 2 2" xfId="424" xr:uid="{00000000-0005-0000-0000-00004E130000}"/>
    <cellStyle name="Percent 13 2 2 2 2" xfId="788" xr:uid="{00000000-0005-0000-0000-00004F130000}"/>
    <cellStyle name="Percent 13 2 2 2 2 2" xfId="1509" xr:uid="{00000000-0005-0000-0000-000050130000}"/>
    <cellStyle name="Percent 13 2 2 2 2 2 2" xfId="2959" xr:uid="{00000000-0005-0000-0000-000051130000}"/>
    <cellStyle name="Percent 13 2 2 2 2 2 2 2" xfId="7175" xr:uid="{00000000-0005-0000-0000-000052130000}"/>
    <cellStyle name="Percent 13 2 2 2 2 2 3" xfId="4371" xr:uid="{00000000-0005-0000-0000-000053130000}"/>
    <cellStyle name="Percent 13 2 2 2 2 2 3 2" xfId="8577" xr:uid="{00000000-0005-0000-0000-000054130000}"/>
    <cellStyle name="Percent 13 2 2 2 2 2 4" xfId="5773" xr:uid="{00000000-0005-0000-0000-000055130000}"/>
    <cellStyle name="Percent 13 2 2 2 2 3" xfId="2247" xr:uid="{00000000-0005-0000-0000-000056130000}"/>
    <cellStyle name="Percent 13 2 2 2 2 3 2" xfId="6475" xr:uid="{00000000-0005-0000-0000-000057130000}"/>
    <cellStyle name="Percent 13 2 2 2 2 4" xfId="3671" xr:uid="{00000000-0005-0000-0000-000058130000}"/>
    <cellStyle name="Percent 13 2 2 2 2 4 2" xfId="7877" xr:uid="{00000000-0005-0000-0000-000059130000}"/>
    <cellStyle name="Percent 13 2 2 2 2 5" xfId="5073" xr:uid="{00000000-0005-0000-0000-00005A130000}"/>
    <cellStyle name="Percent 13 2 2 2 3" xfId="1154" xr:uid="{00000000-0005-0000-0000-00005B130000}"/>
    <cellStyle name="Percent 13 2 2 2 3 2" xfId="2604" xr:uid="{00000000-0005-0000-0000-00005C130000}"/>
    <cellStyle name="Percent 13 2 2 2 3 2 2" xfId="6825" xr:uid="{00000000-0005-0000-0000-00005D130000}"/>
    <cellStyle name="Percent 13 2 2 2 3 3" xfId="4021" xr:uid="{00000000-0005-0000-0000-00005E130000}"/>
    <cellStyle name="Percent 13 2 2 2 3 3 2" xfId="8227" xr:uid="{00000000-0005-0000-0000-00005F130000}"/>
    <cellStyle name="Percent 13 2 2 2 3 4" xfId="5423" xr:uid="{00000000-0005-0000-0000-000060130000}"/>
    <cellStyle name="Percent 13 2 2 2 4" xfId="1897" xr:uid="{00000000-0005-0000-0000-000061130000}"/>
    <cellStyle name="Percent 13 2 2 2 4 2" xfId="6125" xr:uid="{00000000-0005-0000-0000-000062130000}"/>
    <cellStyle name="Percent 13 2 2 2 5" xfId="3321" xr:uid="{00000000-0005-0000-0000-000063130000}"/>
    <cellStyle name="Percent 13 2 2 2 5 2" xfId="7527" xr:uid="{00000000-0005-0000-0000-000064130000}"/>
    <cellStyle name="Percent 13 2 2 2 6" xfId="4723" xr:uid="{00000000-0005-0000-0000-000065130000}"/>
    <cellStyle name="Percent 13 2 2 3" xfId="616" xr:uid="{00000000-0005-0000-0000-000066130000}"/>
    <cellStyle name="Percent 13 2 2 3 2" xfId="1337" xr:uid="{00000000-0005-0000-0000-000067130000}"/>
    <cellStyle name="Percent 13 2 2 3 2 2" xfId="2787" xr:uid="{00000000-0005-0000-0000-000068130000}"/>
    <cellStyle name="Percent 13 2 2 3 2 2 2" xfId="7003" xr:uid="{00000000-0005-0000-0000-000069130000}"/>
    <cellStyle name="Percent 13 2 2 3 2 3" xfId="4199" xr:uid="{00000000-0005-0000-0000-00006A130000}"/>
    <cellStyle name="Percent 13 2 2 3 2 3 2" xfId="8405" xr:uid="{00000000-0005-0000-0000-00006B130000}"/>
    <cellStyle name="Percent 13 2 2 3 2 4" xfId="5601" xr:uid="{00000000-0005-0000-0000-00006C130000}"/>
    <cellStyle name="Percent 13 2 2 3 3" xfId="2075" xr:uid="{00000000-0005-0000-0000-00006D130000}"/>
    <cellStyle name="Percent 13 2 2 3 3 2" xfId="6303" xr:uid="{00000000-0005-0000-0000-00006E130000}"/>
    <cellStyle name="Percent 13 2 2 3 4" xfId="3499" xr:uid="{00000000-0005-0000-0000-00006F130000}"/>
    <cellStyle name="Percent 13 2 2 3 4 2" xfId="7705" xr:uid="{00000000-0005-0000-0000-000070130000}"/>
    <cellStyle name="Percent 13 2 2 3 5" xfId="4901" xr:uid="{00000000-0005-0000-0000-000071130000}"/>
    <cellStyle name="Percent 13 2 2 4" xfId="982" xr:uid="{00000000-0005-0000-0000-000072130000}"/>
    <cellStyle name="Percent 13 2 2 4 2" xfId="2432" xr:uid="{00000000-0005-0000-0000-000073130000}"/>
    <cellStyle name="Percent 13 2 2 4 2 2" xfId="6653" xr:uid="{00000000-0005-0000-0000-000074130000}"/>
    <cellStyle name="Percent 13 2 2 4 3" xfId="3849" xr:uid="{00000000-0005-0000-0000-000075130000}"/>
    <cellStyle name="Percent 13 2 2 4 3 2" xfId="8055" xr:uid="{00000000-0005-0000-0000-000076130000}"/>
    <cellStyle name="Percent 13 2 2 4 4" xfId="5251" xr:uid="{00000000-0005-0000-0000-000077130000}"/>
    <cellStyle name="Percent 13 2 2 5" xfId="1725" xr:uid="{00000000-0005-0000-0000-000078130000}"/>
    <cellStyle name="Percent 13 2 2 5 2" xfId="5953" xr:uid="{00000000-0005-0000-0000-000079130000}"/>
    <cellStyle name="Percent 13 2 2 6" xfId="3149" xr:uid="{00000000-0005-0000-0000-00007A130000}"/>
    <cellStyle name="Percent 13 2 2 6 2" xfId="7355" xr:uid="{00000000-0005-0000-0000-00007B130000}"/>
    <cellStyle name="Percent 13 2 2 7" xfId="4551" xr:uid="{00000000-0005-0000-0000-00007C130000}"/>
    <cellStyle name="Percent 13 2 3" xfId="338" xr:uid="{00000000-0005-0000-0000-00007D130000}"/>
    <cellStyle name="Percent 13 2 3 2" xfId="702" xr:uid="{00000000-0005-0000-0000-00007E130000}"/>
    <cellStyle name="Percent 13 2 3 2 2" xfId="1423" xr:uid="{00000000-0005-0000-0000-00007F130000}"/>
    <cellStyle name="Percent 13 2 3 2 2 2" xfId="2873" xr:uid="{00000000-0005-0000-0000-000080130000}"/>
    <cellStyle name="Percent 13 2 3 2 2 2 2" xfId="7089" xr:uid="{00000000-0005-0000-0000-000081130000}"/>
    <cellStyle name="Percent 13 2 3 2 2 3" xfId="4285" xr:uid="{00000000-0005-0000-0000-000082130000}"/>
    <cellStyle name="Percent 13 2 3 2 2 3 2" xfId="8491" xr:uid="{00000000-0005-0000-0000-000083130000}"/>
    <cellStyle name="Percent 13 2 3 2 2 4" xfId="5687" xr:uid="{00000000-0005-0000-0000-000084130000}"/>
    <cellStyle name="Percent 13 2 3 2 3" xfId="2161" xr:uid="{00000000-0005-0000-0000-000085130000}"/>
    <cellStyle name="Percent 13 2 3 2 3 2" xfId="6389" xr:uid="{00000000-0005-0000-0000-000086130000}"/>
    <cellStyle name="Percent 13 2 3 2 4" xfId="3585" xr:uid="{00000000-0005-0000-0000-000087130000}"/>
    <cellStyle name="Percent 13 2 3 2 4 2" xfId="7791" xr:uid="{00000000-0005-0000-0000-000088130000}"/>
    <cellStyle name="Percent 13 2 3 2 5" xfId="4987" xr:uid="{00000000-0005-0000-0000-000089130000}"/>
    <cellStyle name="Percent 13 2 3 3" xfId="1068" xr:uid="{00000000-0005-0000-0000-00008A130000}"/>
    <cellStyle name="Percent 13 2 3 3 2" xfId="2518" xr:uid="{00000000-0005-0000-0000-00008B130000}"/>
    <cellStyle name="Percent 13 2 3 3 2 2" xfId="6739" xr:uid="{00000000-0005-0000-0000-00008C130000}"/>
    <cellStyle name="Percent 13 2 3 3 3" xfId="3935" xr:uid="{00000000-0005-0000-0000-00008D130000}"/>
    <cellStyle name="Percent 13 2 3 3 3 2" xfId="8141" xr:uid="{00000000-0005-0000-0000-00008E130000}"/>
    <cellStyle name="Percent 13 2 3 3 4" xfId="5337" xr:uid="{00000000-0005-0000-0000-00008F130000}"/>
    <cellStyle name="Percent 13 2 3 4" xfId="1811" xr:uid="{00000000-0005-0000-0000-000090130000}"/>
    <cellStyle name="Percent 13 2 3 4 2" xfId="6039" xr:uid="{00000000-0005-0000-0000-000091130000}"/>
    <cellStyle name="Percent 13 2 3 5" xfId="3235" xr:uid="{00000000-0005-0000-0000-000092130000}"/>
    <cellStyle name="Percent 13 2 3 5 2" xfId="7441" xr:uid="{00000000-0005-0000-0000-000093130000}"/>
    <cellStyle name="Percent 13 2 3 6" xfId="4637" xr:uid="{00000000-0005-0000-0000-000094130000}"/>
    <cellStyle name="Percent 13 2 4" xfId="530" xr:uid="{00000000-0005-0000-0000-000095130000}"/>
    <cellStyle name="Percent 13 2 4 2" xfId="1251" xr:uid="{00000000-0005-0000-0000-000096130000}"/>
    <cellStyle name="Percent 13 2 4 2 2" xfId="2701" xr:uid="{00000000-0005-0000-0000-000097130000}"/>
    <cellStyle name="Percent 13 2 4 2 2 2" xfId="6917" xr:uid="{00000000-0005-0000-0000-000098130000}"/>
    <cellStyle name="Percent 13 2 4 2 3" xfId="4113" xr:uid="{00000000-0005-0000-0000-000099130000}"/>
    <cellStyle name="Percent 13 2 4 2 3 2" xfId="8319" xr:uid="{00000000-0005-0000-0000-00009A130000}"/>
    <cellStyle name="Percent 13 2 4 2 4" xfId="5515" xr:uid="{00000000-0005-0000-0000-00009B130000}"/>
    <cellStyle name="Percent 13 2 4 3" xfId="1989" xr:uid="{00000000-0005-0000-0000-00009C130000}"/>
    <cellStyle name="Percent 13 2 4 3 2" xfId="6217" xr:uid="{00000000-0005-0000-0000-00009D130000}"/>
    <cellStyle name="Percent 13 2 4 4" xfId="3413" xr:uid="{00000000-0005-0000-0000-00009E130000}"/>
    <cellStyle name="Percent 13 2 4 4 2" xfId="7619" xr:uid="{00000000-0005-0000-0000-00009F130000}"/>
    <cellStyle name="Percent 13 2 4 5" xfId="4815" xr:uid="{00000000-0005-0000-0000-0000A0130000}"/>
    <cellStyle name="Percent 13 2 5" xfId="896" xr:uid="{00000000-0005-0000-0000-0000A1130000}"/>
    <cellStyle name="Percent 13 2 5 2" xfId="2346" xr:uid="{00000000-0005-0000-0000-0000A2130000}"/>
    <cellStyle name="Percent 13 2 5 2 2" xfId="6567" xr:uid="{00000000-0005-0000-0000-0000A3130000}"/>
    <cellStyle name="Percent 13 2 5 3" xfId="3763" xr:uid="{00000000-0005-0000-0000-0000A4130000}"/>
    <cellStyle name="Percent 13 2 5 3 2" xfId="7969" xr:uid="{00000000-0005-0000-0000-0000A5130000}"/>
    <cellStyle name="Percent 13 2 5 4" xfId="5165" xr:uid="{00000000-0005-0000-0000-0000A6130000}"/>
    <cellStyle name="Percent 13 2 6" xfId="1639" xr:uid="{00000000-0005-0000-0000-0000A7130000}"/>
    <cellStyle name="Percent 13 2 6 2" xfId="5867" xr:uid="{00000000-0005-0000-0000-0000A8130000}"/>
    <cellStyle name="Percent 13 2 7" xfId="3063" xr:uid="{00000000-0005-0000-0000-0000A9130000}"/>
    <cellStyle name="Percent 13 2 7 2" xfId="7269" xr:uid="{00000000-0005-0000-0000-0000AA130000}"/>
    <cellStyle name="Percent 13 2 8" xfId="4465" xr:uid="{00000000-0005-0000-0000-0000AB130000}"/>
    <cellStyle name="Percent 13 3" xfId="212" xr:uid="{00000000-0005-0000-0000-0000AC130000}"/>
    <cellStyle name="Percent 13 3 2" xfId="384" xr:uid="{00000000-0005-0000-0000-0000AD130000}"/>
    <cellStyle name="Percent 13 3 2 2" xfId="748" xr:uid="{00000000-0005-0000-0000-0000AE130000}"/>
    <cellStyle name="Percent 13 3 2 2 2" xfId="1469" xr:uid="{00000000-0005-0000-0000-0000AF130000}"/>
    <cellStyle name="Percent 13 3 2 2 2 2" xfId="2919" xr:uid="{00000000-0005-0000-0000-0000B0130000}"/>
    <cellStyle name="Percent 13 3 2 2 2 2 2" xfId="7135" xr:uid="{00000000-0005-0000-0000-0000B1130000}"/>
    <cellStyle name="Percent 13 3 2 2 2 3" xfId="4331" xr:uid="{00000000-0005-0000-0000-0000B2130000}"/>
    <cellStyle name="Percent 13 3 2 2 2 3 2" xfId="8537" xr:uid="{00000000-0005-0000-0000-0000B3130000}"/>
    <cellStyle name="Percent 13 3 2 2 2 4" xfId="5733" xr:uid="{00000000-0005-0000-0000-0000B4130000}"/>
    <cellStyle name="Percent 13 3 2 2 3" xfId="2207" xr:uid="{00000000-0005-0000-0000-0000B5130000}"/>
    <cellStyle name="Percent 13 3 2 2 3 2" xfId="6435" xr:uid="{00000000-0005-0000-0000-0000B6130000}"/>
    <cellStyle name="Percent 13 3 2 2 4" xfId="3631" xr:uid="{00000000-0005-0000-0000-0000B7130000}"/>
    <cellStyle name="Percent 13 3 2 2 4 2" xfId="7837" xr:uid="{00000000-0005-0000-0000-0000B8130000}"/>
    <cellStyle name="Percent 13 3 2 2 5" xfId="5033" xr:uid="{00000000-0005-0000-0000-0000B9130000}"/>
    <cellStyle name="Percent 13 3 2 3" xfId="1114" xr:uid="{00000000-0005-0000-0000-0000BA130000}"/>
    <cellStyle name="Percent 13 3 2 3 2" xfId="2564" xr:uid="{00000000-0005-0000-0000-0000BB130000}"/>
    <cellStyle name="Percent 13 3 2 3 2 2" xfId="6785" xr:uid="{00000000-0005-0000-0000-0000BC130000}"/>
    <cellStyle name="Percent 13 3 2 3 3" xfId="3981" xr:uid="{00000000-0005-0000-0000-0000BD130000}"/>
    <cellStyle name="Percent 13 3 2 3 3 2" xfId="8187" xr:uid="{00000000-0005-0000-0000-0000BE130000}"/>
    <cellStyle name="Percent 13 3 2 3 4" xfId="5383" xr:uid="{00000000-0005-0000-0000-0000BF130000}"/>
    <cellStyle name="Percent 13 3 2 4" xfId="1857" xr:uid="{00000000-0005-0000-0000-0000C0130000}"/>
    <cellStyle name="Percent 13 3 2 4 2" xfId="6085" xr:uid="{00000000-0005-0000-0000-0000C1130000}"/>
    <cellStyle name="Percent 13 3 2 5" xfId="3281" xr:uid="{00000000-0005-0000-0000-0000C2130000}"/>
    <cellStyle name="Percent 13 3 2 5 2" xfId="7487" xr:uid="{00000000-0005-0000-0000-0000C3130000}"/>
    <cellStyle name="Percent 13 3 2 6" xfId="4683" xr:uid="{00000000-0005-0000-0000-0000C4130000}"/>
    <cellStyle name="Percent 13 3 3" xfId="576" xr:uid="{00000000-0005-0000-0000-0000C5130000}"/>
    <cellStyle name="Percent 13 3 3 2" xfId="1297" xr:uid="{00000000-0005-0000-0000-0000C6130000}"/>
    <cellStyle name="Percent 13 3 3 2 2" xfId="2747" xr:uid="{00000000-0005-0000-0000-0000C7130000}"/>
    <cellStyle name="Percent 13 3 3 2 2 2" xfId="6963" xr:uid="{00000000-0005-0000-0000-0000C8130000}"/>
    <cellStyle name="Percent 13 3 3 2 3" xfId="4159" xr:uid="{00000000-0005-0000-0000-0000C9130000}"/>
    <cellStyle name="Percent 13 3 3 2 3 2" xfId="8365" xr:uid="{00000000-0005-0000-0000-0000CA130000}"/>
    <cellStyle name="Percent 13 3 3 2 4" xfId="5561" xr:uid="{00000000-0005-0000-0000-0000CB130000}"/>
    <cellStyle name="Percent 13 3 3 3" xfId="2035" xr:uid="{00000000-0005-0000-0000-0000CC130000}"/>
    <cellStyle name="Percent 13 3 3 3 2" xfId="6263" xr:uid="{00000000-0005-0000-0000-0000CD130000}"/>
    <cellStyle name="Percent 13 3 3 4" xfId="3459" xr:uid="{00000000-0005-0000-0000-0000CE130000}"/>
    <cellStyle name="Percent 13 3 3 4 2" xfId="7665" xr:uid="{00000000-0005-0000-0000-0000CF130000}"/>
    <cellStyle name="Percent 13 3 3 5" xfId="4861" xr:uid="{00000000-0005-0000-0000-0000D0130000}"/>
    <cellStyle name="Percent 13 3 4" xfId="942" xr:uid="{00000000-0005-0000-0000-0000D1130000}"/>
    <cellStyle name="Percent 13 3 4 2" xfId="2392" xr:uid="{00000000-0005-0000-0000-0000D2130000}"/>
    <cellStyle name="Percent 13 3 4 2 2" xfId="6613" xr:uid="{00000000-0005-0000-0000-0000D3130000}"/>
    <cellStyle name="Percent 13 3 4 3" xfId="3809" xr:uid="{00000000-0005-0000-0000-0000D4130000}"/>
    <cellStyle name="Percent 13 3 4 3 2" xfId="8015" xr:uid="{00000000-0005-0000-0000-0000D5130000}"/>
    <cellStyle name="Percent 13 3 4 4" xfId="5211" xr:uid="{00000000-0005-0000-0000-0000D6130000}"/>
    <cellStyle name="Percent 13 3 5" xfId="1685" xr:uid="{00000000-0005-0000-0000-0000D7130000}"/>
    <cellStyle name="Percent 13 3 5 2" xfId="5913" xr:uid="{00000000-0005-0000-0000-0000D8130000}"/>
    <cellStyle name="Percent 13 3 6" xfId="3109" xr:uid="{00000000-0005-0000-0000-0000D9130000}"/>
    <cellStyle name="Percent 13 3 6 2" xfId="7315" xr:uid="{00000000-0005-0000-0000-0000DA130000}"/>
    <cellStyle name="Percent 13 3 7" xfId="4511" xr:uid="{00000000-0005-0000-0000-0000DB130000}"/>
    <cellStyle name="Percent 13 4" xfId="298" xr:uid="{00000000-0005-0000-0000-0000DC130000}"/>
    <cellStyle name="Percent 13 4 2" xfId="662" xr:uid="{00000000-0005-0000-0000-0000DD130000}"/>
    <cellStyle name="Percent 13 4 2 2" xfId="1383" xr:uid="{00000000-0005-0000-0000-0000DE130000}"/>
    <cellStyle name="Percent 13 4 2 2 2" xfId="2833" xr:uid="{00000000-0005-0000-0000-0000DF130000}"/>
    <cellStyle name="Percent 13 4 2 2 2 2" xfId="7049" xr:uid="{00000000-0005-0000-0000-0000E0130000}"/>
    <cellStyle name="Percent 13 4 2 2 3" xfId="4245" xr:uid="{00000000-0005-0000-0000-0000E1130000}"/>
    <cellStyle name="Percent 13 4 2 2 3 2" xfId="8451" xr:uid="{00000000-0005-0000-0000-0000E2130000}"/>
    <cellStyle name="Percent 13 4 2 2 4" xfId="5647" xr:uid="{00000000-0005-0000-0000-0000E3130000}"/>
    <cellStyle name="Percent 13 4 2 3" xfId="2121" xr:uid="{00000000-0005-0000-0000-0000E4130000}"/>
    <cellStyle name="Percent 13 4 2 3 2" xfId="6349" xr:uid="{00000000-0005-0000-0000-0000E5130000}"/>
    <cellStyle name="Percent 13 4 2 4" xfId="3545" xr:uid="{00000000-0005-0000-0000-0000E6130000}"/>
    <cellStyle name="Percent 13 4 2 4 2" xfId="7751" xr:uid="{00000000-0005-0000-0000-0000E7130000}"/>
    <cellStyle name="Percent 13 4 2 5" xfId="4947" xr:uid="{00000000-0005-0000-0000-0000E8130000}"/>
    <cellStyle name="Percent 13 4 3" xfId="1028" xr:uid="{00000000-0005-0000-0000-0000E9130000}"/>
    <cellStyle name="Percent 13 4 3 2" xfId="2478" xr:uid="{00000000-0005-0000-0000-0000EA130000}"/>
    <cellStyle name="Percent 13 4 3 2 2" xfId="6699" xr:uid="{00000000-0005-0000-0000-0000EB130000}"/>
    <cellStyle name="Percent 13 4 3 3" xfId="3895" xr:uid="{00000000-0005-0000-0000-0000EC130000}"/>
    <cellStyle name="Percent 13 4 3 3 2" xfId="8101" xr:uid="{00000000-0005-0000-0000-0000ED130000}"/>
    <cellStyle name="Percent 13 4 3 4" xfId="5297" xr:uid="{00000000-0005-0000-0000-0000EE130000}"/>
    <cellStyle name="Percent 13 4 4" xfId="1771" xr:uid="{00000000-0005-0000-0000-0000EF130000}"/>
    <cellStyle name="Percent 13 4 4 2" xfId="5999" xr:uid="{00000000-0005-0000-0000-0000F0130000}"/>
    <cellStyle name="Percent 13 4 5" xfId="3195" xr:uid="{00000000-0005-0000-0000-0000F1130000}"/>
    <cellStyle name="Percent 13 4 5 2" xfId="7401" xr:uid="{00000000-0005-0000-0000-0000F2130000}"/>
    <cellStyle name="Percent 13 4 6" xfId="4597" xr:uid="{00000000-0005-0000-0000-0000F3130000}"/>
    <cellStyle name="Percent 13 5" xfId="490" xr:uid="{00000000-0005-0000-0000-0000F4130000}"/>
    <cellStyle name="Percent 13 5 2" xfId="1211" xr:uid="{00000000-0005-0000-0000-0000F5130000}"/>
    <cellStyle name="Percent 13 5 2 2" xfId="2661" xr:uid="{00000000-0005-0000-0000-0000F6130000}"/>
    <cellStyle name="Percent 13 5 2 2 2" xfId="6877" xr:uid="{00000000-0005-0000-0000-0000F7130000}"/>
    <cellStyle name="Percent 13 5 2 3" xfId="4073" xr:uid="{00000000-0005-0000-0000-0000F8130000}"/>
    <cellStyle name="Percent 13 5 2 3 2" xfId="8279" xr:uid="{00000000-0005-0000-0000-0000F9130000}"/>
    <cellStyle name="Percent 13 5 2 4" xfId="5475" xr:uid="{00000000-0005-0000-0000-0000FA130000}"/>
    <cellStyle name="Percent 13 5 3" xfId="1949" xr:uid="{00000000-0005-0000-0000-0000FB130000}"/>
    <cellStyle name="Percent 13 5 3 2" xfId="6177" xr:uid="{00000000-0005-0000-0000-0000FC130000}"/>
    <cellStyle name="Percent 13 5 4" xfId="3373" xr:uid="{00000000-0005-0000-0000-0000FD130000}"/>
    <cellStyle name="Percent 13 5 4 2" xfId="7579" xr:uid="{00000000-0005-0000-0000-0000FE130000}"/>
    <cellStyle name="Percent 13 5 5" xfId="4775" xr:uid="{00000000-0005-0000-0000-0000FF130000}"/>
    <cellStyle name="Percent 13 6" xfId="856" xr:uid="{00000000-0005-0000-0000-000000140000}"/>
    <cellStyle name="Percent 13 6 2" xfId="2306" xr:uid="{00000000-0005-0000-0000-000001140000}"/>
    <cellStyle name="Percent 13 6 2 2" xfId="6527" xr:uid="{00000000-0005-0000-0000-000002140000}"/>
    <cellStyle name="Percent 13 6 3" xfId="3723" xr:uid="{00000000-0005-0000-0000-000003140000}"/>
    <cellStyle name="Percent 13 6 3 2" xfId="7929" xr:uid="{00000000-0005-0000-0000-000004140000}"/>
    <cellStyle name="Percent 13 6 4" xfId="5125" xr:uid="{00000000-0005-0000-0000-000005140000}"/>
    <cellStyle name="Percent 13 7" xfId="1599" xr:uid="{00000000-0005-0000-0000-000006140000}"/>
    <cellStyle name="Percent 13 7 2" xfId="5827" xr:uid="{00000000-0005-0000-0000-000007140000}"/>
    <cellStyle name="Percent 13 8" xfId="3023" xr:uid="{00000000-0005-0000-0000-000008140000}"/>
    <cellStyle name="Percent 13 8 2" xfId="7229" xr:uid="{00000000-0005-0000-0000-000009140000}"/>
    <cellStyle name="Percent 13 9" xfId="4425" xr:uid="{00000000-0005-0000-0000-00000A140000}"/>
    <cellStyle name="Percent 14" xfId="172" xr:uid="{00000000-0005-0000-0000-00000B140000}"/>
    <cellStyle name="Percent 14 2" xfId="258" xr:uid="{00000000-0005-0000-0000-00000C140000}"/>
    <cellStyle name="Percent 14 2 2" xfId="430" xr:uid="{00000000-0005-0000-0000-00000D140000}"/>
    <cellStyle name="Percent 14 2 2 2" xfId="794" xr:uid="{00000000-0005-0000-0000-00000E140000}"/>
    <cellStyle name="Percent 14 2 2 2 2" xfId="1515" xr:uid="{00000000-0005-0000-0000-00000F140000}"/>
    <cellStyle name="Percent 14 2 2 2 2 2" xfId="2965" xr:uid="{00000000-0005-0000-0000-000010140000}"/>
    <cellStyle name="Percent 14 2 2 2 2 2 2" xfId="7181" xr:uid="{00000000-0005-0000-0000-000011140000}"/>
    <cellStyle name="Percent 14 2 2 2 2 3" xfId="4377" xr:uid="{00000000-0005-0000-0000-000012140000}"/>
    <cellStyle name="Percent 14 2 2 2 2 3 2" xfId="8583" xr:uid="{00000000-0005-0000-0000-000013140000}"/>
    <cellStyle name="Percent 14 2 2 2 2 4" xfId="5779" xr:uid="{00000000-0005-0000-0000-000014140000}"/>
    <cellStyle name="Percent 14 2 2 2 3" xfId="2253" xr:uid="{00000000-0005-0000-0000-000015140000}"/>
    <cellStyle name="Percent 14 2 2 2 3 2" xfId="6481" xr:uid="{00000000-0005-0000-0000-000016140000}"/>
    <cellStyle name="Percent 14 2 2 2 4" xfId="3677" xr:uid="{00000000-0005-0000-0000-000017140000}"/>
    <cellStyle name="Percent 14 2 2 2 4 2" xfId="7883" xr:uid="{00000000-0005-0000-0000-000018140000}"/>
    <cellStyle name="Percent 14 2 2 2 5" xfId="5079" xr:uid="{00000000-0005-0000-0000-000019140000}"/>
    <cellStyle name="Percent 14 2 2 3" xfId="1160" xr:uid="{00000000-0005-0000-0000-00001A140000}"/>
    <cellStyle name="Percent 14 2 2 3 2" xfId="2610" xr:uid="{00000000-0005-0000-0000-00001B140000}"/>
    <cellStyle name="Percent 14 2 2 3 2 2" xfId="6831" xr:uid="{00000000-0005-0000-0000-00001C140000}"/>
    <cellStyle name="Percent 14 2 2 3 3" xfId="4027" xr:uid="{00000000-0005-0000-0000-00001D140000}"/>
    <cellStyle name="Percent 14 2 2 3 3 2" xfId="8233" xr:uid="{00000000-0005-0000-0000-00001E140000}"/>
    <cellStyle name="Percent 14 2 2 3 4" xfId="5429" xr:uid="{00000000-0005-0000-0000-00001F140000}"/>
    <cellStyle name="Percent 14 2 2 4" xfId="1903" xr:uid="{00000000-0005-0000-0000-000020140000}"/>
    <cellStyle name="Percent 14 2 2 4 2" xfId="6131" xr:uid="{00000000-0005-0000-0000-000021140000}"/>
    <cellStyle name="Percent 14 2 2 5" xfId="3327" xr:uid="{00000000-0005-0000-0000-000022140000}"/>
    <cellStyle name="Percent 14 2 2 5 2" xfId="7533" xr:uid="{00000000-0005-0000-0000-000023140000}"/>
    <cellStyle name="Percent 14 2 2 6" xfId="4729" xr:uid="{00000000-0005-0000-0000-000024140000}"/>
    <cellStyle name="Percent 14 2 3" xfId="622" xr:uid="{00000000-0005-0000-0000-000025140000}"/>
    <cellStyle name="Percent 14 2 3 2" xfId="1343" xr:uid="{00000000-0005-0000-0000-000026140000}"/>
    <cellStyle name="Percent 14 2 3 2 2" xfId="2793" xr:uid="{00000000-0005-0000-0000-000027140000}"/>
    <cellStyle name="Percent 14 2 3 2 2 2" xfId="7009" xr:uid="{00000000-0005-0000-0000-000028140000}"/>
    <cellStyle name="Percent 14 2 3 2 3" xfId="4205" xr:uid="{00000000-0005-0000-0000-000029140000}"/>
    <cellStyle name="Percent 14 2 3 2 3 2" xfId="8411" xr:uid="{00000000-0005-0000-0000-00002A140000}"/>
    <cellStyle name="Percent 14 2 3 2 4" xfId="5607" xr:uid="{00000000-0005-0000-0000-00002B140000}"/>
    <cellStyle name="Percent 14 2 3 3" xfId="2081" xr:uid="{00000000-0005-0000-0000-00002C140000}"/>
    <cellStyle name="Percent 14 2 3 3 2" xfId="6309" xr:uid="{00000000-0005-0000-0000-00002D140000}"/>
    <cellStyle name="Percent 14 2 3 4" xfId="3505" xr:uid="{00000000-0005-0000-0000-00002E140000}"/>
    <cellStyle name="Percent 14 2 3 4 2" xfId="7711" xr:uid="{00000000-0005-0000-0000-00002F140000}"/>
    <cellStyle name="Percent 14 2 3 5" xfId="4907" xr:uid="{00000000-0005-0000-0000-000030140000}"/>
    <cellStyle name="Percent 14 2 4" xfId="988" xr:uid="{00000000-0005-0000-0000-000031140000}"/>
    <cellStyle name="Percent 14 2 4 2" xfId="2438" xr:uid="{00000000-0005-0000-0000-000032140000}"/>
    <cellStyle name="Percent 14 2 4 2 2" xfId="6659" xr:uid="{00000000-0005-0000-0000-000033140000}"/>
    <cellStyle name="Percent 14 2 4 3" xfId="3855" xr:uid="{00000000-0005-0000-0000-000034140000}"/>
    <cellStyle name="Percent 14 2 4 3 2" xfId="8061" xr:uid="{00000000-0005-0000-0000-000035140000}"/>
    <cellStyle name="Percent 14 2 4 4" xfId="5257" xr:uid="{00000000-0005-0000-0000-000036140000}"/>
    <cellStyle name="Percent 14 2 5" xfId="1731" xr:uid="{00000000-0005-0000-0000-000037140000}"/>
    <cellStyle name="Percent 14 2 5 2" xfId="5959" xr:uid="{00000000-0005-0000-0000-000038140000}"/>
    <cellStyle name="Percent 14 2 6" xfId="3155" xr:uid="{00000000-0005-0000-0000-000039140000}"/>
    <cellStyle name="Percent 14 2 6 2" xfId="7361" xr:uid="{00000000-0005-0000-0000-00003A140000}"/>
    <cellStyle name="Percent 14 2 7" xfId="4557" xr:uid="{00000000-0005-0000-0000-00003B140000}"/>
    <cellStyle name="Percent 14 3" xfId="344" xr:uid="{00000000-0005-0000-0000-00003C140000}"/>
    <cellStyle name="Percent 14 3 2" xfId="708" xr:uid="{00000000-0005-0000-0000-00003D140000}"/>
    <cellStyle name="Percent 14 3 2 2" xfId="1429" xr:uid="{00000000-0005-0000-0000-00003E140000}"/>
    <cellStyle name="Percent 14 3 2 2 2" xfId="2879" xr:uid="{00000000-0005-0000-0000-00003F140000}"/>
    <cellStyle name="Percent 14 3 2 2 2 2" xfId="7095" xr:uid="{00000000-0005-0000-0000-000040140000}"/>
    <cellStyle name="Percent 14 3 2 2 3" xfId="4291" xr:uid="{00000000-0005-0000-0000-000041140000}"/>
    <cellStyle name="Percent 14 3 2 2 3 2" xfId="8497" xr:uid="{00000000-0005-0000-0000-000042140000}"/>
    <cellStyle name="Percent 14 3 2 2 4" xfId="5693" xr:uid="{00000000-0005-0000-0000-000043140000}"/>
    <cellStyle name="Percent 14 3 2 3" xfId="2167" xr:uid="{00000000-0005-0000-0000-000044140000}"/>
    <cellStyle name="Percent 14 3 2 3 2" xfId="6395" xr:uid="{00000000-0005-0000-0000-000045140000}"/>
    <cellStyle name="Percent 14 3 2 4" xfId="3591" xr:uid="{00000000-0005-0000-0000-000046140000}"/>
    <cellStyle name="Percent 14 3 2 4 2" xfId="7797" xr:uid="{00000000-0005-0000-0000-000047140000}"/>
    <cellStyle name="Percent 14 3 2 5" xfId="4993" xr:uid="{00000000-0005-0000-0000-000048140000}"/>
    <cellStyle name="Percent 14 3 3" xfId="1074" xr:uid="{00000000-0005-0000-0000-000049140000}"/>
    <cellStyle name="Percent 14 3 3 2" xfId="2524" xr:uid="{00000000-0005-0000-0000-00004A140000}"/>
    <cellStyle name="Percent 14 3 3 2 2" xfId="6745" xr:uid="{00000000-0005-0000-0000-00004B140000}"/>
    <cellStyle name="Percent 14 3 3 3" xfId="3941" xr:uid="{00000000-0005-0000-0000-00004C140000}"/>
    <cellStyle name="Percent 14 3 3 3 2" xfId="8147" xr:uid="{00000000-0005-0000-0000-00004D140000}"/>
    <cellStyle name="Percent 14 3 3 4" xfId="5343" xr:uid="{00000000-0005-0000-0000-00004E140000}"/>
    <cellStyle name="Percent 14 3 4" xfId="1817" xr:uid="{00000000-0005-0000-0000-00004F140000}"/>
    <cellStyle name="Percent 14 3 4 2" xfId="6045" xr:uid="{00000000-0005-0000-0000-000050140000}"/>
    <cellStyle name="Percent 14 3 5" xfId="3241" xr:uid="{00000000-0005-0000-0000-000051140000}"/>
    <cellStyle name="Percent 14 3 5 2" xfId="7447" xr:uid="{00000000-0005-0000-0000-000052140000}"/>
    <cellStyle name="Percent 14 3 6" xfId="4643" xr:uid="{00000000-0005-0000-0000-000053140000}"/>
    <cellStyle name="Percent 14 4" xfId="536" xr:uid="{00000000-0005-0000-0000-000054140000}"/>
    <cellStyle name="Percent 14 4 2" xfId="1257" xr:uid="{00000000-0005-0000-0000-000055140000}"/>
    <cellStyle name="Percent 14 4 2 2" xfId="2707" xr:uid="{00000000-0005-0000-0000-000056140000}"/>
    <cellStyle name="Percent 14 4 2 2 2" xfId="6923" xr:uid="{00000000-0005-0000-0000-000057140000}"/>
    <cellStyle name="Percent 14 4 2 3" xfId="4119" xr:uid="{00000000-0005-0000-0000-000058140000}"/>
    <cellStyle name="Percent 14 4 2 3 2" xfId="8325" xr:uid="{00000000-0005-0000-0000-000059140000}"/>
    <cellStyle name="Percent 14 4 2 4" xfId="5521" xr:uid="{00000000-0005-0000-0000-00005A140000}"/>
    <cellStyle name="Percent 14 4 3" xfId="1995" xr:uid="{00000000-0005-0000-0000-00005B140000}"/>
    <cellStyle name="Percent 14 4 3 2" xfId="6223" xr:uid="{00000000-0005-0000-0000-00005C140000}"/>
    <cellStyle name="Percent 14 4 4" xfId="3419" xr:uid="{00000000-0005-0000-0000-00005D140000}"/>
    <cellStyle name="Percent 14 4 4 2" xfId="7625" xr:uid="{00000000-0005-0000-0000-00005E140000}"/>
    <cellStyle name="Percent 14 4 5" xfId="4821" xr:uid="{00000000-0005-0000-0000-00005F140000}"/>
    <cellStyle name="Percent 14 5" xfId="902" xr:uid="{00000000-0005-0000-0000-000060140000}"/>
    <cellStyle name="Percent 14 5 2" xfId="2352" xr:uid="{00000000-0005-0000-0000-000061140000}"/>
    <cellStyle name="Percent 14 5 2 2" xfId="6573" xr:uid="{00000000-0005-0000-0000-000062140000}"/>
    <cellStyle name="Percent 14 5 3" xfId="3769" xr:uid="{00000000-0005-0000-0000-000063140000}"/>
    <cellStyle name="Percent 14 5 3 2" xfId="7975" xr:uid="{00000000-0005-0000-0000-000064140000}"/>
    <cellStyle name="Percent 14 5 4" xfId="5171" xr:uid="{00000000-0005-0000-0000-000065140000}"/>
    <cellStyle name="Percent 14 6" xfId="1645" xr:uid="{00000000-0005-0000-0000-000066140000}"/>
    <cellStyle name="Percent 14 6 2" xfId="5873" xr:uid="{00000000-0005-0000-0000-000067140000}"/>
    <cellStyle name="Percent 14 7" xfId="3069" xr:uid="{00000000-0005-0000-0000-000068140000}"/>
    <cellStyle name="Percent 14 7 2" xfId="7275" xr:uid="{00000000-0005-0000-0000-000069140000}"/>
    <cellStyle name="Percent 14 8" xfId="4471" xr:uid="{00000000-0005-0000-0000-00006A140000}"/>
    <cellStyle name="Percent 15" xfId="436" xr:uid="{00000000-0005-0000-0000-00006B140000}"/>
    <cellStyle name="Percent 15 2" xfId="800" xr:uid="{00000000-0005-0000-0000-00006C140000}"/>
    <cellStyle name="Percent 15 2 2" xfId="1521" xr:uid="{00000000-0005-0000-0000-00006D140000}"/>
    <cellStyle name="Percent 15 2 2 2" xfId="2971" xr:uid="{00000000-0005-0000-0000-00006E140000}"/>
    <cellStyle name="Percent 15 2 2 2 2" xfId="7187" xr:uid="{00000000-0005-0000-0000-00006F140000}"/>
    <cellStyle name="Percent 15 2 2 3" xfId="4383" xr:uid="{00000000-0005-0000-0000-000070140000}"/>
    <cellStyle name="Percent 15 2 2 3 2" xfId="8589" xr:uid="{00000000-0005-0000-0000-000071140000}"/>
    <cellStyle name="Percent 15 2 2 4" xfId="5785" xr:uid="{00000000-0005-0000-0000-000072140000}"/>
    <cellStyle name="Percent 15 2 3" xfId="2259" xr:uid="{00000000-0005-0000-0000-000073140000}"/>
    <cellStyle name="Percent 15 2 3 2" xfId="6487" xr:uid="{00000000-0005-0000-0000-000074140000}"/>
    <cellStyle name="Percent 15 2 4" xfId="3683" xr:uid="{00000000-0005-0000-0000-000075140000}"/>
    <cellStyle name="Percent 15 2 4 2" xfId="7889" xr:uid="{00000000-0005-0000-0000-000076140000}"/>
    <cellStyle name="Percent 15 2 5" xfId="5085" xr:uid="{00000000-0005-0000-0000-000077140000}"/>
    <cellStyle name="Percent 15 3" xfId="1166" xr:uid="{00000000-0005-0000-0000-000078140000}"/>
    <cellStyle name="Percent 15 3 2" xfId="2616" xr:uid="{00000000-0005-0000-0000-000079140000}"/>
    <cellStyle name="Percent 15 3 2 2" xfId="6837" xr:uid="{00000000-0005-0000-0000-00007A140000}"/>
    <cellStyle name="Percent 15 3 3" xfId="4033" xr:uid="{00000000-0005-0000-0000-00007B140000}"/>
    <cellStyle name="Percent 15 3 3 2" xfId="8239" xr:uid="{00000000-0005-0000-0000-00007C140000}"/>
    <cellStyle name="Percent 15 3 4" xfId="5435" xr:uid="{00000000-0005-0000-0000-00007D140000}"/>
    <cellStyle name="Percent 15 4" xfId="1909" xr:uid="{00000000-0005-0000-0000-00007E140000}"/>
    <cellStyle name="Percent 15 4 2" xfId="6137" xr:uid="{00000000-0005-0000-0000-00007F140000}"/>
    <cellStyle name="Percent 15 5" xfId="3333" xr:uid="{00000000-0005-0000-0000-000080140000}"/>
    <cellStyle name="Percent 15 5 2" xfId="7539" xr:uid="{00000000-0005-0000-0000-000081140000}"/>
    <cellStyle name="Percent 15 6" xfId="4735" xr:uid="{00000000-0005-0000-0000-000082140000}"/>
    <cellStyle name="Percent 16" xfId="444" xr:uid="{00000000-0005-0000-0000-000083140000}"/>
    <cellStyle name="Percent 16 2" xfId="807" xr:uid="{00000000-0005-0000-0000-000084140000}"/>
    <cellStyle name="Percent 17" xfId="450" xr:uid="{00000000-0005-0000-0000-000085140000}"/>
    <cellStyle name="Percent 17 2" xfId="813" xr:uid="{00000000-0005-0000-0000-000086140000}"/>
    <cellStyle name="Percent 18" xfId="1528" xr:uid="{00000000-0005-0000-0000-000087140000}"/>
    <cellStyle name="Percent 19" xfId="1560" xr:uid="{00000000-0005-0000-0000-000088140000}"/>
    <cellStyle name="Percent 19 2" xfId="2986" xr:uid="{00000000-0005-0000-0000-000089140000}"/>
    <cellStyle name="Percent 19 2 2" xfId="7193" xr:uid="{00000000-0005-0000-0000-00008A140000}"/>
    <cellStyle name="Percent 19 3" xfId="4389" xr:uid="{00000000-0005-0000-0000-00008B140000}"/>
    <cellStyle name="Percent 19 3 2" xfId="8595" xr:uid="{00000000-0005-0000-0000-00008C140000}"/>
    <cellStyle name="Percent 19 4" xfId="5791" xr:uid="{00000000-0005-0000-0000-00008D140000}"/>
    <cellStyle name="Percent 2" xfId="52" xr:uid="{00000000-0005-0000-0000-00008E140000}"/>
    <cellStyle name="Percent 2 2" xfId="53" xr:uid="{00000000-0005-0000-0000-00008F140000}"/>
    <cellStyle name="Percent 2 2 2" xfId="74" xr:uid="{00000000-0005-0000-0000-000090140000}"/>
    <cellStyle name="Percent 2 2 3" xfId="83" xr:uid="{00000000-0005-0000-0000-000091140000}"/>
    <cellStyle name="Percent 2 3" xfId="73" xr:uid="{00000000-0005-0000-0000-000092140000}"/>
    <cellStyle name="Percent 20" xfId="8600" xr:uid="{0B3F61C0-F9FB-40EE-934F-4C3833126851}"/>
    <cellStyle name="Percent 21" xfId="8605" xr:uid="{EB3BE833-0F30-4883-AA92-F31E78025EA7}"/>
    <cellStyle name="Percent 22" xfId="8608" xr:uid="{AF42ADD7-5483-40EE-98B6-37B6A9DA676E}"/>
    <cellStyle name="Percent 3" xfId="54" xr:uid="{00000000-0005-0000-0000-000093140000}"/>
    <cellStyle name="Percent 3 2" xfId="55" xr:uid="{00000000-0005-0000-0000-000094140000}"/>
    <cellStyle name="Percent 3 2 2" xfId="76" xr:uid="{00000000-0005-0000-0000-000095140000}"/>
    <cellStyle name="Percent 3 3" xfId="75" xr:uid="{00000000-0005-0000-0000-000096140000}"/>
    <cellStyle name="Percent 3 4" xfId="447" xr:uid="{00000000-0005-0000-0000-000097140000}"/>
    <cellStyle name="Percent 3 4 2" xfId="810" xr:uid="{00000000-0005-0000-0000-000098140000}"/>
    <cellStyle name="Percent 4" xfId="56" xr:uid="{00000000-0005-0000-0000-000099140000}"/>
    <cellStyle name="Percent 4 2" xfId="77" xr:uid="{00000000-0005-0000-0000-00009A140000}"/>
    <cellStyle name="Percent 5" xfId="57" xr:uid="{00000000-0005-0000-0000-00009B140000}"/>
    <cellStyle name="Percent 5 2" xfId="78" xr:uid="{00000000-0005-0000-0000-00009C140000}"/>
    <cellStyle name="Percent 6" xfId="82" xr:uid="{00000000-0005-0000-0000-00009D140000}"/>
    <cellStyle name="Percent 6 2" xfId="88" xr:uid="{00000000-0005-0000-0000-00009E140000}"/>
    <cellStyle name="Percent 7" xfId="85" xr:uid="{00000000-0005-0000-0000-00009F140000}"/>
    <cellStyle name="Percent 7 10" xfId="264" xr:uid="{00000000-0005-0000-0000-0000A0140000}"/>
    <cellStyle name="Percent 7 10 2" xfId="628" xr:uid="{00000000-0005-0000-0000-0000A1140000}"/>
    <cellStyle name="Percent 7 10 2 2" xfId="1349" xr:uid="{00000000-0005-0000-0000-0000A2140000}"/>
    <cellStyle name="Percent 7 10 2 2 2" xfId="2799" xr:uid="{00000000-0005-0000-0000-0000A3140000}"/>
    <cellStyle name="Percent 7 10 2 2 2 2" xfId="7015" xr:uid="{00000000-0005-0000-0000-0000A4140000}"/>
    <cellStyle name="Percent 7 10 2 2 3" xfId="4211" xr:uid="{00000000-0005-0000-0000-0000A5140000}"/>
    <cellStyle name="Percent 7 10 2 2 3 2" xfId="8417" xr:uid="{00000000-0005-0000-0000-0000A6140000}"/>
    <cellStyle name="Percent 7 10 2 2 4" xfId="5613" xr:uid="{00000000-0005-0000-0000-0000A7140000}"/>
    <cellStyle name="Percent 7 10 2 3" xfId="2087" xr:uid="{00000000-0005-0000-0000-0000A8140000}"/>
    <cellStyle name="Percent 7 10 2 3 2" xfId="6315" xr:uid="{00000000-0005-0000-0000-0000A9140000}"/>
    <cellStyle name="Percent 7 10 2 4" xfId="3511" xr:uid="{00000000-0005-0000-0000-0000AA140000}"/>
    <cellStyle name="Percent 7 10 2 4 2" xfId="7717" xr:uid="{00000000-0005-0000-0000-0000AB140000}"/>
    <cellStyle name="Percent 7 10 2 5" xfId="4913" xr:uid="{00000000-0005-0000-0000-0000AC140000}"/>
    <cellStyle name="Percent 7 10 3" xfId="994" xr:uid="{00000000-0005-0000-0000-0000AD140000}"/>
    <cellStyle name="Percent 7 10 3 2" xfId="2444" xr:uid="{00000000-0005-0000-0000-0000AE140000}"/>
    <cellStyle name="Percent 7 10 3 2 2" xfId="6665" xr:uid="{00000000-0005-0000-0000-0000AF140000}"/>
    <cellStyle name="Percent 7 10 3 3" xfId="3861" xr:uid="{00000000-0005-0000-0000-0000B0140000}"/>
    <cellStyle name="Percent 7 10 3 3 2" xfId="8067" xr:uid="{00000000-0005-0000-0000-0000B1140000}"/>
    <cellStyle name="Percent 7 10 3 4" xfId="5263" xr:uid="{00000000-0005-0000-0000-0000B2140000}"/>
    <cellStyle name="Percent 7 10 4" xfId="1737" xr:uid="{00000000-0005-0000-0000-0000B3140000}"/>
    <cellStyle name="Percent 7 10 4 2" xfId="5965" xr:uid="{00000000-0005-0000-0000-0000B4140000}"/>
    <cellStyle name="Percent 7 10 5" xfId="3161" xr:uid="{00000000-0005-0000-0000-0000B5140000}"/>
    <cellStyle name="Percent 7 10 5 2" xfId="7367" xr:uid="{00000000-0005-0000-0000-0000B6140000}"/>
    <cellStyle name="Percent 7 10 6" xfId="4563" xr:uid="{00000000-0005-0000-0000-0000B7140000}"/>
    <cellStyle name="Percent 7 11" xfId="438" xr:uid="{00000000-0005-0000-0000-0000B8140000}"/>
    <cellStyle name="Percent 7 11 2" xfId="802" xr:uid="{00000000-0005-0000-0000-0000B9140000}"/>
    <cellStyle name="Percent 7 11 2 2" xfId="1523" xr:uid="{00000000-0005-0000-0000-0000BA140000}"/>
    <cellStyle name="Percent 7 11 2 2 2" xfId="2973" xr:uid="{00000000-0005-0000-0000-0000BB140000}"/>
    <cellStyle name="Percent 7 11 2 2 2 2" xfId="7189" xr:uid="{00000000-0005-0000-0000-0000BC140000}"/>
    <cellStyle name="Percent 7 11 2 2 3" xfId="4385" xr:uid="{00000000-0005-0000-0000-0000BD140000}"/>
    <cellStyle name="Percent 7 11 2 2 3 2" xfId="8591" xr:uid="{00000000-0005-0000-0000-0000BE140000}"/>
    <cellStyle name="Percent 7 11 2 2 4" xfId="5787" xr:uid="{00000000-0005-0000-0000-0000BF140000}"/>
    <cellStyle name="Percent 7 11 2 3" xfId="2261" xr:uid="{00000000-0005-0000-0000-0000C0140000}"/>
    <cellStyle name="Percent 7 11 2 3 2" xfId="6489" xr:uid="{00000000-0005-0000-0000-0000C1140000}"/>
    <cellStyle name="Percent 7 11 2 4" xfId="3685" xr:uid="{00000000-0005-0000-0000-0000C2140000}"/>
    <cellStyle name="Percent 7 11 2 4 2" xfId="7891" xr:uid="{00000000-0005-0000-0000-0000C3140000}"/>
    <cellStyle name="Percent 7 11 2 5" xfId="5087" xr:uid="{00000000-0005-0000-0000-0000C4140000}"/>
    <cellStyle name="Percent 7 11 3" xfId="1168" xr:uid="{00000000-0005-0000-0000-0000C5140000}"/>
    <cellStyle name="Percent 7 11 3 2" xfId="2618" xr:uid="{00000000-0005-0000-0000-0000C6140000}"/>
    <cellStyle name="Percent 7 11 3 2 2" xfId="6839" xr:uid="{00000000-0005-0000-0000-0000C7140000}"/>
    <cellStyle name="Percent 7 11 3 3" xfId="4035" xr:uid="{00000000-0005-0000-0000-0000C8140000}"/>
    <cellStyle name="Percent 7 11 3 3 2" xfId="8241" xr:uid="{00000000-0005-0000-0000-0000C9140000}"/>
    <cellStyle name="Percent 7 11 3 4" xfId="5437" xr:uid="{00000000-0005-0000-0000-0000CA140000}"/>
    <cellStyle name="Percent 7 11 4" xfId="1911" xr:uid="{00000000-0005-0000-0000-0000CB140000}"/>
    <cellStyle name="Percent 7 11 4 2" xfId="6139" xr:uid="{00000000-0005-0000-0000-0000CC140000}"/>
    <cellStyle name="Percent 7 11 5" xfId="3335" xr:uid="{00000000-0005-0000-0000-0000CD140000}"/>
    <cellStyle name="Percent 7 11 5 2" xfId="7541" xr:uid="{00000000-0005-0000-0000-0000CE140000}"/>
    <cellStyle name="Percent 7 11 6" xfId="4737" xr:uid="{00000000-0005-0000-0000-0000CF140000}"/>
    <cellStyle name="Percent 7 12" xfId="456" xr:uid="{00000000-0005-0000-0000-0000D0140000}"/>
    <cellStyle name="Percent 7 12 2" xfId="1177" xr:uid="{00000000-0005-0000-0000-0000D1140000}"/>
    <cellStyle name="Percent 7 12 2 2" xfId="2627" xr:uid="{00000000-0005-0000-0000-0000D2140000}"/>
    <cellStyle name="Percent 7 12 2 2 2" xfId="6843" xr:uid="{00000000-0005-0000-0000-0000D3140000}"/>
    <cellStyle name="Percent 7 12 2 3" xfId="4039" xr:uid="{00000000-0005-0000-0000-0000D4140000}"/>
    <cellStyle name="Percent 7 12 2 3 2" xfId="8245" xr:uid="{00000000-0005-0000-0000-0000D5140000}"/>
    <cellStyle name="Percent 7 12 2 4" xfId="5441" xr:uid="{00000000-0005-0000-0000-0000D6140000}"/>
    <cellStyle name="Percent 7 12 3" xfId="1915" xr:uid="{00000000-0005-0000-0000-0000D7140000}"/>
    <cellStyle name="Percent 7 12 3 2" xfId="6143" xr:uid="{00000000-0005-0000-0000-0000D8140000}"/>
    <cellStyle name="Percent 7 12 4" xfId="3339" xr:uid="{00000000-0005-0000-0000-0000D9140000}"/>
    <cellStyle name="Percent 7 12 4 2" xfId="7545" xr:uid="{00000000-0005-0000-0000-0000DA140000}"/>
    <cellStyle name="Percent 7 12 5" xfId="4741" xr:uid="{00000000-0005-0000-0000-0000DB140000}"/>
    <cellStyle name="Percent 7 13" xfId="822" xr:uid="{00000000-0005-0000-0000-0000DC140000}"/>
    <cellStyle name="Percent 7 13 2" xfId="2272" xr:uid="{00000000-0005-0000-0000-0000DD140000}"/>
    <cellStyle name="Percent 7 13 2 2" xfId="6493" xr:uid="{00000000-0005-0000-0000-0000DE140000}"/>
    <cellStyle name="Percent 7 13 3" xfId="3689" xr:uid="{00000000-0005-0000-0000-0000DF140000}"/>
    <cellStyle name="Percent 7 13 3 2" xfId="7895" xr:uid="{00000000-0005-0000-0000-0000E0140000}"/>
    <cellStyle name="Percent 7 13 4" xfId="5091" xr:uid="{00000000-0005-0000-0000-0000E1140000}"/>
    <cellStyle name="Percent 7 14" xfId="1565" xr:uid="{00000000-0005-0000-0000-0000E2140000}"/>
    <cellStyle name="Percent 7 14 2" xfId="5793" xr:uid="{00000000-0005-0000-0000-0000E3140000}"/>
    <cellStyle name="Percent 7 15" xfId="2989" xr:uid="{00000000-0005-0000-0000-0000E4140000}"/>
    <cellStyle name="Percent 7 15 2" xfId="7195" xr:uid="{00000000-0005-0000-0000-0000E5140000}"/>
    <cellStyle name="Percent 7 16" xfId="4391" xr:uid="{00000000-0005-0000-0000-0000E6140000}"/>
    <cellStyle name="Percent 7 2" xfId="97" xr:uid="{00000000-0005-0000-0000-0000E7140000}"/>
    <cellStyle name="Percent 7 2 10" xfId="4397" xr:uid="{00000000-0005-0000-0000-0000E8140000}"/>
    <cellStyle name="Percent 7 2 2" xfId="110" xr:uid="{00000000-0005-0000-0000-0000E9140000}"/>
    <cellStyle name="Percent 7 2 2 2" xfId="150" xr:uid="{00000000-0005-0000-0000-0000EA140000}"/>
    <cellStyle name="Percent 7 2 2 2 2" xfId="236" xr:uid="{00000000-0005-0000-0000-0000EB140000}"/>
    <cellStyle name="Percent 7 2 2 2 2 2" xfId="408" xr:uid="{00000000-0005-0000-0000-0000EC140000}"/>
    <cellStyle name="Percent 7 2 2 2 2 2 2" xfId="772" xr:uid="{00000000-0005-0000-0000-0000ED140000}"/>
    <cellStyle name="Percent 7 2 2 2 2 2 2 2" xfId="1493" xr:uid="{00000000-0005-0000-0000-0000EE140000}"/>
    <cellStyle name="Percent 7 2 2 2 2 2 2 2 2" xfId="2943" xr:uid="{00000000-0005-0000-0000-0000EF140000}"/>
    <cellStyle name="Percent 7 2 2 2 2 2 2 2 2 2" xfId="7159" xr:uid="{00000000-0005-0000-0000-0000F0140000}"/>
    <cellStyle name="Percent 7 2 2 2 2 2 2 2 3" xfId="4355" xr:uid="{00000000-0005-0000-0000-0000F1140000}"/>
    <cellStyle name="Percent 7 2 2 2 2 2 2 2 3 2" xfId="8561" xr:uid="{00000000-0005-0000-0000-0000F2140000}"/>
    <cellStyle name="Percent 7 2 2 2 2 2 2 2 4" xfId="5757" xr:uid="{00000000-0005-0000-0000-0000F3140000}"/>
    <cellStyle name="Percent 7 2 2 2 2 2 2 3" xfId="2231" xr:uid="{00000000-0005-0000-0000-0000F4140000}"/>
    <cellStyle name="Percent 7 2 2 2 2 2 2 3 2" xfId="6459" xr:uid="{00000000-0005-0000-0000-0000F5140000}"/>
    <cellStyle name="Percent 7 2 2 2 2 2 2 4" xfId="3655" xr:uid="{00000000-0005-0000-0000-0000F6140000}"/>
    <cellStyle name="Percent 7 2 2 2 2 2 2 4 2" xfId="7861" xr:uid="{00000000-0005-0000-0000-0000F7140000}"/>
    <cellStyle name="Percent 7 2 2 2 2 2 2 5" xfId="5057" xr:uid="{00000000-0005-0000-0000-0000F8140000}"/>
    <cellStyle name="Percent 7 2 2 2 2 2 3" xfId="1138" xr:uid="{00000000-0005-0000-0000-0000F9140000}"/>
    <cellStyle name="Percent 7 2 2 2 2 2 3 2" xfId="2588" xr:uid="{00000000-0005-0000-0000-0000FA140000}"/>
    <cellStyle name="Percent 7 2 2 2 2 2 3 2 2" xfId="6809" xr:uid="{00000000-0005-0000-0000-0000FB140000}"/>
    <cellStyle name="Percent 7 2 2 2 2 2 3 3" xfId="4005" xr:uid="{00000000-0005-0000-0000-0000FC140000}"/>
    <cellStyle name="Percent 7 2 2 2 2 2 3 3 2" xfId="8211" xr:uid="{00000000-0005-0000-0000-0000FD140000}"/>
    <cellStyle name="Percent 7 2 2 2 2 2 3 4" xfId="5407" xr:uid="{00000000-0005-0000-0000-0000FE140000}"/>
    <cellStyle name="Percent 7 2 2 2 2 2 4" xfId="1881" xr:uid="{00000000-0005-0000-0000-0000FF140000}"/>
    <cellStyle name="Percent 7 2 2 2 2 2 4 2" xfId="6109" xr:uid="{00000000-0005-0000-0000-000000150000}"/>
    <cellStyle name="Percent 7 2 2 2 2 2 5" xfId="3305" xr:uid="{00000000-0005-0000-0000-000001150000}"/>
    <cellStyle name="Percent 7 2 2 2 2 2 5 2" xfId="7511" xr:uid="{00000000-0005-0000-0000-000002150000}"/>
    <cellStyle name="Percent 7 2 2 2 2 2 6" xfId="4707" xr:uid="{00000000-0005-0000-0000-000003150000}"/>
    <cellStyle name="Percent 7 2 2 2 2 3" xfId="600" xr:uid="{00000000-0005-0000-0000-000004150000}"/>
    <cellStyle name="Percent 7 2 2 2 2 3 2" xfId="1321" xr:uid="{00000000-0005-0000-0000-000005150000}"/>
    <cellStyle name="Percent 7 2 2 2 2 3 2 2" xfId="2771" xr:uid="{00000000-0005-0000-0000-000006150000}"/>
    <cellStyle name="Percent 7 2 2 2 2 3 2 2 2" xfId="6987" xr:uid="{00000000-0005-0000-0000-000007150000}"/>
    <cellStyle name="Percent 7 2 2 2 2 3 2 3" xfId="4183" xr:uid="{00000000-0005-0000-0000-000008150000}"/>
    <cellStyle name="Percent 7 2 2 2 2 3 2 3 2" xfId="8389" xr:uid="{00000000-0005-0000-0000-000009150000}"/>
    <cellStyle name="Percent 7 2 2 2 2 3 2 4" xfId="5585" xr:uid="{00000000-0005-0000-0000-00000A150000}"/>
    <cellStyle name="Percent 7 2 2 2 2 3 3" xfId="2059" xr:uid="{00000000-0005-0000-0000-00000B150000}"/>
    <cellStyle name="Percent 7 2 2 2 2 3 3 2" xfId="6287" xr:uid="{00000000-0005-0000-0000-00000C150000}"/>
    <cellStyle name="Percent 7 2 2 2 2 3 4" xfId="3483" xr:uid="{00000000-0005-0000-0000-00000D150000}"/>
    <cellStyle name="Percent 7 2 2 2 2 3 4 2" xfId="7689" xr:uid="{00000000-0005-0000-0000-00000E150000}"/>
    <cellStyle name="Percent 7 2 2 2 2 3 5" xfId="4885" xr:uid="{00000000-0005-0000-0000-00000F150000}"/>
    <cellStyle name="Percent 7 2 2 2 2 4" xfId="966" xr:uid="{00000000-0005-0000-0000-000010150000}"/>
    <cellStyle name="Percent 7 2 2 2 2 4 2" xfId="2416" xr:uid="{00000000-0005-0000-0000-000011150000}"/>
    <cellStyle name="Percent 7 2 2 2 2 4 2 2" xfId="6637" xr:uid="{00000000-0005-0000-0000-000012150000}"/>
    <cellStyle name="Percent 7 2 2 2 2 4 3" xfId="3833" xr:uid="{00000000-0005-0000-0000-000013150000}"/>
    <cellStyle name="Percent 7 2 2 2 2 4 3 2" xfId="8039" xr:uid="{00000000-0005-0000-0000-000014150000}"/>
    <cellStyle name="Percent 7 2 2 2 2 4 4" xfId="5235" xr:uid="{00000000-0005-0000-0000-000015150000}"/>
    <cellStyle name="Percent 7 2 2 2 2 5" xfId="1709" xr:uid="{00000000-0005-0000-0000-000016150000}"/>
    <cellStyle name="Percent 7 2 2 2 2 5 2" xfId="5937" xr:uid="{00000000-0005-0000-0000-000017150000}"/>
    <cellStyle name="Percent 7 2 2 2 2 6" xfId="3133" xr:uid="{00000000-0005-0000-0000-000018150000}"/>
    <cellStyle name="Percent 7 2 2 2 2 6 2" xfId="7339" xr:uid="{00000000-0005-0000-0000-000019150000}"/>
    <cellStyle name="Percent 7 2 2 2 2 7" xfId="4535" xr:uid="{00000000-0005-0000-0000-00001A150000}"/>
    <cellStyle name="Percent 7 2 2 2 3" xfId="322" xr:uid="{00000000-0005-0000-0000-00001B150000}"/>
    <cellStyle name="Percent 7 2 2 2 3 2" xfId="686" xr:uid="{00000000-0005-0000-0000-00001C150000}"/>
    <cellStyle name="Percent 7 2 2 2 3 2 2" xfId="1407" xr:uid="{00000000-0005-0000-0000-00001D150000}"/>
    <cellStyle name="Percent 7 2 2 2 3 2 2 2" xfId="2857" xr:uid="{00000000-0005-0000-0000-00001E150000}"/>
    <cellStyle name="Percent 7 2 2 2 3 2 2 2 2" xfId="7073" xr:uid="{00000000-0005-0000-0000-00001F150000}"/>
    <cellStyle name="Percent 7 2 2 2 3 2 2 3" xfId="4269" xr:uid="{00000000-0005-0000-0000-000020150000}"/>
    <cellStyle name="Percent 7 2 2 2 3 2 2 3 2" xfId="8475" xr:uid="{00000000-0005-0000-0000-000021150000}"/>
    <cellStyle name="Percent 7 2 2 2 3 2 2 4" xfId="5671" xr:uid="{00000000-0005-0000-0000-000022150000}"/>
    <cellStyle name="Percent 7 2 2 2 3 2 3" xfId="2145" xr:uid="{00000000-0005-0000-0000-000023150000}"/>
    <cellStyle name="Percent 7 2 2 2 3 2 3 2" xfId="6373" xr:uid="{00000000-0005-0000-0000-000024150000}"/>
    <cellStyle name="Percent 7 2 2 2 3 2 4" xfId="3569" xr:uid="{00000000-0005-0000-0000-000025150000}"/>
    <cellStyle name="Percent 7 2 2 2 3 2 4 2" xfId="7775" xr:uid="{00000000-0005-0000-0000-000026150000}"/>
    <cellStyle name="Percent 7 2 2 2 3 2 5" xfId="4971" xr:uid="{00000000-0005-0000-0000-000027150000}"/>
    <cellStyle name="Percent 7 2 2 2 3 3" xfId="1052" xr:uid="{00000000-0005-0000-0000-000028150000}"/>
    <cellStyle name="Percent 7 2 2 2 3 3 2" xfId="2502" xr:uid="{00000000-0005-0000-0000-000029150000}"/>
    <cellStyle name="Percent 7 2 2 2 3 3 2 2" xfId="6723" xr:uid="{00000000-0005-0000-0000-00002A150000}"/>
    <cellStyle name="Percent 7 2 2 2 3 3 3" xfId="3919" xr:uid="{00000000-0005-0000-0000-00002B150000}"/>
    <cellStyle name="Percent 7 2 2 2 3 3 3 2" xfId="8125" xr:uid="{00000000-0005-0000-0000-00002C150000}"/>
    <cellStyle name="Percent 7 2 2 2 3 3 4" xfId="5321" xr:uid="{00000000-0005-0000-0000-00002D150000}"/>
    <cellStyle name="Percent 7 2 2 2 3 4" xfId="1795" xr:uid="{00000000-0005-0000-0000-00002E150000}"/>
    <cellStyle name="Percent 7 2 2 2 3 4 2" xfId="6023" xr:uid="{00000000-0005-0000-0000-00002F150000}"/>
    <cellStyle name="Percent 7 2 2 2 3 5" xfId="3219" xr:uid="{00000000-0005-0000-0000-000030150000}"/>
    <cellStyle name="Percent 7 2 2 2 3 5 2" xfId="7425" xr:uid="{00000000-0005-0000-0000-000031150000}"/>
    <cellStyle name="Percent 7 2 2 2 3 6" xfId="4621" xr:uid="{00000000-0005-0000-0000-000032150000}"/>
    <cellStyle name="Percent 7 2 2 2 4" xfId="514" xr:uid="{00000000-0005-0000-0000-000033150000}"/>
    <cellStyle name="Percent 7 2 2 2 4 2" xfId="1235" xr:uid="{00000000-0005-0000-0000-000034150000}"/>
    <cellStyle name="Percent 7 2 2 2 4 2 2" xfId="2685" xr:uid="{00000000-0005-0000-0000-000035150000}"/>
    <cellStyle name="Percent 7 2 2 2 4 2 2 2" xfId="6901" xr:uid="{00000000-0005-0000-0000-000036150000}"/>
    <cellStyle name="Percent 7 2 2 2 4 2 3" xfId="4097" xr:uid="{00000000-0005-0000-0000-000037150000}"/>
    <cellStyle name="Percent 7 2 2 2 4 2 3 2" xfId="8303" xr:uid="{00000000-0005-0000-0000-000038150000}"/>
    <cellStyle name="Percent 7 2 2 2 4 2 4" xfId="5499" xr:uid="{00000000-0005-0000-0000-000039150000}"/>
    <cellStyle name="Percent 7 2 2 2 4 3" xfId="1973" xr:uid="{00000000-0005-0000-0000-00003A150000}"/>
    <cellStyle name="Percent 7 2 2 2 4 3 2" xfId="6201" xr:uid="{00000000-0005-0000-0000-00003B150000}"/>
    <cellStyle name="Percent 7 2 2 2 4 4" xfId="3397" xr:uid="{00000000-0005-0000-0000-00003C150000}"/>
    <cellStyle name="Percent 7 2 2 2 4 4 2" xfId="7603" xr:uid="{00000000-0005-0000-0000-00003D150000}"/>
    <cellStyle name="Percent 7 2 2 2 4 5" xfId="4799" xr:uid="{00000000-0005-0000-0000-00003E150000}"/>
    <cellStyle name="Percent 7 2 2 2 5" xfId="880" xr:uid="{00000000-0005-0000-0000-00003F150000}"/>
    <cellStyle name="Percent 7 2 2 2 5 2" xfId="2330" xr:uid="{00000000-0005-0000-0000-000040150000}"/>
    <cellStyle name="Percent 7 2 2 2 5 2 2" xfId="6551" xr:uid="{00000000-0005-0000-0000-000041150000}"/>
    <cellStyle name="Percent 7 2 2 2 5 3" xfId="3747" xr:uid="{00000000-0005-0000-0000-000042150000}"/>
    <cellStyle name="Percent 7 2 2 2 5 3 2" xfId="7953" xr:uid="{00000000-0005-0000-0000-000043150000}"/>
    <cellStyle name="Percent 7 2 2 2 5 4" xfId="5149" xr:uid="{00000000-0005-0000-0000-000044150000}"/>
    <cellStyle name="Percent 7 2 2 2 6" xfId="1623" xr:uid="{00000000-0005-0000-0000-000045150000}"/>
    <cellStyle name="Percent 7 2 2 2 6 2" xfId="5851" xr:uid="{00000000-0005-0000-0000-000046150000}"/>
    <cellStyle name="Percent 7 2 2 2 7" xfId="3047" xr:uid="{00000000-0005-0000-0000-000047150000}"/>
    <cellStyle name="Percent 7 2 2 2 7 2" xfId="7253" xr:uid="{00000000-0005-0000-0000-000048150000}"/>
    <cellStyle name="Percent 7 2 2 2 8" xfId="4449" xr:uid="{00000000-0005-0000-0000-000049150000}"/>
    <cellStyle name="Percent 7 2 2 3" xfId="196" xr:uid="{00000000-0005-0000-0000-00004A150000}"/>
    <cellStyle name="Percent 7 2 2 3 2" xfId="368" xr:uid="{00000000-0005-0000-0000-00004B150000}"/>
    <cellStyle name="Percent 7 2 2 3 2 2" xfId="732" xr:uid="{00000000-0005-0000-0000-00004C150000}"/>
    <cellStyle name="Percent 7 2 2 3 2 2 2" xfId="1453" xr:uid="{00000000-0005-0000-0000-00004D150000}"/>
    <cellStyle name="Percent 7 2 2 3 2 2 2 2" xfId="2903" xr:uid="{00000000-0005-0000-0000-00004E150000}"/>
    <cellStyle name="Percent 7 2 2 3 2 2 2 2 2" xfId="7119" xr:uid="{00000000-0005-0000-0000-00004F150000}"/>
    <cellStyle name="Percent 7 2 2 3 2 2 2 3" xfId="4315" xr:uid="{00000000-0005-0000-0000-000050150000}"/>
    <cellStyle name="Percent 7 2 2 3 2 2 2 3 2" xfId="8521" xr:uid="{00000000-0005-0000-0000-000051150000}"/>
    <cellStyle name="Percent 7 2 2 3 2 2 2 4" xfId="5717" xr:uid="{00000000-0005-0000-0000-000052150000}"/>
    <cellStyle name="Percent 7 2 2 3 2 2 3" xfId="2191" xr:uid="{00000000-0005-0000-0000-000053150000}"/>
    <cellStyle name="Percent 7 2 2 3 2 2 3 2" xfId="6419" xr:uid="{00000000-0005-0000-0000-000054150000}"/>
    <cellStyle name="Percent 7 2 2 3 2 2 4" xfId="3615" xr:uid="{00000000-0005-0000-0000-000055150000}"/>
    <cellStyle name="Percent 7 2 2 3 2 2 4 2" xfId="7821" xr:uid="{00000000-0005-0000-0000-000056150000}"/>
    <cellStyle name="Percent 7 2 2 3 2 2 5" xfId="5017" xr:uid="{00000000-0005-0000-0000-000057150000}"/>
    <cellStyle name="Percent 7 2 2 3 2 3" xfId="1098" xr:uid="{00000000-0005-0000-0000-000058150000}"/>
    <cellStyle name="Percent 7 2 2 3 2 3 2" xfId="2548" xr:uid="{00000000-0005-0000-0000-000059150000}"/>
    <cellStyle name="Percent 7 2 2 3 2 3 2 2" xfId="6769" xr:uid="{00000000-0005-0000-0000-00005A150000}"/>
    <cellStyle name="Percent 7 2 2 3 2 3 3" xfId="3965" xr:uid="{00000000-0005-0000-0000-00005B150000}"/>
    <cellStyle name="Percent 7 2 2 3 2 3 3 2" xfId="8171" xr:uid="{00000000-0005-0000-0000-00005C150000}"/>
    <cellStyle name="Percent 7 2 2 3 2 3 4" xfId="5367" xr:uid="{00000000-0005-0000-0000-00005D150000}"/>
    <cellStyle name="Percent 7 2 2 3 2 4" xfId="1841" xr:uid="{00000000-0005-0000-0000-00005E150000}"/>
    <cellStyle name="Percent 7 2 2 3 2 4 2" xfId="6069" xr:uid="{00000000-0005-0000-0000-00005F150000}"/>
    <cellStyle name="Percent 7 2 2 3 2 5" xfId="3265" xr:uid="{00000000-0005-0000-0000-000060150000}"/>
    <cellStyle name="Percent 7 2 2 3 2 5 2" xfId="7471" xr:uid="{00000000-0005-0000-0000-000061150000}"/>
    <cellStyle name="Percent 7 2 2 3 2 6" xfId="4667" xr:uid="{00000000-0005-0000-0000-000062150000}"/>
    <cellStyle name="Percent 7 2 2 3 3" xfId="560" xr:uid="{00000000-0005-0000-0000-000063150000}"/>
    <cellStyle name="Percent 7 2 2 3 3 2" xfId="1281" xr:uid="{00000000-0005-0000-0000-000064150000}"/>
    <cellStyle name="Percent 7 2 2 3 3 2 2" xfId="2731" xr:uid="{00000000-0005-0000-0000-000065150000}"/>
    <cellStyle name="Percent 7 2 2 3 3 2 2 2" xfId="6947" xr:uid="{00000000-0005-0000-0000-000066150000}"/>
    <cellStyle name="Percent 7 2 2 3 3 2 3" xfId="4143" xr:uid="{00000000-0005-0000-0000-000067150000}"/>
    <cellStyle name="Percent 7 2 2 3 3 2 3 2" xfId="8349" xr:uid="{00000000-0005-0000-0000-000068150000}"/>
    <cellStyle name="Percent 7 2 2 3 3 2 4" xfId="5545" xr:uid="{00000000-0005-0000-0000-000069150000}"/>
    <cellStyle name="Percent 7 2 2 3 3 3" xfId="2019" xr:uid="{00000000-0005-0000-0000-00006A150000}"/>
    <cellStyle name="Percent 7 2 2 3 3 3 2" xfId="6247" xr:uid="{00000000-0005-0000-0000-00006B150000}"/>
    <cellStyle name="Percent 7 2 2 3 3 4" xfId="3443" xr:uid="{00000000-0005-0000-0000-00006C150000}"/>
    <cellStyle name="Percent 7 2 2 3 3 4 2" xfId="7649" xr:uid="{00000000-0005-0000-0000-00006D150000}"/>
    <cellStyle name="Percent 7 2 2 3 3 5" xfId="4845" xr:uid="{00000000-0005-0000-0000-00006E150000}"/>
    <cellStyle name="Percent 7 2 2 3 4" xfId="926" xr:uid="{00000000-0005-0000-0000-00006F150000}"/>
    <cellStyle name="Percent 7 2 2 3 4 2" xfId="2376" xr:uid="{00000000-0005-0000-0000-000070150000}"/>
    <cellStyle name="Percent 7 2 2 3 4 2 2" xfId="6597" xr:uid="{00000000-0005-0000-0000-000071150000}"/>
    <cellStyle name="Percent 7 2 2 3 4 3" xfId="3793" xr:uid="{00000000-0005-0000-0000-000072150000}"/>
    <cellStyle name="Percent 7 2 2 3 4 3 2" xfId="7999" xr:uid="{00000000-0005-0000-0000-000073150000}"/>
    <cellStyle name="Percent 7 2 2 3 4 4" xfId="5195" xr:uid="{00000000-0005-0000-0000-000074150000}"/>
    <cellStyle name="Percent 7 2 2 3 5" xfId="1669" xr:uid="{00000000-0005-0000-0000-000075150000}"/>
    <cellStyle name="Percent 7 2 2 3 5 2" xfId="5897" xr:uid="{00000000-0005-0000-0000-000076150000}"/>
    <cellStyle name="Percent 7 2 2 3 6" xfId="3093" xr:uid="{00000000-0005-0000-0000-000077150000}"/>
    <cellStyle name="Percent 7 2 2 3 6 2" xfId="7299" xr:uid="{00000000-0005-0000-0000-000078150000}"/>
    <cellStyle name="Percent 7 2 2 3 7" xfId="4495" xr:uid="{00000000-0005-0000-0000-000079150000}"/>
    <cellStyle name="Percent 7 2 2 4" xfId="282" xr:uid="{00000000-0005-0000-0000-00007A150000}"/>
    <cellStyle name="Percent 7 2 2 4 2" xfId="646" xr:uid="{00000000-0005-0000-0000-00007B150000}"/>
    <cellStyle name="Percent 7 2 2 4 2 2" xfId="1367" xr:uid="{00000000-0005-0000-0000-00007C150000}"/>
    <cellStyle name="Percent 7 2 2 4 2 2 2" xfId="2817" xr:uid="{00000000-0005-0000-0000-00007D150000}"/>
    <cellStyle name="Percent 7 2 2 4 2 2 2 2" xfId="7033" xr:uid="{00000000-0005-0000-0000-00007E150000}"/>
    <cellStyle name="Percent 7 2 2 4 2 2 3" xfId="4229" xr:uid="{00000000-0005-0000-0000-00007F150000}"/>
    <cellStyle name="Percent 7 2 2 4 2 2 3 2" xfId="8435" xr:uid="{00000000-0005-0000-0000-000080150000}"/>
    <cellStyle name="Percent 7 2 2 4 2 2 4" xfId="5631" xr:uid="{00000000-0005-0000-0000-000081150000}"/>
    <cellStyle name="Percent 7 2 2 4 2 3" xfId="2105" xr:uid="{00000000-0005-0000-0000-000082150000}"/>
    <cellStyle name="Percent 7 2 2 4 2 3 2" xfId="6333" xr:uid="{00000000-0005-0000-0000-000083150000}"/>
    <cellStyle name="Percent 7 2 2 4 2 4" xfId="3529" xr:uid="{00000000-0005-0000-0000-000084150000}"/>
    <cellStyle name="Percent 7 2 2 4 2 4 2" xfId="7735" xr:uid="{00000000-0005-0000-0000-000085150000}"/>
    <cellStyle name="Percent 7 2 2 4 2 5" xfId="4931" xr:uid="{00000000-0005-0000-0000-000086150000}"/>
    <cellStyle name="Percent 7 2 2 4 3" xfId="1012" xr:uid="{00000000-0005-0000-0000-000087150000}"/>
    <cellStyle name="Percent 7 2 2 4 3 2" xfId="2462" xr:uid="{00000000-0005-0000-0000-000088150000}"/>
    <cellStyle name="Percent 7 2 2 4 3 2 2" xfId="6683" xr:uid="{00000000-0005-0000-0000-000089150000}"/>
    <cellStyle name="Percent 7 2 2 4 3 3" xfId="3879" xr:uid="{00000000-0005-0000-0000-00008A150000}"/>
    <cellStyle name="Percent 7 2 2 4 3 3 2" xfId="8085" xr:uid="{00000000-0005-0000-0000-00008B150000}"/>
    <cellStyle name="Percent 7 2 2 4 3 4" xfId="5281" xr:uid="{00000000-0005-0000-0000-00008C150000}"/>
    <cellStyle name="Percent 7 2 2 4 4" xfId="1755" xr:uid="{00000000-0005-0000-0000-00008D150000}"/>
    <cellStyle name="Percent 7 2 2 4 4 2" xfId="5983" xr:uid="{00000000-0005-0000-0000-00008E150000}"/>
    <cellStyle name="Percent 7 2 2 4 5" xfId="3179" xr:uid="{00000000-0005-0000-0000-00008F150000}"/>
    <cellStyle name="Percent 7 2 2 4 5 2" xfId="7385" xr:uid="{00000000-0005-0000-0000-000090150000}"/>
    <cellStyle name="Percent 7 2 2 4 6" xfId="4581" xr:uid="{00000000-0005-0000-0000-000091150000}"/>
    <cellStyle name="Percent 7 2 2 5" xfId="474" xr:uid="{00000000-0005-0000-0000-000092150000}"/>
    <cellStyle name="Percent 7 2 2 5 2" xfId="1195" xr:uid="{00000000-0005-0000-0000-000093150000}"/>
    <cellStyle name="Percent 7 2 2 5 2 2" xfId="2645" xr:uid="{00000000-0005-0000-0000-000094150000}"/>
    <cellStyle name="Percent 7 2 2 5 2 2 2" xfId="6861" xr:uid="{00000000-0005-0000-0000-000095150000}"/>
    <cellStyle name="Percent 7 2 2 5 2 3" xfId="4057" xr:uid="{00000000-0005-0000-0000-000096150000}"/>
    <cellStyle name="Percent 7 2 2 5 2 3 2" xfId="8263" xr:uid="{00000000-0005-0000-0000-000097150000}"/>
    <cellStyle name="Percent 7 2 2 5 2 4" xfId="5459" xr:uid="{00000000-0005-0000-0000-000098150000}"/>
    <cellStyle name="Percent 7 2 2 5 3" xfId="1933" xr:uid="{00000000-0005-0000-0000-000099150000}"/>
    <cellStyle name="Percent 7 2 2 5 3 2" xfId="6161" xr:uid="{00000000-0005-0000-0000-00009A150000}"/>
    <cellStyle name="Percent 7 2 2 5 4" xfId="3357" xr:uid="{00000000-0005-0000-0000-00009B150000}"/>
    <cellStyle name="Percent 7 2 2 5 4 2" xfId="7563" xr:uid="{00000000-0005-0000-0000-00009C150000}"/>
    <cellStyle name="Percent 7 2 2 5 5" xfId="4759" xr:uid="{00000000-0005-0000-0000-00009D150000}"/>
    <cellStyle name="Percent 7 2 2 6" xfId="840" xr:uid="{00000000-0005-0000-0000-00009E150000}"/>
    <cellStyle name="Percent 7 2 2 6 2" xfId="2290" xr:uid="{00000000-0005-0000-0000-00009F150000}"/>
    <cellStyle name="Percent 7 2 2 6 2 2" xfId="6511" xr:uid="{00000000-0005-0000-0000-0000A0150000}"/>
    <cellStyle name="Percent 7 2 2 6 3" xfId="3707" xr:uid="{00000000-0005-0000-0000-0000A1150000}"/>
    <cellStyle name="Percent 7 2 2 6 3 2" xfId="7913" xr:uid="{00000000-0005-0000-0000-0000A2150000}"/>
    <cellStyle name="Percent 7 2 2 6 4" xfId="5109" xr:uid="{00000000-0005-0000-0000-0000A3150000}"/>
    <cellStyle name="Percent 7 2 2 7" xfId="1583" xr:uid="{00000000-0005-0000-0000-0000A4150000}"/>
    <cellStyle name="Percent 7 2 2 7 2" xfId="5811" xr:uid="{00000000-0005-0000-0000-0000A5150000}"/>
    <cellStyle name="Percent 7 2 2 8" xfId="3007" xr:uid="{00000000-0005-0000-0000-0000A6150000}"/>
    <cellStyle name="Percent 7 2 2 8 2" xfId="7213" xr:uid="{00000000-0005-0000-0000-0000A7150000}"/>
    <cellStyle name="Percent 7 2 2 9" xfId="4409" xr:uid="{00000000-0005-0000-0000-0000A8150000}"/>
    <cellStyle name="Percent 7 2 3" xfId="138" xr:uid="{00000000-0005-0000-0000-0000A9150000}"/>
    <cellStyle name="Percent 7 2 3 2" xfId="224" xr:uid="{00000000-0005-0000-0000-0000AA150000}"/>
    <cellStyle name="Percent 7 2 3 2 2" xfId="396" xr:uid="{00000000-0005-0000-0000-0000AB150000}"/>
    <cellStyle name="Percent 7 2 3 2 2 2" xfId="760" xr:uid="{00000000-0005-0000-0000-0000AC150000}"/>
    <cellStyle name="Percent 7 2 3 2 2 2 2" xfId="1481" xr:uid="{00000000-0005-0000-0000-0000AD150000}"/>
    <cellStyle name="Percent 7 2 3 2 2 2 2 2" xfId="2931" xr:uid="{00000000-0005-0000-0000-0000AE150000}"/>
    <cellStyle name="Percent 7 2 3 2 2 2 2 2 2" xfId="7147" xr:uid="{00000000-0005-0000-0000-0000AF150000}"/>
    <cellStyle name="Percent 7 2 3 2 2 2 2 3" xfId="4343" xr:uid="{00000000-0005-0000-0000-0000B0150000}"/>
    <cellStyle name="Percent 7 2 3 2 2 2 2 3 2" xfId="8549" xr:uid="{00000000-0005-0000-0000-0000B1150000}"/>
    <cellStyle name="Percent 7 2 3 2 2 2 2 4" xfId="5745" xr:uid="{00000000-0005-0000-0000-0000B2150000}"/>
    <cellStyle name="Percent 7 2 3 2 2 2 3" xfId="2219" xr:uid="{00000000-0005-0000-0000-0000B3150000}"/>
    <cellStyle name="Percent 7 2 3 2 2 2 3 2" xfId="6447" xr:uid="{00000000-0005-0000-0000-0000B4150000}"/>
    <cellStyle name="Percent 7 2 3 2 2 2 4" xfId="3643" xr:uid="{00000000-0005-0000-0000-0000B5150000}"/>
    <cellStyle name="Percent 7 2 3 2 2 2 4 2" xfId="7849" xr:uid="{00000000-0005-0000-0000-0000B6150000}"/>
    <cellStyle name="Percent 7 2 3 2 2 2 5" xfId="5045" xr:uid="{00000000-0005-0000-0000-0000B7150000}"/>
    <cellStyle name="Percent 7 2 3 2 2 3" xfId="1126" xr:uid="{00000000-0005-0000-0000-0000B8150000}"/>
    <cellStyle name="Percent 7 2 3 2 2 3 2" xfId="2576" xr:uid="{00000000-0005-0000-0000-0000B9150000}"/>
    <cellStyle name="Percent 7 2 3 2 2 3 2 2" xfId="6797" xr:uid="{00000000-0005-0000-0000-0000BA150000}"/>
    <cellStyle name="Percent 7 2 3 2 2 3 3" xfId="3993" xr:uid="{00000000-0005-0000-0000-0000BB150000}"/>
    <cellStyle name="Percent 7 2 3 2 2 3 3 2" xfId="8199" xr:uid="{00000000-0005-0000-0000-0000BC150000}"/>
    <cellStyle name="Percent 7 2 3 2 2 3 4" xfId="5395" xr:uid="{00000000-0005-0000-0000-0000BD150000}"/>
    <cellStyle name="Percent 7 2 3 2 2 4" xfId="1869" xr:uid="{00000000-0005-0000-0000-0000BE150000}"/>
    <cellStyle name="Percent 7 2 3 2 2 4 2" xfId="6097" xr:uid="{00000000-0005-0000-0000-0000BF150000}"/>
    <cellStyle name="Percent 7 2 3 2 2 5" xfId="3293" xr:uid="{00000000-0005-0000-0000-0000C0150000}"/>
    <cellStyle name="Percent 7 2 3 2 2 5 2" xfId="7499" xr:uid="{00000000-0005-0000-0000-0000C1150000}"/>
    <cellStyle name="Percent 7 2 3 2 2 6" xfId="4695" xr:uid="{00000000-0005-0000-0000-0000C2150000}"/>
    <cellStyle name="Percent 7 2 3 2 3" xfId="588" xr:uid="{00000000-0005-0000-0000-0000C3150000}"/>
    <cellStyle name="Percent 7 2 3 2 3 2" xfId="1309" xr:uid="{00000000-0005-0000-0000-0000C4150000}"/>
    <cellStyle name="Percent 7 2 3 2 3 2 2" xfId="2759" xr:uid="{00000000-0005-0000-0000-0000C5150000}"/>
    <cellStyle name="Percent 7 2 3 2 3 2 2 2" xfId="6975" xr:uid="{00000000-0005-0000-0000-0000C6150000}"/>
    <cellStyle name="Percent 7 2 3 2 3 2 3" xfId="4171" xr:uid="{00000000-0005-0000-0000-0000C7150000}"/>
    <cellStyle name="Percent 7 2 3 2 3 2 3 2" xfId="8377" xr:uid="{00000000-0005-0000-0000-0000C8150000}"/>
    <cellStyle name="Percent 7 2 3 2 3 2 4" xfId="5573" xr:uid="{00000000-0005-0000-0000-0000C9150000}"/>
    <cellStyle name="Percent 7 2 3 2 3 3" xfId="2047" xr:uid="{00000000-0005-0000-0000-0000CA150000}"/>
    <cellStyle name="Percent 7 2 3 2 3 3 2" xfId="6275" xr:uid="{00000000-0005-0000-0000-0000CB150000}"/>
    <cellStyle name="Percent 7 2 3 2 3 4" xfId="3471" xr:uid="{00000000-0005-0000-0000-0000CC150000}"/>
    <cellStyle name="Percent 7 2 3 2 3 4 2" xfId="7677" xr:uid="{00000000-0005-0000-0000-0000CD150000}"/>
    <cellStyle name="Percent 7 2 3 2 3 5" xfId="4873" xr:uid="{00000000-0005-0000-0000-0000CE150000}"/>
    <cellStyle name="Percent 7 2 3 2 4" xfId="954" xr:uid="{00000000-0005-0000-0000-0000CF150000}"/>
    <cellStyle name="Percent 7 2 3 2 4 2" xfId="2404" xr:uid="{00000000-0005-0000-0000-0000D0150000}"/>
    <cellStyle name="Percent 7 2 3 2 4 2 2" xfId="6625" xr:uid="{00000000-0005-0000-0000-0000D1150000}"/>
    <cellStyle name="Percent 7 2 3 2 4 3" xfId="3821" xr:uid="{00000000-0005-0000-0000-0000D2150000}"/>
    <cellStyle name="Percent 7 2 3 2 4 3 2" xfId="8027" xr:uid="{00000000-0005-0000-0000-0000D3150000}"/>
    <cellStyle name="Percent 7 2 3 2 4 4" xfId="5223" xr:uid="{00000000-0005-0000-0000-0000D4150000}"/>
    <cellStyle name="Percent 7 2 3 2 5" xfId="1697" xr:uid="{00000000-0005-0000-0000-0000D5150000}"/>
    <cellStyle name="Percent 7 2 3 2 5 2" xfId="5925" xr:uid="{00000000-0005-0000-0000-0000D6150000}"/>
    <cellStyle name="Percent 7 2 3 2 6" xfId="3121" xr:uid="{00000000-0005-0000-0000-0000D7150000}"/>
    <cellStyle name="Percent 7 2 3 2 6 2" xfId="7327" xr:uid="{00000000-0005-0000-0000-0000D8150000}"/>
    <cellStyle name="Percent 7 2 3 2 7" xfId="4523" xr:uid="{00000000-0005-0000-0000-0000D9150000}"/>
    <cellStyle name="Percent 7 2 3 3" xfId="310" xr:uid="{00000000-0005-0000-0000-0000DA150000}"/>
    <cellStyle name="Percent 7 2 3 3 2" xfId="674" xr:uid="{00000000-0005-0000-0000-0000DB150000}"/>
    <cellStyle name="Percent 7 2 3 3 2 2" xfId="1395" xr:uid="{00000000-0005-0000-0000-0000DC150000}"/>
    <cellStyle name="Percent 7 2 3 3 2 2 2" xfId="2845" xr:uid="{00000000-0005-0000-0000-0000DD150000}"/>
    <cellStyle name="Percent 7 2 3 3 2 2 2 2" xfId="7061" xr:uid="{00000000-0005-0000-0000-0000DE150000}"/>
    <cellStyle name="Percent 7 2 3 3 2 2 3" xfId="4257" xr:uid="{00000000-0005-0000-0000-0000DF150000}"/>
    <cellStyle name="Percent 7 2 3 3 2 2 3 2" xfId="8463" xr:uid="{00000000-0005-0000-0000-0000E0150000}"/>
    <cellStyle name="Percent 7 2 3 3 2 2 4" xfId="5659" xr:uid="{00000000-0005-0000-0000-0000E1150000}"/>
    <cellStyle name="Percent 7 2 3 3 2 3" xfId="2133" xr:uid="{00000000-0005-0000-0000-0000E2150000}"/>
    <cellStyle name="Percent 7 2 3 3 2 3 2" xfId="6361" xr:uid="{00000000-0005-0000-0000-0000E3150000}"/>
    <cellStyle name="Percent 7 2 3 3 2 4" xfId="3557" xr:uid="{00000000-0005-0000-0000-0000E4150000}"/>
    <cellStyle name="Percent 7 2 3 3 2 4 2" xfId="7763" xr:uid="{00000000-0005-0000-0000-0000E5150000}"/>
    <cellStyle name="Percent 7 2 3 3 2 5" xfId="4959" xr:uid="{00000000-0005-0000-0000-0000E6150000}"/>
    <cellStyle name="Percent 7 2 3 3 3" xfId="1040" xr:uid="{00000000-0005-0000-0000-0000E7150000}"/>
    <cellStyle name="Percent 7 2 3 3 3 2" xfId="2490" xr:uid="{00000000-0005-0000-0000-0000E8150000}"/>
    <cellStyle name="Percent 7 2 3 3 3 2 2" xfId="6711" xr:uid="{00000000-0005-0000-0000-0000E9150000}"/>
    <cellStyle name="Percent 7 2 3 3 3 3" xfId="3907" xr:uid="{00000000-0005-0000-0000-0000EA150000}"/>
    <cellStyle name="Percent 7 2 3 3 3 3 2" xfId="8113" xr:uid="{00000000-0005-0000-0000-0000EB150000}"/>
    <cellStyle name="Percent 7 2 3 3 3 4" xfId="5309" xr:uid="{00000000-0005-0000-0000-0000EC150000}"/>
    <cellStyle name="Percent 7 2 3 3 4" xfId="1783" xr:uid="{00000000-0005-0000-0000-0000ED150000}"/>
    <cellStyle name="Percent 7 2 3 3 4 2" xfId="6011" xr:uid="{00000000-0005-0000-0000-0000EE150000}"/>
    <cellStyle name="Percent 7 2 3 3 5" xfId="3207" xr:uid="{00000000-0005-0000-0000-0000EF150000}"/>
    <cellStyle name="Percent 7 2 3 3 5 2" xfId="7413" xr:uid="{00000000-0005-0000-0000-0000F0150000}"/>
    <cellStyle name="Percent 7 2 3 3 6" xfId="4609" xr:uid="{00000000-0005-0000-0000-0000F1150000}"/>
    <cellStyle name="Percent 7 2 3 4" xfId="502" xr:uid="{00000000-0005-0000-0000-0000F2150000}"/>
    <cellStyle name="Percent 7 2 3 4 2" xfId="1223" xr:uid="{00000000-0005-0000-0000-0000F3150000}"/>
    <cellStyle name="Percent 7 2 3 4 2 2" xfId="2673" xr:uid="{00000000-0005-0000-0000-0000F4150000}"/>
    <cellStyle name="Percent 7 2 3 4 2 2 2" xfId="6889" xr:uid="{00000000-0005-0000-0000-0000F5150000}"/>
    <cellStyle name="Percent 7 2 3 4 2 3" xfId="4085" xr:uid="{00000000-0005-0000-0000-0000F6150000}"/>
    <cellStyle name="Percent 7 2 3 4 2 3 2" xfId="8291" xr:uid="{00000000-0005-0000-0000-0000F7150000}"/>
    <cellStyle name="Percent 7 2 3 4 2 4" xfId="5487" xr:uid="{00000000-0005-0000-0000-0000F8150000}"/>
    <cellStyle name="Percent 7 2 3 4 3" xfId="1961" xr:uid="{00000000-0005-0000-0000-0000F9150000}"/>
    <cellStyle name="Percent 7 2 3 4 3 2" xfId="6189" xr:uid="{00000000-0005-0000-0000-0000FA150000}"/>
    <cellStyle name="Percent 7 2 3 4 4" xfId="3385" xr:uid="{00000000-0005-0000-0000-0000FB150000}"/>
    <cellStyle name="Percent 7 2 3 4 4 2" xfId="7591" xr:uid="{00000000-0005-0000-0000-0000FC150000}"/>
    <cellStyle name="Percent 7 2 3 4 5" xfId="4787" xr:uid="{00000000-0005-0000-0000-0000FD150000}"/>
    <cellStyle name="Percent 7 2 3 5" xfId="868" xr:uid="{00000000-0005-0000-0000-0000FE150000}"/>
    <cellStyle name="Percent 7 2 3 5 2" xfId="2318" xr:uid="{00000000-0005-0000-0000-0000FF150000}"/>
    <cellStyle name="Percent 7 2 3 5 2 2" xfId="6539" xr:uid="{00000000-0005-0000-0000-000000160000}"/>
    <cellStyle name="Percent 7 2 3 5 3" xfId="3735" xr:uid="{00000000-0005-0000-0000-000001160000}"/>
    <cellStyle name="Percent 7 2 3 5 3 2" xfId="7941" xr:uid="{00000000-0005-0000-0000-000002160000}"/>
    <cellStyle name="Percent 7 2 3 5 4" xfId="5137" xr:uid="{00000000-0005-0000-0000-000003160000}"/>
    <cellStyle name="Percent 7 2 3 6" xfId="1611" xr:uid="{00000000-0005-0000-0000-000004160000}"/>
    <cellStyle name="Percent 7 2 3 6 2" xfId="5839" xr:uid="{00000000-0005-0000-0000-000005160000}"/>
    <cellStyle name="Percent 7 2 3 7" xfId="3035" xr:uid="{00000000-0005-0000-0000-000006160000}"/>
    <cellStyle name="Percent 7 2 3 7 2" xfId="7241" xr:uid="{00000000-0005-0000-0000-000007160000}"/>
    <cellStyle name="Percent 7 2 3 8" xfId="4437" xr:uid="{00000000-0005-0000-0000-000008160000}"/>
    <cellStyle name="Percent 7 2 4" xfId="184" xr:uid="{00000000-0005-0000-0000-000009160000}"/>
    <cellStyle name="Percent 7 2 4 2" xfId="356" xr:uid="{00000000-0005-0000-0000-00000A160000}"/>
    <cellStyle name="Percent 7 2 4 2 2" xfId="720" xr:uid="{00000000-0005-0000-0000-00000B160000}"/>
    <cellStyle name="Percent 7 2 4 2 2 2" xfId="1441" xr:uid="{00000000-0005-0000-0000-00000C160000}"/>
    <cellStyle name="Percent 7 2 4 2 2 2 2" xfId="2891" xr:uid="{00000000-0005-0000-0000-00000D160000}"/>
    <cellStyle name="Percent 7 2 4 2 2 2 2 2" xfId="7107" xr:uid="{00000000-0005-0000-0000-00000E160000}"/>
    <cellStyle name="Percent 7 2 4 2 2 2 3" xfId="4303" xr:uid="{00000000-0005-0000-0000-00000F160000}"/>
    <cellStyle name="Percent 7 2 4 2 2 2 3 2" xfId="8509" xr:uid="{00000000-0005-0000-0000-000010160000}"/>
    <cellStyle name="Percent 7 2 4 2 2 2 4" xfId="5705" xr:uid="{00000000-0005-0000-0000-000011160000}"/>
    <cellStyle name="Percent 7 2 4 2 2 3" xfId="2179" xr:uid="{00000000-0005-0000-0000-000012160000}"/>
    <cellStyle name="Percent 7 2 4 2 2 3 2" xfId="6407" xr:uid="{00000000-0005-0000-0000-000013160000}"/>
    <cellStyle name="Percent 7 2 4 2 2 4" xfId="3603" xr:uid="{00000000-0005-0000-0000-000014160000}"/>
    <cellStyle name="Percent 7 2 4 2 2 4 2" xfId="7809" xr:uid="{00000000-0005-0000-0000-000015160000}"/>
    <cellStyle name="Percent 7 2 4 2 2 5" xfId="5005" xr:uid="{00000000-0005-0000-0000-000016160000}"/>
    <cellStyle name="Percent 7 2 4 2 3" xfId="1086" xr:uid="{00000000-0005-0000-0000-000017160000}"/>
    <cellStyle name="Percent 7 2 4 2 3 2" xfId="2536" xr:uid="{00000000-0005-0000-0000-000018160000}"/>
    <cellStyle name="Percent 7 2 4 2 3 2 2" xfId="6757" xr:uid="{00000000-0005-0000-0000-000019160000}"/>
    <cellStyle name="Percent 7 2 4 2 3 3" xfId="3953" xr:uid="{00000000-0005-0000-0000-00001A160000}"/>
    <cellStyle name="Percent 7 2 4 2 3 3 2" xfId="8159" xr:uid="{00000000-0005-0000-0000-00001B160000}"/>
    <cellStyle name="Percent 7 2 4 2 3 4" xfId="5355" xr:uid="{00000000-0005-0000-0000-00001C160000}"/>
    <cellStyle name="Percent 7 2 4 2 4" xfId="1829" xr:uid="{00000000-0005-0000-0000-00001D160000}"/>
    <cellStyle name="Percent 7 2 4 2 4 2" xfId="6057" xr:uid="{00000000-0005-0000-0000-00001E160000}"/>
    <cellStyle name="Percent 7 2 4 2 5" xfId="3253" xr:uid="{00000000-0005-0000-0000-00001F160000}"/>
    <cellStyle name="Percent 7 2 4 2 5 2" xfId="7459" xr:uid="{00000000-0005-0000-0000-000020160000}"/>
    <cellStyle name="Percent 7 2 4 2 6" xfId="4655" xr:uid="{00000000-0005-0000-0000-000021160000}"/>
    <cellStyle name="Percent 7 2 4 3" xfId="548" xr:uid="{00000000-0005-0000-0000-000022160000}"/>
    <cellStyle name="Percent 7 2 4 3 2" xfId="1269" xr:uid="{00000000-0005-0000-0000-000023160000}"/>
    <cellStyle name="Percent 7 2 4 3 2 2" xfId="2719" xr:uid="{00000000-0005-0000-0000-000024160000}"/>
    <cellStyle name="Percent 7 2 4 3 2 2 2" xfId="6935" xr:uid="{00000000-0005-0000-0000-000025160000}"/>
    <cellStyle name="Percent 7 2 4 3 2 3" xfId="4131" xr:uid="{00000000-0005-0000-0000-000026160000}"/>
    <cellStyle name="Percent 7 2 4 3 2 3 2" xfId="8337" xr:uid="{00000000-0005-0000-0000-000027160000}"/>
    <cellStyle name="Percent 7 2 4 3 2 4" xfId="5533" xr:uid="{00000000-0005-0000-0000-000028160000}"/>
    <cellStyle name="Percent 7 2 4 3 3" xfId="2007" xr:uid="{00000000-0005-0000-0000-000029160000}"/>
    <cellStyle name="Percent 7 2 4 3 3 2" xfId="6235" xr:uid="{00000000-0005-0000-0000-00002A160000}"/>
    <cellStyle name="Percent 7 2 4 3 4" xfId="3431" xr:uid="{00000000-0005-0000-0000-00002B160000}"/>
    <cellStyle name="Percent 7 2 4 3 4 2" xfId="7637" xr:uid="{00000000-0005-0000-0000-00002C160000}"/>
    <cellStyle name="Percent 7 2 4 3 5" xfId="4833" xr:uid="{00000000-0005-0000-0000-00002D160000}"/>
    <cellStyle name="Percent 7 2 4 4" xfId="914" xr:uid="{00000000-0005-0000-0000-00002E160000}"/>
    <cellStyle name="Percent 7 2 4 4 2" xfId="2364" xr:uid="{00000000-0005-0000-0000-00002F160000}"/>
    <cellStyle name="Percent 7 2 4 4 2 2" xfId="6585" xr:uid="{00000000-0005-0000-0000-000030160000}"/>
    <cellStyle name="Percent 7 2 4 4 3" xfId="3781" xr:uid="{00000000-0005-0000-0000-000031160000}"/>
    <cellStyle name="Percent 7 2 4 4 3 2" xfId="7987" xr:uid="{00000000-0005-0000-0000-000032160000}"/>
    <cellStyle name="Percent 7 2 4 4 4" xfId="5183" xr:uid="{00000000-0005-0000-0000-000033160000}"/>
    <cellStyle name="Percent 7 2 4 5" xfId="1657" xr:uid="{00000000-0005-0000-0000-000034160000}"/>
    <cellStyle name="Percent 7 2 4 5 2" xfId="5885" xr:uid="{00000000-0005-0000-0000-000035160000}"/>
    <cellStyle name="Percent 7 2 4 6" xfId="3081" xr:uid="{00000000-0005-0000-0000-000036160000}"/>
    <cellStyle name="Percent 7 2 4 6 2" xfId="7287" xr:uid="{00000000-0005-0000-0000-000037160000}"/>
    <cellStyle name="Percent 7 2 4 7" xfId="4483" xr:uid="{00000000-0005-0000-0000-000038160000}"/>
    <cellStyle name="Percent 7 2 5" xfId="270" xr:uid="{00000000-0005-0000-0000-000039160000}"/>
    <cellStyle name="Percent 7 2 5 2" xfId="634" xr:uid="{00000000-0005-0000-0000-00003A160000}"/>
    <cellStyle name="Percent 7 2 5 2 2" xfId="1355" xr:uid="{00000000-0005-0000-0000-00003B160000}"/>
    <cellStyle name="Percent 7 2 5 2 2 2" xfId="2805" xr:uid="{00000000-0005-0000-0000-00003C160000}"/>
    <cellStyle name="Percent 7 2 5 2 2 2 2" xfId="7021" xr:uid="{00000000-0005-0000-0000-00003D160000}"/>
    <cellStyle name="Percent 7 2 5 2 2 3" xfId="4217" xr:uid="{00000000-0005-0000-0000-00003E160000}"/>
    <cellStyle name="Percent 7 2 5 2 2 3 2" xfId="8423" xr:uid="{00000000-0005-0000-0000-00003F160000}"/>
    <cellStyle name="Percent 7 2 5 2 2 4" xfId="5619" xr:uid="{00000000-0005-0000-0000-000040160000}"/>
    <cellStyle name="Percent 7 2 5 2 3" xfId="2093" xr:uid="{00000000-0005-0000-0000-000041160000}"/>
    <cellStyle name="Percent 7 2 5 2 3 2" xfId="6321" xr:uid="{00000000-0005-0000-0000-000042160000}"/>
    <cellStyle name="Percent 7 2 5 2 4" xfId="3517" xr:uid="{00000000-0005-0000-0000-000043160000}"/>
    <cellStyle name="Percent 7 2 5 2 4 2" xfId="7723" xr:uid="{00000000-0005-0000-0000-000044160000}"/>
    <cellStyle name="Percent 7 2 5 2 5" xfId="4919" xr:uid="{00000000-0005-0000-0000-000045160000}"/>
    <cellStyle name="Percent 7 2 5 3" xfId="1000" xr:uid="{00000000-0005-0000-0000-000046160000}"/>
    <cellStyle name="Percent 7 2 5 3 2" xfId="2450" xr:uid="{00000000-0005-0000-0000-000047160000}"/>
    <cellStyle name="Percent 7 2 5 3 2 2" xfId="6671" xr:uid="{00000000-0005-0000-0000-000048160000}"/>
    <cellStyle name="Percent 7 2 5 3 3" xfId="3867" xr:uid="{00000000-0005-0000-0000-000049160000}"/>
    <cellStyle name="Percent 7 2 5 3 3 2" xfId="8073" xr:uid="{00000000-0005-0000-0000-00004A160000}"/>
    <cellStyle name="Percent 7 2 5 3 4" xfId="5269" xr:uid="{00000000-0005-0000-0000-00004B160000}"/>
    <cellStyle name="Percent 7 2 5 4" xfId="1743" xr:uid="{00000000-0005-0000-0000-00004C160000}"/>
    <cellStyle name="Percent 7 2 5 4 2" xfId="5971" xr:uid="{00000000-0005-0000-0000-00004D160000}"/>
    <cellStyle name="Percent 7 2 5 5" xfId="3167" xr:uid="{00000000-0005-0000-0000-00004E160000}"/>
    <cellStyle name="Percent 7 2 5 5 2" xfId="7373" xr:uid="{00000000-0005-0000-0000-00004F160000}"/>
    <cellStyle name="Percent 7 2 5 6" xfId="4569" xr:uid="{00000000-0005-0000-0000-000050160000}"/>
    <cellStyle name="Percent 7 2 6" xfId="462" xr:uid="{00000000-0005-0000-0000-000051160000}"/>
    <cellStyle name="Percent 7 2 6 2" xfId="1183" xr:uid="{00000000-0005-0000-0000-000052160000}"/>
    <cellStyle name="Percent 7 2 6 2 2" xfId="2633" xr:uid="{00000000-0005-0000-0000-000053160000}"/>
    <cellStyle name="Percent 7 2 6 2 2 2" xfId="6849" xr:uid="{00000000-0005-0000-0000-000054160000}"/>
    <cellStyle name="Percent 7 2 6 2 3" xfId="4045" xr:uid="{00000000-0005-0000-0000-000055160000}"/>
    <cellStyle name="Percent 7 2 6 2 3 2" xfId="8251" xr:uid="{00000000-0005-0000-0000-000056160000}"/>
    <cellStyle name="Percent 7 2 6 2 4" xfId="5447" xr:uid="{00000000-0005-0000-0000-000057160000}"/>
    <cellStyle name="Percent 7 2 6 3" xfId="1921" xr:uid="{00000000-0005-0000-0000-000058160000}"/>
    <cellStyle name="Percent 7 2 6 3 2" xfId="6149" xr:uid="{00000000-0005-0000-0000-000059160000}"/>
    <cellStyle name="Percent 7 2 6 4" xfId="3345" xr:uid="{00000000-0005-0000-0000-00005A160000}"/>
    <cellStyle name="Percent 7 2 6 4 2" xfId="7551" xr:uid="{00000000-0005-0000-0000-00005B160000}"/>
    <cellStyle name="Percent 7 2 6 5" xfId="4747" xr:uid="{00000000-0005-0000-0000-00005C160000}"/>
    <cellStyle name="Percent 7 2 7" xfId="828" xr:uid="{00000000-0005-0000-0000-00005D160000}"/>
    <cellStyle name="Percent 7 2 7 2" xfId="2278" xr:uid="{00000000-0005-0000-0000-00005E160000}"/>
    <cellStyle name="Percent 7 2 7 2 2" xfId="6499" xr:uid="{00000000-0005-0000-0000-00005F160000}"/>
    <cellStyle name="Percent 7 2 7 3" xfId="3695" xr:uid="{00000000-0005-0000-0000-000060160000}"/>
    <cellStyle name="Percent 7 2 7 3 2" xfId="7901" xr:uid="{00000000-0005-0000-0000-000061160000}"/>
    <cellStyle name="Percent 7 2 7 4" xfId="5097" xr:uid="{00000000-0005-0000-0000-000062160000}"/>
    <cellStyle name="Percent 7 2 8" xfId="1571" xr:uid="{00000000-0005-0000-0000-000063160000}"/>
    <cellStyle name="Percent 7 2 8 2" xfId="5799" xr:uid="{00000000-0005-0000-0000-000064160000}"/>
    <cellStyle name="Percent 7 2 9" xfId="2995" xr:uid="{00000000-0005-0000-0000-000065160000}"/>
    <cellStyle name="Percent 7 2 9 2" xfId="7201" xr:uid="{00000000-0005-0000-0000-000066160000}"/>
    <cellStyle name="Percent 7 3" xfId="102" xr:uid="{00000000-0005-0000-0000-000067160000}"/>
    <cellStyle name="Percent 7 3 10" xfId="4401" xr:uid="{00000000-0005-0000-0000-000068160000}"/>
    <cellStyle name="Percent 7 3 2" xfId="114" xr:uid="{00000000-0005-0000-0000-000069160000}"/>
    <cellStyle name="Percent 7 3 2 2" xfId="154" xr:uid="{00000000-0005-0000-0000-00006A160000}"/>
    <cellStyle name="Percent 7 3 2 2 2" xfId="240" xr:uid="{00000000-0005-0000-0000-00006B160000}"/>
    <cellStyle name="Percent 7 3 2 2 2 2" xfId="412" xr:uid="{00000000-0005-0000-0000-00006C160000}"/>
    <cellStyle name="Percent 7 3 2 2 2 2 2" xfId="776" xr:uid="{00000000-0005-0000-0000-00006D160000}"/>
    <cellStyle name="Percent 7 3 2 2 2 2 2 2" xfId="1497" xr:uid="{00000000-0005-0000-0000-00006E160000}"/>
    <cellStyle name="Percent 7 3 2 2 2 2 2 2 2" xfId="2947" xr:uid="{00000000-0005-0000-0000-00006F160000}"/>
    <cellStyle name="Percent 7 3 2 2 2 2 2 2 2 2" xfId="7163" xr:uid="{00000000-0005-0000-0000-000070160000}"/>
    <cellStyle name="Percent 7 3 2 2 2 2 2 2 3" xfId="4359" xr:uid="{00000000-0005-0000-0000-000071160000}"/>
    <cellStyle name="Percent 7 3 2 2 2 2 2 2 3 2" xfId="8565" xr:uid="{00000000-0005-0000-0000-000072160000}"/>
    <cellStyle name="Percent 7 3 2 2 2 2 2 2 4" xfId="5761" xr:uid="{00000000-0005-0000-0000-000073160000}"/>
    <cellStyle name="Percent 7 3 2 2 2 2 2 3" xfId="2235" xr:uid="{00000000-0005-0000-0000-000074160000}"/>
    <cellStyle name="Percent 7 3 2 2 2 2 2 3 2" xfId="6463" xr:uid="{00000000-0005-0000-0000-000075160000}"/>
    <cellStyle name="Percent 7 3 2 2 2 2 2 4" xfId="3659" xr:uid="{00000000-0005-0000-0000-000076160000}"/>
    <cellStyle name="Percent 7 3 2 2 2 2 2 4 2" xfId="7865" xr:uid="{00000000-0005-0000-0000-000077160000}"/>
    <cellStyle name="Percent 7 3 2 2 2 2 2 5" xfId="5061" xr:uid="{00000000-0005-0000-0000-000078160000}"/>
    <cellStyle name="Percent 7 3 2 2 2 2 3" xfId="1142" xr:uid="{00000000-0005-0000-0000-000079160000}"/>
    <cellStyle name="Percent 7 3 2 2 2 2 3 2" xfId="2592" xr:uid="{00000000-0005-0000-0000-00007A160000}"/>
    <cellStyle name="Percent 7 3 2 2 2 2 3 2 2" xfId="6813" xr:uid="{00000000-0005-0000-0000-00007B160000}"/>
    <cellStyle name="Percent 7 3 2 2 2 2 3 3" xfId="4009" xr:uid="{00000000-0005-0000-0000-00007C160000}"/>
    <cellStyle name="Percent 7 3 2 2 2 2 3 3 2" xfId="8215" xr:uid="{00000000-0005-0000-0000-00007D160000}"/>
    <cellStyle name="Percent 7 3 2 2 2 2 3 4" xfId="5411" xr:uid="{00000000-0005-0000-0000-00007E160000}"/>
    <cellStyle name="Percent 7 3 2 2 2 2 4" xfId="1885" xr:uid="{00000000-0005-0000-0000-00007F160000}"/>
    <cellStyle name="Percent 7 3 2 2 2 2 4 2" xfId="6113" xr:uid="{00000000-0005-0000-0000-000080160000}"/>
    <cellStyle name="Percent 7 3 2 2 2 2 5" xfId="3309" xr:uid="{00000000-0005-0000-0000-000081160000}"/>
    <cellStyle name="Percent 7 3 2 2 2 2 5 2" xfId="7515" xr:uid="{00000000-0005-0000-0000-000082160000}"/>
    <cellStyle name="Percent 7 3 2 2 2 2 6" xfId="4711" xr:uid="{00000000-0005-0000-0000-000083160000}"/>
    <cellStyle name="Percent 7 3 2 2 2 3" xfId="604" xr:uid="{00000000-0005-0000-0000-000084160000}"/>
    <cellStyle name="Percent 7 3 2 2 2 3 2" xfId="1325" xr:uid="{00000000-0005-0000-0000-000085160000}"/>
    <cellStyle name="Percent 7 3 2 2 2 3 2 2" xfId="2775" xr:uid="{00000000-0005-0000-0000-000086160000}"/>
    <cellStyle name="Percent 7 3 2 2 2 3 2 2 2" xfId="6991" xr:uid="{00000000-0005-0000-0000-000087160000}"/>
    <cellStyle name="Percent 7 3 2 2 2 3 2 3" xfId="4187" xr:uid="{00000000-0005-0000-0000-000088160000}"/>
    <cellStyle name="Percent 7 3 2 2 2 3 2 3 2" xfId="8393" xr:uid="{00000000-0005-0000-0000-000089160000}"/>
    <cellStyle name="Percent 7 3 2 2 2 3 2 4" xfId="5589" xr:uid="{00000000-0005-0000-0000-00008A160000}"/>
    <cellStyle name="Percent 7 3 2 2 2 3 3" xfId="2063" xr:uid="{00000000-0005-0000-0000-00008B160000}"/>
    <cellStyle name="Percent 7 3 2 2 2 3 3 2" xfId="6291" xr:uid="{00000000-0005-0000-0000-00008C160000}"/>
    <cellStyle name="Percent 7 3 2 2 2 3 4" xfId="3487" xr:uid="{00000000-0005-0000-0000-00008D160000}"/>
    <cellStyle name="Percent 7 3 2 2 2 3 4 2" xfId="7693" xr:uid="{00000000-0005-0000-0000-00008E160000}"/>
    <cellStyle name="Percent 7 3 2 2 2 3 5" xfId="4889" xr:uid="{00000000-0005-0000-0000-00008F160000}"/>
    <cellStyle name="Percent 7 3 2 2 2 4" xfId="970" xr:uid="{00000000-0005-0000-0000-000090160000}"/>
    <cellStyle name="Percent 7 3 2 2 2 4 2" xfId="2420" xr:uid="{00000000-0005-0000-0000-000091160000}"/>
    <cellStyle name="Percent 7 3 2 2 2 4 2 2" xfId="6641" xr:uid="{00000000-0005-0000-0000-000092160000}"/>
    <cellStyle name="Percent 7 3 2 2 2 4 3" xfId="3837" xr:uid="{00000000-0005-0000-0000-000093160000}"/>
    <cellStyle name="Percent 7 3 2 2 2 4 3 2" xfId="8043" xr:uid="{00000000-0005-0000-0000-000094160000}"/>
    <cellStyle name="Percent 7 3 2 2 2 4 4" xfId="5239" xr:uid="{00000000-0005-0000-0000-000095160000}"/>
    <cellStyle name="Percent 7 3 2 2 2 5" xfId="1713" xr:uid="{00000000-0005-0000-0000-000096160000}"/>
    <cellStyle name="Percent 7 3 2 2 2 5 2" xfId="5941" xr:uid="{00000000-0005-0000-0000-000097160000}"/>
    <cellStyle name="Percent 7 3 2 2 2 6" xfId="3137" xr:uid="{00000000-0005-0000-0000-000098160000}"/>
    <cellStyle name="Percent 7 3 2 2 2 6 2" xfId="7343" xr:uid="{00000000-0005-0000-0000-000099160000}"/>
    <cellStyle name="Percent 7 3 2 2 2 7" xfId="4539" xr:uid="{00000000-0005-0000-0000-00009A160000}"/>
    <cellStyle name="Percent 7 3 2 2 3" xfId="326" xr:uid="{00000000-0005-0000-0000-00009B160000}"/>
    <cellStyle name="Percent 7 3 2 2 3 2" xfId="690" xr:uid="{00000000-0005-0000-0000-00009C160000}"/>
    <cellStyle name="Percent 7 3 2 2 3 2 2" xfId="1411" xr:uid="{00000000-0005-0000-0000-00009D160000}"/>
    <cellStyle name="Percent 7 3 2 2 3 2 2 2" xfId="2861" xr:uid="{00000000-0005-0000-0000-00009E160000}"/>
    <cellStyle name="Percent 7 3 2 2 3 2 2 2 2" xfId="7077" xr:uid="{00000000-0005-0000-0000-00009F160000}"/>
    <cellStyle name="Percent 7 3 2 2 3 2 2 3" xfId="4273" xr:uid="{00000000-0005-0000-0000-0000A0160000}"/>
    <cellStyle name="Percent 7 3 2 2 3 2 2 3 2" xfId="8479" xr:uid="{00000000-0005-0000-0000-0000A1160000}"/>
    <cellStyle name="Percent 7 3 2 2 3 2 2 4" xfId="5675" xr:uid="{00000000-0005-0000-0000-0000A2160000}"/>
    <cellStyle name="Percent 7 3 2 2 3 2 3" xfId="2149" xr:uid="{00000000-0005-0000-0000-0000A3160000}"/>
    <cellStyle name="Percent 7 3 2 2 3 2 3 2" xfId="6377" xr:uid="{00000000-0005-0000-0000-0000A4160000}"/>
    <cellStyle name="Percent 7 3 2 2 3 2 4" xfId="3573" xr:uid="{00000000-0005-0000-0000-0000A5160000}"/>
    <cellStyle name="Percent 7 3 2 2 3 2 4 2" xfId="7779" xr:uid="{00000000-0005-0000-0000-0000A6160000}"/>
    <cellStyle name="Percent 7 3 2 2 3 2 5" xfId="4975" xr:uid="{00000000-0005-0000-0000-0000A7160000}"/>
    <cellStyle name="Percent 7 3 2 2 3 3" xfId="1056" xr:uid="{00000000-0005-0000-0000-0000A8160000}"/>
    <cellStyle name="Percent 7 3 2 2 3 3 2" xfId="2506" xr:uid="{00000000-0005-0000-0000-0000A9160000}"/>
    <cellStyle name="Percent 7 3 2 2 3 3 2 2" xfId="6727" xr:uid="{00000000-0005-0000-0000-0000AA160000}"/>
    <cellStyle name="Percent 7 3 2 2 3 3 3" xfId="3923" xr:uid="{00000000-0005-0000-0000-0000AB160000}"/>
    <cellStyle name="Percent 7 3 2 2 3 3 3 2" xfId="8129" xr:uid="{00000000-0005-0000-0000-0000AC160000}"/>
    <cellStyle name="Percent 7 3 2 2 3 3 4" xfId="5325" xr:uid="{00000000-0005-0000-0000-0000AD160000}"/>
    <cellStyle name="Percent 7 3 2 2 3 4" xfId="1799" xr:uid="{00000000-0005-0000-0000-0000AE160000}"/>
    <cellStyle name="Percent 7 3 2 2 3 4 2" xfId="6027" xr:uid="{00000000-0005-0000-0000-0000AF160000}"/>
    <cellStyle name="Percent 7 3 2 2 3 5" xfId="3223" xr:uid="{00000000-0005-0000-0000-0000B0160000}"/>
    <cellStyle name="Percent 7 3 2 2 3 5 2" xfId="7429" xr:uid="{00000000-0005-0000-0000-0000B1160000}"/>
    <cellStyle name="Percent 7 3 2 2 3 6" xfId="4625" xr:uid="{00000000-0005-0000-0000-0000B2160000}"/>
    <cellStyle name="Percent 7 3 2 2 4" xfId="518" xr:uid="{00000000-0005-0000-0000-0000B3160000}"/>
    <cellStyle name="Percent 7 3 2 2 4 2" xfId="1239" xr:uid="{00000000-0005-0000-0000-0000B4160000}"/>
    <cellStyle name="Percent 7 3 2 2 4 2 2" xfId="2689" xr:uid="{00000000-0005-0000-0000-0000B5160000}"/>
    <cellStyle name="Percent 7 3 2 2 4 2 2 2" xfId="6905" xr:uid="{00000000-0005-0000-0000-0000B6160000}"/>
    <cellStyle name="Percent 7 3 2 2 4 2 3" xfId="4101" xr:uid="{00000000-0005-0000-0000-0000B7160000}"/>
    <cellStyle name="Percent 7 3 2 2 4 2 3 2" xfId="8307" xr:uid="{00000000-0005-0000-0000-0000B8160000}"/>
    <cellStyle name="Percent 7 3 2 2 4 2 4" xfId="5503" xr:uid="{00000000-0005-0000-0000-0000B9160000}"/>
    <cellStyle name="Percent 7 3 2 2 4 3" xfId="1977" xr:uid="{00000000-0005-0000-0000-0000BA160000}"/>
    <cellStyle name="Percent 7 3 2 2 4 3 2" xfId="6205" xr:uid="{00000000-0005-0000-0000-0000BB160000}"/>
    <cellStyle name="Percent 7 3 2 2 4 4" xfId="3401" xr:uid="{00000000-0005-0000-0000-0000BC160000}"/>
    <cellStyle name="Percent 7 3 2 2 4 4 2" xfId="7607" xr:uid="{00000000-0005-0000-0000-0000BD160000}"/>
    <cellStyle name="Percent 7 3 2 2 4 5" xfId="4803" xr:uid="{00000000-0005-0000-0000-0000BE160000}"/>
    <cellStyle name="Percent 7 3 2 2 5" xfId="884" xr:uid="{00000000-0005-0000-0000-0000BF160000}"/>
    <cellStyle name="Percent 7 3 2 2 5 2" xfId="2334" xr:uid="{00000000-0005-0000-0000-0000C0160000}"/>
    <cellStyle name="Percent 7 3 2 2 5 2 2" xfId="6555" xr:uid="{00000000-0005-0000-0000-0000C1160000}"/>
    <cellStyle name="Percent 7 3 2 2 5 3" xfId="3751" xr:uid="{00000000-0005-0000-0000-0000C2160000}"/>
    <cellStyle name="Percent 7 3 2 2 5 3 2" xfId="7957" xr:uid="{00000000-0005-0000-0000-0000C3160000}"/>
    <cellStyle name="Percent 7 3 2 2 5 4" xfId="5153" xr:uid="{00000000-0005-0000-0000-0000C4160000}"/>
    <cellStyle name="Percent 7 3 2 2 6" xfId="1627" xr:uid="{00000000-0005-0000-0000-0000C5160000}"/>
    <cellStyle name="Percent 7 3 2 2 6 2" xfId="5855" xr:uid="{00000000-0005-0000-0000-0000C6160000}"/>
    <cellStyle name="Percent 7 3 2 2 7" xfId="3051" xr:uid="{00000000-0005-0000-0000-0000C7160000}"/>
    <cellStyle name="Percent 7 3 2 2 7 2" xfId="7257" xr:uid="{00000000-0005-0000-0000-0000C8160000}"/>
    <cellStyle name="Percent 7 3 2 2 8" xfId="4453" xr:uid="{00000000-0005-0000-0000-0000C9160000}"/>
    <cellStyle name="Percent 7 3 2 3" xfId="200" xr:uid="{00000000-0005-0000-0000-0000CA160000}"/>
    <cellStyle name="Percent 7 3 2 3 2" xfId="372" xr:uid="{00000000-0005-0000-0000-0000CB160000}"/>
    <cellStyle name="Percent 7 3 2 3 2 2" xfId="736" xr:uid="{00000000-0005-0000-0000-0000CC160000}"/>
    <cellStyle name="Percent 7 3 2 3 2 2 2" xfId="1457" xr:uid="{00000000-0005-0000-0000-0000CD160000}"/>
    <cellStyle name="Percent 7 3 2 3 2 2 2 2" xfId="2907" xr:uid="{00000000-0005-0000-0000-0000CE160000}"/>
    <cellStyle name="Percent 7 3 2 3 2 2 2 2 2" xfId="7123" xr:uid="{00000000-0005-0000-0000-0000CF160000}"/>
    <cellStyle name="Percent 7 3 2 3 2 2 2 3" xfId="4319" xr:uid="{00000000-0005-0000-0000-0000D0160000}"/>
    <cellStyle name="Percent 7 3 2 3 2 2 2 3 2" xfId="8525" xr:uid="{00000000-0005-0000-0000-0000D1160000}"/>
    <cellStyle name="Percent 7 3 2 3 2 2 2 4" xfId="5721" xr:uid="{00000000-0005-0000-0000-0000D2160000}"/>
    <cellStyle name="Percent 7 3 2 3 2 2 3" xfId="2195" xr:uid="{00000000-0005-0000-0000-0000D3160000}"/>
    <cellStyle name="Percent 7 3 2 3 2 2 3 2" xfId="6423" xr:uid="{00000000-0005-0000-0000-0000D4160000}"/>
    <cellStyle name="Percent 7 3 2 3 2 2 4" xfId="3619" xr:uid="{00000000-0005-0000-0000-0000D5160000}"/>
    <cellStyle name="Percent 7 3 2 3 2 2 4 2" xfId="7825" xr:uid="{00000000-0005-0000-0000-0000D6160000}"/>
    <cellStyle name="Percent 7 3 2 3 2 2 5" xfId="5021" xr:uid="{00000000-0005-0000-0000-0000D7160000}"/>
    <cellStyle name="Percent 7 3 2 3 2 3" xfId="1102" xr:uid="{00000000-0005-0000-0000-0000D8160000}"/>
    <cellStyle name="Percent 7 3 2 3 2 3 2" xfId="2552" xr:uid="{00000000-0005-0000-0000-0000D9160000}"/>
    <cellStyle name="Percent 7 3 2 3 2 3 2 2" xfId="6773" xr:uid="{00000000-0005-0000-0000-0000DA160000}"/>
    <cellStyle name="Percent 7 3 2 3 2 3 3" xfId="3969" xr:uid="{00000000-0005-0000-0000-0000DB160000}"/>
    <cellStyle name="Percent 7 3 2 3 2 3 3 2" xfId="8175" xr:uid="{00000000-0005-0000-0000-0000DC160000}"/>
    <cellStyle name="Percent 7 3 2 3 2 3 4" xfId="5371" xr:uid="{00000000-0005-0000-0000-0000DD160000}"/>
    <cellStyle name="Percent 7 3 2 3 2 4" xfId="1845" xr:uid="{00000000-0005-0000-0000-0000DE160000}"/>
    <cellStyle name="Percent 7 3 2 3 2 4 2" xfId="6073" xr:uid="{00000000-0005-0000-0000-0000DF160000}"/>
    <cellStyle name="Percent 7 3 2 3 2 5" xfId="3269" xr:uid="{00000000-0005-0000-0000-0000E0160000}"/>
    <cellStyle name="Percent 7 3 2 3 2 5 2" xfId="7475" xr:uid="{00000000-0005-0000-0000-0000E1160000}"/>
    <cellStyle name="Percent 7 3 2 3 2 6" xfId="4671" xr:uid="{00000000-0005-0000-0000-0000E2160000}"/>
    <cellStyle name="Percent 7 3 2 3 3" xfId="564" xr:uid="{00000000-0005-0000-0000-0000E3160000}"/>
    <cellStyle name="Percent 7 3 2 3 3 2" xfId="1285" xr:uid="{00000000-0005-0000-0000-0000E4160000}"/>
    <cellStyle name="Percent 7 3 2 3 3 2 2" xfId="2735" xr:uid="{00000000-0005-0000-0000-0000E5160000}"/>
    <cellStyle name="Percent 7 3 2 3 3 2 2 2" xfId="6951" xr:uid="{00000000-0005-0000-0000-0000E6160000}"/>
    <cellStyle name="Percent 7 3 2 3 3 2 3" xfId="4147" xr:uid="{00000000-0005-0000-0000-0000E7160000}"/>
    <cellStyle name="Percent 7 3 2 3 3 2 3 2" xfId="8353" xr:uid="{00000000-0005-0000-0000-0000E8160000}"/>
    <cellStyle name="Percent 7 3 2 3 3 2 4" xfId="5549" xr:uid="{00000000-0005-0000-0000-0000E9160000}"/>
    <cellStyle name="Percent 7 3 2 3 3 3" xfId="2023" xr:uid="{00000000-0005-0000-0000-0000EA160000}"/>
    <cellStyle name="Percent 7 3 2 3 3 3 2" xfId="6251" xr:uid="{00000000-0005-0000-0000-0000EB160000}"/>
    <cellStyle name="Percent 7 3 2 3 3 4" xfId="3447" xr:uid="{00000000-0005-0000-0000-0000EC160000}"/>
    <cellStyle name="Percent 7 3 2 3 3 4 2" xfId="7653" xr:uid="{00000000-0005-0000-0000-0000ED160000}"/>
    <cellStyle name="Percent 7 3 2 3 3 5" xfId="4849" xr:uid="{00000000-0005-0000-0000-0000EE160000}"/>
    <cellStyle name="Percent 7 3 2 3 4" xfId="930" xr:uid="{00000000-0005-0000-0000-0000EF160000}"/>
    <cellStyle name="Percent 7 3 2 3 4 2" xfId="2380" xr:uid="{00000000-0005-0000-0000-0000F0160000}"/>
    <cellStyle name="Percent 7 3 2 3 4 2 2" xfId="6601" xr:uid="{00000000-0005-0000-0000-0000F1160000}"/>
    <cellStyle name="Percent 7 3 2 3 4 3" xfId="3797" xr:uid="{00000000-0005-0000-0000-0000F2160000}"/>
    <cellStyle name="Percent 7 3 2 3 4 3 2" xfId="8003" xr:uid="{00000000-0005-0000-0000-0000F3160000}"/>
    <cellStyle name="Percent 7 3 2 3 4 4" xfId="5199" xr:uid="{00000000-0005-0000-0000-0000F4160000}"/>
    <cellStyle name="Percent 7 3 2 3 5" xfId="1673" xr:uid="{00000000-0005-0000-0000-0000F5160000}"/>
    <cellStyle name="Percent 7 3 2 3 5 2" xfId="5901" xr:uid="{00000000-0005-0000-0000-0000F6160000}"/>
    <cellStyle name="Percent 7 3 2 3 6" xfId="3097" xr:uid="{00000000-0005-0000-0000-0000F7160000}"/>
    <cellStyle name="Percent 7 3 2 3 6 2" xfId="7303" xr:uid="{00000000-0005-0000-0000-0000F8160000}"/>
    <cellStyle name="Percent 7 3 2 3 7" xfId="4499" xr:uid="{00000000-0005-0000-0000-0000F9160000}"/>
    <cellStyle name="Percent 7 3 2 4" xfId="286" xr:uid="{00000000-0005-0000-0000-0000FA160000}"/>
    <cellStyle name="Percent 7 3 2 4 2" xfId="650" xr:uid="{00000000-0005-0000-0000-0000FB160000}"/>
    <cellStyle name="Percent 7 3 2 4 2 2" xfId="1371" xr:uid="{00000000-0005-0000-0000-0000FC160000}"/>
    <cellStyle name="Percent 7 3 2 4 2 2 2" xfId="2821" xr:uid="{00000000-0005-0000-0000-0000FD160000}"/>
    <cellStyle name="Percent 7 3 2 4 2 2 2 2" xfId="7037" xr:uid="{00000000-0005-0000-0000-0000FE160000}"/>
    <cellStyle name="Percent 7 3 2 4 2 2 3" xfId="4233" xr:uid="{00000000-0005-0000-0000-0000FF160000}"/>
    <cellStyle name="Percent 7 3 2 4 2 2 3 2" xfId="8439" xr:uid="{00000000-0005-0000-0000-000000170000}"/>
    <cellStyle name="Percent 7 3 2 4 2 2 4" xfId="5635" xr:uid="{00000000-0005-0000-0000-000001170000}"/>
    <cellStyle name="Percent 7 3 2 4 2 3" xfId="2109" xr:uid="{00000000-0005-0000-0000-000002170000}"/>
    <cellStyle name="Percent 7 3 2 4 2 3 2" xfId="6337" xr:uid="{00000000-0005-0000-0000-000003170000}"/>
    <cellStyle name="Percent 7 3 2 4 2 4" xfId="3533" xr:uid="{00000000-0005-0000-0000-000004170000}"/>
    <cellStyle name="Percent 7 3 2 4 2 4 2" xfId="7739" xr:uid="{00000000-0005-0000-0000-000005170000}"/>
    <cellStyle name="Percent 7 3 2 4 2 5" xfId="4935" xr:uid="{00000000-0005-0000-0000-000006170000}"/>
    <cellStyle name="Percent 7 3 2 4 3" xfId="1016" xr:uid="{00000000-0005-0000-0000-000007170000}"/>
    <cellStyle name="Percent 7 3 2 4 3 2" xfId="2466" xr:uid="{00000000-0005-0000-0000-000008170000}"/>
    <cellStyle name="Percent 7 3 2 4 3 2 2" xfId="6687" xr:uid="{00000000-0005-0000-0000-000009170000}"/>
    <cellStyle name="Percent 7 3 2 4 3 3" xfId="3883" xr:uid="{00000000-0005-0000-0000-00000A170000}"/>
    <cellStyle name="Percent 7 3 2 4 3 3 2" xfId="8089" xr:uid="{00000000-0005-0000-0000-00000B170000}"/>
    <cellStyle name="Percent 7 3 2 4 3 4" xfId="5285" xr:uid="{00000000-0005-0000-0000-00000C170000}"/>
    <cellStyle name="Percent 7 3 2 4 4" xfId="1759" xr:uid="{00000000-0005-0000-0000-00000D170000}"/>
    <cellStyle name="Percent 7 3 2 4 4 2" xfId="5987" xr:uid="{00000000-0005-0000-0000-00000E170000}"/>
    <cellStyle name="Percent 7 3 2 4 5" xfId="3183" xr:uid="{00000000-0005-0000-0000-00000F170000}"/>
    <cellStyle name="Percent 7 3 2 4 5 2" xfId="7389" xr:uid="{00000000-0005-0000-0000-000010170000}"/>
    <cellStyle name="Percent 7 3 2 4 6" xfId="4585" xr:uid="{00000000-0005-0000-0000-000011170000}"/>
    <cellStyle name="Percent 7 3 2 5" xfId="478" xr:uid="{00000000-0005-0000-0000-000012170000}"/>
    <cellStyle name="Percent 7 3 2 5 2" xfId="1199" xr:uid="{00000000-0005-0000-0000-000013170000}"/>
    <cellStyle name="Percent 7 3 2 5 2 2" xfId="2649" xr:uid="{00000000-0005-0000-0000-000014170000}"/>
    <cellStyle name="Percent 7 3 2 5 2 2 2" xfId="6865" xr:uid="{00000000-0005-0000-0000-000015170000}"/>
    <cellStyle name="Percent 7 3 2 5 2 3" xfId="4061" xr:uid="{00000000-0005-0000-0000-000016170000}"/>
    <cellStyle name="Percent 7 3 2 5 2 3 2" xfId="8267" xr:uid="{00000000-0005-0000-0000-000017170000}"/>
    <cellStyle name="Percent 7 3 2 5 2 4" xfId="5463" xr:uid="{00000000-0005-0000-0000-000018170000}"/>
    <cellStyle name="Percent 7 3 2 5 3" xfId="1937" xr:uid="{00000000-0005-0000-0000-000019170000}"/>
    <cellStyle name="Percent 7 3 2 5 3 2" xfId="6165" xr:uid="{00000000-0005-0000-0000-00001A170000}"/>
    <cellStyle name="Percent 7 3 2 5 4" xfId="3361" xr:uid="{00000000-0005-0000-0000-00001B170000}"/>
    <cellStyle name="Percent 7 3 2 5 4 2" xfId="7567" xr:uid="{00000000-0005-0000-0000-00001C170000}"/>
    <cellStyle name="Percent 7 3 2 5 5" xfId="4763" xr:uid="{00000000-0005-0000-0000-00001D170000}"/>
    <cellStyle name="Percent 7 3 2 6" xfId="844" xr:uid="{00000000-0005-0000-0000-00001E170000}"/>
    <cellStyle name="Percent 7 3 2 6 2" xfId="2294" xr:uid="{00000000-0005-0000-0000-00001F170000}"/>
    <cellStyle name="Percent 7 3 2 6 2 2" xfId="6515" xr:uid="{00000000-0005-0000-0000-000020170000}"/>
    <cellStyle name="Percent 7 3 2 6 3" xfId="3711" xr:uid="{00000000-0005-0000-0000-000021170000}"/>
    <cellStyle name="Percent 7 3 2 6 3 2" xfId="7917" xr:uid="{00000000-0005-0000-0000-000022170000}"/>
    <cellStyle name="Percent 7 3 2 6 4" xfId="5113" xr:uid="{00000000-0005-0000-0000-000023170000}"/>
    <cellStyle name="Percent 7 3 2 7" xfId="1587" xr:uid="{00000000-0005-0000-0000-000024170000}"/>
    <cellStyle name="Percent 7 3 2 7 2" xfId="5815" xr:uid="{00000000-0005-0000-0000-000025170000}"/>
    <cellStyle name="Percent 7 3 2 8" xfId="3011" xr:uid="{00000000-0005-0000-0000-000026170000}"/>
    <cellStyle name="Percent 7 3 2 8 2" xfId="7217" xr:uid="{00000000-0005-0000-0000-000027170000}"/>
    <cellStyle name="Percent 7 3 2 9" xfId="4413" xr:uid="{00000000-0005-0000-0000-000028170000}"/>
    <cellStyle name="Percent 7 3 3" xfId="142" xr:uid="{00000000-0005-0000-0000-000029170000}"/>
    <cellStyle name="Percent 7 3 3 2" xfId="228" xr:uid="{00000000-0005-0000-0000-00002A170000}"/>
    <cellStyle name="Percent 7 3 3 2 2" xfId="400" xr:uid="{00000000-0005-0000-0000-00002B170000}"/>
    <cellStyle name="Percent 7 3 3 2 2 2" xfId="764" xr:uid="{00000000-0005-0000-0000-00002C170000}"/>
    <cellStyle name="Percent 7 3 3 2 2 2 2" xfId="1485" xr:uid="{00000000-0005-0000-0000-00002D170000}"/>
    <cellStyle name="Percent 7 3 3 2 2 2 2 2" xfId="2935" xr:uid="{00000000-0005-0000-0000-00002E170000}"/>
    <cellStyle name="Percent 7 3 3 2 2 2 2 2 2" xfId="7151" xr:uid="{00000000-0005-0000-0000-00002F170000}"/>
    <cellStyle name="Percent 7 3 3 2 2 2 2 3" xfId="4347" xr:uid="{00000000-0005-0000-0000-000030170000}"/>
    <cellStyle name="Percent 7 3 3 2 2 2 2 3 2" xfId="8553" xr:uid="{00000000-0005-0000-0000-000031170000}"/>
    <cellStyle name="Percent 7 3 3 2 2 2 2 4" xfId="5749" xr:uid="{00000000-0005-0000-0000-000032170000}"/>
    <cellStyle name="Percent 7 3 3 2 2 2 3" xfId="2223" xr:uid="{00000000-0005-0000-0000-000033170000}"/>
    <cellStyle name="Percent 7 3 3 2 2 2 3 2" xfId="6451" xr:uid="{00000000-0005-0000-0000-000034170000}"/>
    <cellStyle name="Percent 7 3 3 2 2 2 4" xfId="3647" xr:uid="{00000000-0005-0000-0000-000035170000}"/>
    <cellStyle name="Percent 7 3 3 2 2 2 4 2" xfId="7853" xr:uid="{00000000-0005-0000-0000-000036170000}"/>
    <cellStyle name="Percent 7 3 3 2 2 2 5" xfId="5049" xr:uid="{00000000-0005-0000-0000-000037170000}"/>
    <cellStyle name="Percent 7 3 3 2 2 3" xfId="1130" xr:uid="{00000000-0005-0000-0000-000038170000}"/>
    <cellStyle name="Percent 7 3 3 2 2 3 2" xfId="2580" xr:uid="{00000000-0005-0000-0000-000039170000}"/>
    <cellStyle name="Percent 7 3 3 2 2 3 2 2" xfId="6801" xr:uid="{00000000-0005-0000-0000-00003A170000}"/>
    <cellStyle name="Percent 7 3 3 2 2 3 3" xfId="3997" xr:uid="{00000000-0005-0000-0000-00003B170000}"/>
    <cellStyle name="Percent 7 3 3 2 2 3 3 2" xfId="8203" xr:uid="{00000000-0005-0000-0000-00003C170000}"/>
    <cellStyle name="Percent 7 3 3 2 2 3 4" xfId="5399" xr:uid="{00000000-0005-0000-0000-00003D170000}"/>
    <cellStyle name="Percent 7 3 3 2 2 4" xfId="1873" xr:uid="{00000000-0005-0000-0000-00003E170000}"/>
    <cellStyle name="Percent 7 3 3 2 2 4 2" xfId="6101" xr:uid="{00000000-0005-0000-0000-00003F170000}"/>
    <cellStyle name="Percent 7 3 3 2 2 5" xfId="3297" xr:uid="{00000000-0005-0000-0000-000040170000}"/>
    <cellStyle name="Percent 7 3 3 2 2 5 2" xfId="7503" xr:uid="{00000000-0005-0000-0000-000041170000}"/>
    <cellStyle name="Percent 7 3 3 2 2 6" xfId="4699" xr:uid="{00000000-0005-0000-0000-000042170000}"/>
    <cellStyle name="Percent 7 3 3 2 3" xfId="592" xr:uid="{00000000-0005-0000-0000-000043170000}"/>
    <cellStyle name="Percent 7 3 3 2 3 2" xfId="1313" xr:uid="{00000000-0005-0000-0000-000044170000}"/>
    <cellStyle name="Percent 7 3 3 2 3 2 2" xfId="2763" xr:uid="{00000000-0005-0000-0000-000045170000}"/>
    <cellStyle name="Percent 7 3 3 2 3 2 2 2" xfId="6979" xr:uid="{00000000-0005-0000-0000-000046170000}"/>
    <cellStyle name="Percent 7 3 3 2 3 2 3" xfId="4175" xr:uid="{00000000-0005-0000-0000-000047170000}"/>
    <cellStyle name="Percent 7 3 3 2 3 2 3 2" xfId="8381" xr:uid="{00000000-0005-0000-0000-000048170000}"/>
    <cellStyle name="Percent 7 3 3 2 3 2 4" xfId="5577" xr:uid="{00000000-0005-0000-0000-000049170000}"/>
    <cellStyle name="Percent 7 3 3 2 3 3" xfId="2051" xr:uid="{00000000-0005-0000-0000-00004A170000}"/>
    <cellStyle name="Percent 7 3 3 2 3 3 2" xfId="6279" xr:uid="{00000000-0005-0000-0000-00004B170000}"/>
    <cellStyle name="Percent 7 3 3 2 3 4" xfId="3475" xr:uid="{00000000-0005-0000-0000-00004C170000}"/>
    <cellStyle name="Percent 7 3 3 2 3 4 2" xfId="7681" xr:uid="{00000000-0005-0000-0000-00004D170000}"/>
    <cellStyle name="Percent 7 3 3 2 3 5" xfId="4877" xr:uid="{00000000-0005-0000-0000-00004E170000}"/>
    <cellStyle name="Percent 7 3 3 2 4" xfId="958" xr:uid="{00000000-0005-0000-0000-00004F170000}"/>
    <cellStyle name="Percent 7 3 3 2 4 2" xfId="2408" xr:uid="{00000000-0005-0000-0000-000050170000}"/>
    <cellStyle name="Percent 7 3 3 2 4 2 2" xfId="6629" xr:uid="{00000000-0005-0000-0000-000051170000}"/>
    <cellStyle name="Percent 7 3 3 2 4 3" xfId="3825" xr:uid="{00000000-0005-0000-0000-000052170000}"/>
    <cellStyle name="Percent 7 3 3 2 4 3 2" xfId="8031" xr:uid="{00000000-0005-0000-0000-000053170000}"/>
    <cellStyle name="Percent 7 3 3 2 4 4" xfId="5227" xr:uid="{00000000-0005-0000-0000-000054170000}"/>
    <cellStyle name="Percent 7 3 3 2 5" xfId="1701" xr:uid="{00000000-0005-0000-0000-000055170000}"/>
    <cellStyle name="Percent 7 3 3 2 5 2" xfId="5929" xr:uid="{00000000-0005-0000-0000-000056170000}"/>
    <cellStyle name="Percent 7 3 3 2 6" xfId="3125" xr:uid="{00000000-0005-0000-0000-000057170000}"/>
    <cellStyle name="Percent 7 3 3 2 6 2" xfId="7331" xr:uid="{00000000-0005-0000-0000-000058170000}"/>
    <cellStyle name="Percent 7 3 3 2 7" xfId="4527" xr:uid="{00000000-0005-0000-0000-000059170000}"/>
    <cellStyle name="Percent 7 3 3 3" xfId="314" xr:uid="{00000000-0005-0000-0000-00005A170000}"/>
    <cellStyle name="Percent 7 3 3 3 2" xfId="678" xr:uid="{00000000-0005-0000-0000-00005B170000}"/>
    <cellStyle name="Percent 7 3 3 3 2 2" xfId="1399" xr:uid="{00000000-0005-0000-0000-00005C170000}"/>
    <cellStyle name="Percent 7 3 3 3 2 2 2" xfId="2849" xr:uid="{00000000-0005-0000-0000-00005D170000}"/>
    <cellStyle name="Percent 7 3 3 3 2 2 2 2" xfId="7065" xr:uid="{00000000-0005-0000-0000-00005E170000}"/>
    <cellStyle name="Percent 7 3 3 3 2 2 3" xfId="4261" xr:uid="{00000000-0005-0000-0000-00005F170000}"/>
    <cellStyle name="Percent 7 3 3 3 2 2 3 2" xfId="8467" xr:uid="{00000000-0005-0000-0000-000060170000}"/>
    <cellStyle name="Percent 7 3 3 3 2 2 4" xfId="5663" xr:uid="{00000000-0005-0000-0000-000061170000}"/>
    <cellStyle name="Percent 7 3 3 3 2 3" xfId="2137" xr:uid="{00000000-0005-0000-0000-000062170000}"/>
    <cellStyle name="Percent 7 3 3 3 2 3 2" xfId="6365" xr:uid="{00000000-0005-0000-0000-000063170000}"/>
    <cellStyle name="Percent 7 3 3 3 2 4" xfId="3561" xr:uid="{00000000-0005-0000-0000-000064170000}"/>
    <cellStyle name="Percent 7 3 3 3 2 4 2" xfId="7767" xr:uid="{00000000-0005-0000-0000-000065170000}"/>
    <cellStyle name="Percent 7 3 3 3 2 5" xfId="4963" xr:uid="{00000000-0005-0000-0000-000066170000}"/>
    <cellStyle name="Percent 7 3 3 3 3" xfId="1044" xr:uid="{00000000-0005-0000-0000-000067170000}"/>
    <cellStyle name="Percent 7 3 3 3 3 2" xfId="2494" xr:uid="{00000000-0005-0000-0000-000068170000}"/>
    <cellStyle name="Percent 7 3 3 3 3 2 2" xfId="6715" xr:uid="{00000000-0005-0000-0000-000069170000}"/>
    <cellStyle name="Percent 7 3 3 3 3 3" xfId="3911" xr:uid="{00000000-0005-0000-0000-00006A170000}"/>
    <cellStyle name="Percent 7 3 3 3 3 3 2" xfId="8117" xr:uid="{00000000-0005-0000-0000-00006B170000}"/>
    <cellStyle name="Percent 7 3 3 3 3 4" xfId="5313" xr:uid="{00000000-0005-0000-0000-00006C170000}"/>
    <cellStyle name="Percent 7 3 3 3 4" xfId="1787" xr:uid="{00000000-0005-0000-0000-00006D170000}"/>
    <cellStyle name="Percent 7 3 3 3 4 2" xfId="6015" xr:uid="{00000000-0005-0000-0000-00006E170000}"/>
    <cellStyle name="Percent 7 3 3 3 5" xfId="3211" xr:uid="{00000000-0005-0000-0000-00006F170000}"/>
    <cellStyle name="Percent 7 3 3 3 5 2" xfId="7417" xr:uid="{00000000-0005-0000-0000-000070170000}"/>
    <cellStyle name="Percent 7 3 3 3 6" xfId="4613" xr:uid="{00000000-0005-0000-0000-000071170000}"/>
    <cellStyle name="Percent 7 3 3 4" xfId="506" xr:uid="{00000000-0005-0000-0000-000072170000}"/>
    <cellStyle name="Percent 7 3 3 4 2" xfId="1227" xr:uid="{00000000-0005-0000-0000-000073170000}"/>
    <cellStyle name="Percent 7 3 3 4 2 2" xfId="2677" xr:uid="{00000000-0005-0000-0000-000074170000}"/>
    <cellStyle name="Percent 7 3 3 4 2 2 2" xfId="6893" xr:uid="{00000000-0005-0000-0000-000075170000}"/>
    <cellStyle name="Percent 7 3 3 4 2 3" xfId="4089" xr:uid="{00000000-0005-0000-0000-000076170000}"/>
    <cellStyle name="Percent 7 3 3 4 2 3 2" xfId="8295" xr:uid="{00000000-0005-0000-0000-000077170000}"/>
    <cellStyle name="Percent 7 3 3 4 2 4" xfId="5491" xr:uid="{00000000-0005-0000-0000-000078170000}"/>
    <cellStyle name="Percent 7 3 3 4 3" xfId="1965" xr:uid="{00000000-0005-0000-0000-000079170000}"/>
    <cellStyle name="Percent 7 3 3 4 3 2" xfId="6193" xr:uid="{00000000-0005-0000-0000-00007A170000}"/>
    <cellStyle name="Percent 7 3 3 4 4" xfId="3389" xr:uid="{00000000-0005-0000-0000-00007B170000}"/>
    <cellStyle name="Percent 7 3 3 4 4 2" xfId="7595" xr:uid="{00000000-0005-0000-0000-00007C170000}"/>
    <cellStyle name="Percent 7 3 3 4 5" xfId="4791" xr:uid="{00000000-0005-0000-0000-00007D170000}"/>
    <cellStyle name="Percent 7 3 3 5" xfId="872" xr:uid="{00000000-0005-0000-0000-00007E170000}"/>
    <cellStyle name="Percent 7 3 3 5 2" xfId="2322" xr:uid="{00000000-0005-0000-0000-00007F170000}"/>
    <cellStyle name="Percent 7 3 3 5 2 2" xfId="6543" xr:uid="{00000000-0005-0000-0000-000080170000}"/>
    <cellStyle name="Percent 7 3 3 5 3" xfId="3739" xr:uid="{00000000-0005-0000-0000-000081170000}"/>
    <cellStyle name="Percent 7 3 3 5 3 2" xfId="7945" xr:uid="{00000000-0005-0000-0000-000082170000}"/>
    <cellStyle name="Percent 7 3 3 5 4" xfId="5141" xr:uid="{00000000-0005-0000-0000-000083170000}"/>
    <cellStyle name="Percent 7 3 3 6" xfId="1615" xr:uid="{00000000-0005-0000-0000-000084170000}"/>
    <cellStyle name="Percent 7 3 3 6 2" xfId="5843" xr:uid="{00000000-0005-0000-0000-000085170000}"/>
    <cellStyle name="Percent 7 3 3 7" xfId="3039" xr:uid="{00000000-0005-0000-0000-000086170000}"/>
    <cellStyle name="Percent 7 3 3 7 2" xfId="7245" xr:uid="{00000000-0005-0000-0000-000087170000}"/>
    <cellStyle name="Percent 7 3 3 8" xfId="4441" xr:uid="{00000000-0005-0000-0000-000088170000}"/>
    <cellStyle name="Percent 7 3 4" xfId="188" xr:uid="{00000000-0005-0000-0000-000089170000}"/>
    <cellStyle name="Percent 7 3 4 2" xfId="360" xr:uid="{00000000-0005-0000-0000-00008A170000}"/>
    <cellStyle name="Percent 7 3 4 2 2" xfId="724" xr:uid="{00000000-0005-0000-0000-00008B170000}"/>
    <cellStyle name="Percent 7 3 4 2 2 2" xfId="1445" xr:uid="{00000000-0005-0000-0000-00008C170000}"/>
    <cellStyle name="Percent 7 3 4 2 2 2 2" xfId="2895" xr:uid="{00000000-0005-0000-0000-00008D170000}"/>
    <cellStyle name="Percent 7 3 4 2 2 2 2 2" xfId="7111" xr:uid="{00000000-0005-0000-0000-00008E170000}"/>
    <cellStyle name="Percent 7 3 4 2 2 2 3" xfId="4307" xr:uid="{00000000-0005-0000-0000-00008F170000}"/>
    <cellStyle name="Percent 7 3 4 2 2 2 3 2" xfId="8513" xr:uid="{00000000-0005-0000-0000-000090170000}"/>
    <cellStyle name="Percent 7 3 4 2 2 2 4" xfId="5709" xr:uid="{00000000-0005-0000-0000-000091170000}"/>
    <cellStyle name="Percent 7 3 4 2 2 3" xfId="2183" xr:uid="{00000000-0005-0000-0000-000092170000}"/>
    <cellStyle name="Percent 7 3 4 2 2 3 2" xfId="6411" xr:uid="{00000000-0005-0000-0000-000093170000}"/>
    <cellStyle name="Percent 7 3 4 2 2 4" xfId="3607" xr:uid="{00000000-0005-0000-0000-000094170000}"/>
    <cellStyle name="Percent 7 3 4 2 2 4 2" xfId="7813" xr:uid="{00000000-0005-0000-0000-000095170000}"/>
    <cellStyle name="Percent 7 3 4 2 2 5" xfId="5009" xr:uid="{00000000-0005-0000-0000-000096170000}"/>
    <cellStyle name="Percent 7 3 4 2 3" xfId="1090" xr:uid="{00000000-0005-0000-0000-000097170000}"/>
    <cellStyle name="Percent 7 3 4 2 3 2" xfId="2540" xr:uid="{00000000-0005-0000-0000-000098170000}"/>
    <cellStyle name="Percent 7 3 4 2 3 2 2" xfId="6761" xr:uid="{00000000-0005-0000-0000-000099170000}"/>
    <cellStyle name="Percent 7 3 4 2 3 3" xfId="3957" xr:uid="{00000000-0005-0000-0000-00009A170000}"/>
    <cellStyle name="Percent 7 3 4 2 3 3 2" xfId="8163" xr:uid="{00000000-0005-0000-0000-00009B170000}"/>
    <cellStyle name="Percent 7 3 4 2 3 4" xfId="5359" xr:uid="{00000000-0005-0000-0000-00009C170000}"/>
    <cellStyle name="Percent 7 3 4 2 4" xfId="1833" xr:uid="{00000000-0005-0000-0000-00009D170000}"/>
    <cellStyle name="Percent 7 3 4 2 4 2" xfId="6061" xr:uid="{00000000-0005-0000-0000-00009E170000}"/>
    <cellStyle name="Percent 7 3 4 2 5" xfId="3257" xr:uid="{00000000-0005-0000-0000-00009F170000}"/>
    <cellStyle name="Percent 7 3 4 2 5 2" xfId="7463" xr:uid="{00000000-0005-0000-0000-0000A0170000}"/>
    <cellStyle name="Percent 7 3 4 2 6" xfId="4659" xr:uid="{00000000-0005-0000-0000-0000A1170000}"/>
    <cellStyle name="Percent 7 3 4 3" xfId="552" xr:uid="{00000000-0005-0000-0000-0000A2170000}"/>
    <cellStyle name="Percent 7 3 4 3 2" xfId="1273" xr:uid="{00000000-0005-0000-0000-0000A3170000}"/>
    <cellStyle name="Percent 7 3 4 3 2 2" xfId="2723" xr:uid="{00000000-0005-0000-0000-0000A4170000}"/>
    <cellStyle name="Percent 7 3 4 3 2 2 2" xfId="6939" xr:uid="{00000000-0005-0000-0000-0000A5170000}"/>
    <cellStyle name="Percent 7 3 4 3 2 3" xfId="4135" xr:uid="{00000000-0005-0000-0000-0000A6170000}"/>
    <cellStyle name="Percent 7 3 4 3 2 3 2" xfId="8341" xr:uid="{00000000-0005-0000-0000-0000A7170000}"/>
    <cellStyle name="Percent 7 3 4 3 2 4" xfId="5537" xr:uid="{00000000-0005-0000-0000-0000A8170000}"/>
    <cellStyle name="Percent 7 3 4 3 3" xfId="2011" xr:uid="{00000000-0005-0000-0000-0000A9170000}"/>
    <cellStyle name="Percent 7 3 4 3 3 2" xfId="6239" xr:uid="{00000000-0005-0000-0000-0000AA170000}"/>
    <cellStyle name="Percent 7 3 4 3 4" xfId="3435" xr:uid="{00000000-0005-0000-0000-0000AB170000}"/>
    <cellStyle name="Percent 7 3 4 3 4 2" xfId="7641" xr:uid="{00000000-0005-0000-0000-0000AC170000}"/>
    <cellStyle name="Percent 7 3 4 3 5" xfId="4837" xr:uid="{00000000-0005-0000-0000-0000AD170000}"/>
    <cellStyle name="Percent 7 3 4 4" xfId="918" xr:uid="{00000000-0005-0000-0000-0000AE170000}"/>
    <cellStyle name="Percent 7 3 4 4 2" xfId="2368" xr:uid="{00000000-0005-0000-0000-0000AF170000}"/>
    <cellStyle name="Percent 7 3 4 4 2 2" xfId="6589" xr:uid="{00000000-0005-0000-0000-0000B0170000}"/>
    <cellStyle name="Percent 7 3 4 4 3" xfId="3785" xr:uid="{00000000-0005-0000-0000-0000B1170000}"/>
    <cellStyle name="Percent 7 3 4 4 3 2" xfId="7991" xr:uid="{00000000-0005-0000-0000-0000B2170000}"/>
    <cellStyle name="Percent 7 3 4 4 4" xfId="5187" xr:uid="{00000000-0005-0000-0000-0000B3170000}"/>
    <cellStyle name="Percent 7 3 4 5" xfId="1661" xr:uid="{00000000-0005-0000-0000-0000B4170000}"/>
    <cellStyle name="Percent 7 3 4 5 2" xfId="5889" xr:uid="{00000000-0005-0000-0000-0000B5170000}"/>
    <cellStyle name="Percent 7 3 4 6" xfId="3085" xr:uid="{00000000-0005-0000-0000-0000B6170000}"/>
    <cellStyle name="Percent 7 3 4 6 2" xfId="7291" xr:uid="{00000000-0005-0000-0000-0000B7170000}"/>
    <cellStyle name="Percent 7 3 4 7" xfId="4487" xr:uid="{00000000-0005-0000-0000-0000B8170000}"/>
    <cellStyle name="Percent 7 3 5" xfId="274" xr:uid="{00000000-0005-0000-0000-0000B9170000}"/>
    <cellStyle name="Percent 7 3 5 2" xfId="638" xr:uid="{00000000-0005-0000-0000-0000BA170000}"/>
    <cellStyle name="Percent 7 3 5 2 2" xfId="1359" xr:uid="{00000000-0005-0000-0000-0000BB170000}"/>
    <cellStyle name="Percent 7 3 5 2 2 2" xfId="2809" xr:uid="{00000000-0005-0000-0000-0000BC170000}"/>
    <cellStyle name="Percent 7 3 5 2 2 2 2" xfId="7025" xr:uid="{00000000-0005-0000-0000-0000BD170000}"/>
    <cellStyle name="Percent 7 3 5 2 2 3" xfId="4221" xr:uid="{00000000-0005-0000-0000-0000BE170000}"/>
    <cellStyle name="Percent 7 3 5 2 2 3 2" xfId="8427" xr:uid="{00000000-0005-0000-0000-0000BF170000}"/>
    <cellStyle name="Percent 7 3 5 2 2 4" xfId="5623" xr:uid="{00000000-0005-0000-0000-0000C0170000}"/>
    <cellStyle name="Percent 7 3 5 2 3" xfId="2097" xr:uid="{00000000-0005-0000-0000-0000C1170000}"/>
    <cellStyle name="Percent 7 3 5 2 3 2" xfId="6325" xr:uid="{00000000-0005-0000-0000-0000C2170000}"/>
    <cellStyle name="Percent 7 3 5 2 4" xfId="3521" xr:uid="{00000000-0005-0000-0000-0000C3170000}"/>
    <cellStyle name="Percent 7 3 5 2 4 2" xfId="7727" xr:uid="{00000000-0005-0000-0000-0000C4170000}"/>
    <cellStyle name="Percent 7 3 5 2 5" xfId="4923" xr:uid="{00000000-0005-0000-0000-0000C5170000}"/>
    <cellStyle name="Percent 7 3 5 3" xfId="1004" xr:uid="{00000000-0005-0000-0000-0000C6170000}"/>
    <cellStyle name="Percent 7 3 5 3 2" xfId="2454" xr:uid="{00000000-0005-0000-0000-0000C7170000}"/>
    <cellStyle name="Percent 7 3 5 3 2 2" xfId="6675" xr:uid="{00000000-0005-0000-0000-0000C8170000}"/>
    <cellStyle name="Percent 7 3 5 3 3" xfId="3871" xr:uid="{00000000-0005-0000-0000-0000C9170000}"/>
    <cellStyle name="Percent 7 3 5 3 3 2" xfId="8077" xr:uid="{00000000-0005-0000-0000-0000CA170000}"/>
    <cellStyle name="Percent 7 3 5 3 4" xfId="5273" xr:uid="{00000000-0005-0000-0000-0000CB170000}"/>
    <cellStyle name="Percent 7 3 5 4" xfId="1747" xr:uid="{00000000-0005-0000-0000-0000CC170000}"/>
    <cellStyle name="Percent 7 3 5 4 2" xfId="5975" xr:uid="{00000000-0005-0000-0000-0000CD170000}"/>
    <cellStyle name="Percent 7 3 5 5" xfId="3171" xr:uid="{00000000-0005-0000-0000-0000CE170000}"/>
    <cellStyle name="Percent 7 3 5 5 2" xfId="7377" xr:uid="{00000000-0005-0000-0000-0000CF170000}"/>
    <cellStyle name="Percent 7 3 5 6" xfId="4573" xr:uid="{00000000-0005-0000-0000-0000D0170000}"/>
    <cellStyle name="Percent 7 3 6" xfId="466" xr:uid="{00000000-0005-0000-0000-0000D1170000}"/>
    <cellStyle name="Percent 7 3 6 2" xfId="1187" xr:uid="{00000000-0005-0000-0000-0000D2170000}"/>
    <cellStyle name="Percent 7 3 6 2 2" xfId="2637" xr:uid="{00000000-0005-0000-0000-0000D3170000}"/>
    <cellStyle name="Percent 7 3 6 2 2 2" xfId="6853" xr:uid="{00000000-0005-0000-0000-0000D4170000}"/>
    <cellStyle name="Percent 7 3 6 2 3" xfId="4049" xr:uid="{00000000-0005-0000-0000-0000D5170000}"/>
    <cellStyle name="Percent 7 3 6 2 3 2" xfId="8255" xr:uid="{00000000-0005-0000-0000-0000D6170000}"/>
    <cellStyle name="Percent 7 3 6 2 4" xfId="5451" xr:uid="{00000000-0005-0000-0000-0000D7170000}"/>
    <cellStyle name="Percent 7 3 6 3" xfId="1925" xr:uid="{00000000-0005-0000-0000-0000D8170000}"/>
    <cellStyle name="Percent 7 3 6 3 2" xfId="6153" xr:uid="{00000000-0005-0000-0000-0000D9170000}"/>
    <cellStyle name="Percent 7 3 6 4" xfId="3349" xr:uid="{00000000-0005-0000-0000-0000DA170000}"/>
    <cellStyle name="Percent 7 3 6 4 2" xfId="7555" xr:uid="{00000000-0005-0000-0000-0000DB170000}"/>
    <cellStyle name="Percent 7 3 6 5" xfId="4751" xr:uid="{00000000-0005-0000-0000-0000DC170000}"/>
    <cellStyle name="Percent 7 3 7" xfId="832" xr:uid="{00000000-0005-0000-0000-0000DD170000}"/>
    <cellStyle name="Percent 7 3 7 2" xfId="2282" xr:uid="{00000000-0005-0000-0000-0000DE170000}"/>
    <cellStyle name="Percent 7 3 7 2 2" xfId="6503" xr:uid="{00000000-0005-0000-0000-0000DF170000}"/>
    <cellStyle name="Percent 7 3 7 3" xfId="3699" xr:uid="{00000000-0005-0000-0000-0000E0170000}"/>
    <cellStyle name="Percent 7 3 7 3 2" xfId="7905" xr:uid="{00000000-0005-0000-0000-0000E1170000}"/>
    <cellStyle name="Percent 7 3 7 4" xfId="5101" xr:uid="{00000000-0005-0000-0000-0000E2170000}"/>
    <cellStyle name="Percent 7 3 8" xfId="1575" xr:uid="{00000000-0005-0000-0000-0000E3170000}"/>
    <cellStyle name="Percent 7 3 8 2" xfId="5803" xr:uid="{00000000-0005-0000-0000-0000E4170000}"/>
    <cellStyle name="Percent 7 3 9" xfId="2999" xr:uid="{00000000-0005-0000-0000-0000E5170000}"/>
    <cellStyle name="Percent 7 3 9 2" xfId="7205" xr:uid="{00000000-0005-0000-0000-0000E6170000}"/>
    <cellStyle name="Percent 7 4" xfId="104" xr:uid="{00000000-0005-0000-0000-0000E7170000}"/>
    <cellStyle name="Percent 7 4 2" xfId="144" xr:uid="{00000000-0005-0000-0000-0000E8170000}"/>
    <cellStyle name="Percent 7 4 2 2" xfId="230" xr:uid="{00000000-0005-0000-0000-0000E9170000}"/>
    <cellStyle name="Percent 7 4 2 2 2" xfId="402" xr:uid="{00000000-0005-0000-0000-0000EA170000}"/>
    <cellStyle name="Percent 7 4 2 2 2 2" xfId="766" xr:uid="{00000000-0005-0000-0000-0000EB170000}"/>
    <cellStyle name="Percent 7 4 2 2 2 2 2" xfId="1487" xr:uid="{00000000-0005-0000-0000-0000EC170000}"/>
    <cellStyle name="Percent 7 4 2 2 2 2 2 2" xfId="2937" xr:uid="{00000000-0005-0000-0000-0000ED170000}"/>
    <cellStyle name="Percent 7 4 2 2 2 2 2 2 2" xfId="7153" xr:uid="{00000000-0005-0000-0000-0000EE170000}"/>
    <cellStyle name="Percent 7 4 2 2 2 2 2 3" xfId="4349" xr:uid="{00000000-0005-0000-0000-0000EF170000}"/>
    <cellStyle name="Percent 7 4 2 2 2 2 2 3 2" xfId="8555" xr:uid="{00000000-0005-0000-0000-0000F0170000}"/>
    <cellStyle name="Percent 7 4 2 2 2 2 2 4" xfId="5751" xr:uid="{00000000-0005-0000-0000-0000F1170000}"/>
    <cellStyle name="Percent 7 4 2 2 2 2 3" xfId="2225" xr:uid="{00000000-0005-0000-0000-0000F2170000}"/>
    <cellStyle name="Percent 7 4 2 2 2 2 3 2" xfId="6453" xr:uid="{00000000-0005-0000-0000-0000F3170000}"/>
    <cellStyle name="Percent 7 4 2 2 2 2 4" xfId="3649" xr:uid="{00000000-0005-0000-0000-0000F4170000}"/>
    <cellStyle name="Percent 7 4 2 2 2 2 4 2" xfId="7855" xr:uid="{00000000-0005-0000-0000-0000F5170000}"/>
    <cellStyle name="Percent 7 4 2 2 2 2 5" xfId="5051" xr:uid="{00000000-0005-0000-0000-0000F6170000}"/>
    <cellStyle name="Percent 7 4 2 2 2 3" xfId="1132" xr:uid="{00000000-0005-0000-0000-0000F7170000}"/>
    <cellStyle name="Percent 7 4 2 2 2 3 2" xfId="2582" xr:uid="{00000000-0005-0000-0000-0000F8170000}"/>
    <cellStyle name="Percent 7 4 2 2 2 3 2 2" xfId="6803" xr:uid="{00000000-0005-0000-0000-0000F9170000}"/>
    <cellStyle name="Percent 7 4 2 2 2 3 3" xfId="3999" xr:uid="{00000000-0005-0000-0000-0000FA170000}"/>
    <cellStyle name="Percent 7 4 2 2 2 3 3 2" xfId="8205" xr:uid="{00000000-0005-0000-0000-0000FB170000}"/>
    <cellStyle name="Percent 7 4 2 2 2 3 4" xfId="5401" xr:uid="{00000000-0005-0000-0000-0000FC170000}"/>
    <cellStyle name="Percent 7 4 2 2 2 4" xfId="1875" xr:uid="{00000000-0005-0000-0000-0000FD170000}"/>
    <cellStyle name="Percent 7 4 2 2 2 4 2" xfId="6103" xr:uid="{00000000-0005-0000-0000-0000FE170000}"/>
    <cellStyle name="Percent 7 4 2 2 2 5" xfId="3299" xr:uid="{00000000-0005-0000-0000-0000FF170000}"/>
    <cellStyle name="Percent 7 4 2 2 2 5 2" xfId="7505" xr:uid="{00000000-0005-0000-0000-000000180000}"/>
    <cellStyle name="Percent 7 4 2 2 2 6" xfId="4701" xr:uid="{00000000-0005-0000-0000-000001180000}"/>
    <cellStyle name="Percent 7 4 2 2 3" xfId="594" xr:uid="{00000000-0005-0000-0000-000002180000}"/>
    <cellStyle name="Percent 7 4 2 2 3 2" xfId="1315" xr:uid="{00000000-0005-0000-0000-000003180000}"/>
    <cellStyle name="Percent 7 4 2 2 3 2 2" xfId="2765" xr:uid="{00000000-0005-0000-0000-000004180000}"/>
    <cellStyle name="Percent 7 4 2 2 3 2 2 2" xfId="6981" xr:uid="{00000000-0005-0000-0000-000005180000}"/>
    <cellStyle name="Percent 7 4 2 2 3 2 3" xfId="4177" xr:uid="{00000000-0005-0000-0000-000006180000}"/>
    <cellStyle name="Percent 7 4 2 2 3 2 3 2" xfId="8383" xr:uid="{00000000-0005-0000-0000-000007180000}"/>
    <cellStyle name="Percent 7 4 2 2 3 2 4" xfId="5579" xr:uid="{00000000-0005-0000-0000-000008180000}"/>
    <cellStyle name="Percent 7 4 2 2 3 3" xfId="2053" xr:uid="{00000000-0005-0000-0000-000009180000}"/>
    <cellStyle name="Percent 7 4 2 2 3 3 2" xfId="6281" xr:uid="{00000000-0005-0000-0000-00000A180000}"/>
    <cellStyle name="Percent 7 4 2 2 3 4" xfId="3477" xr:uid="{00000000-0005-0000-0000-00000B180000}"/>
    <cellStyle name="Percent 7 4 2 2 3 4 2" xfId="7683" xr:uid="{00000000-0005-0000-0000-00000C180000}"/>
    <cellStyle name="Percent 7 4 2 2 3 5" xfId="4879" xr:uid="{00000000-0005-0000-0000-00000D180000}"/>
    <cellStyle name="Percent 7 4 2 2 4" xfId="960" xr:uid="{00000000-0005-0000-0000-00000E180000}"/>
    <cellStyle name="Percent 7 4 2 2 4 2" xfId="2410" xr:uid="{00000000-0005-0000-0000-00000F180000}"/>
    <cellStyle name="Percent 7 4 2 2 4 2 2" xfId="6631" xr:uid="{00000000-0005-0000-0000-000010180000}"/>
    <cellStyle name="Percent 7 4 2 2 4 3" xfId="3827" xr:uid="{00000000-0005-0000-0000-000011180000}"/>
    <cellStyle name="Percent 7 4 2 2 4 3 2" xfId="8033" xr:uid="{00000000-0005-0000-0000-000012180000}"/>
    <cellStyle name="Percent 7 4 2 2 4 4" xfId="5229" xr:uid="{00000000-0005-0000-0000-000013180000}"/>
    <cellStyle name="Percent 7 4 2 2 5" xfId="1703" xr:uid="{00000000-0005-0000-0000-000014180000}"/>
    <cellStyle name="Percent 7 4 2 2 5 2" xfId="5931" xr:uid="{00000000-0005-0000-0000-000015180000}"/>
    <cellStyle name="Percent 7 4 2 2 6" xfId="3127" xr:uid="{00000000-0005-0000-0000-000016180000}"/>
    <cellStyle name="Percent 7 4 2 2 6 2" xfId="7333" xr:uid="{00000000-0005-0000-0000-000017180000}"/>
    <cellStyle name="Percent 7 4 2 2 7" xfId="4529" xr:uid="{00000000-0005-0000-0000-000018180000}"/>
    <cellStyle name="Percent 7 4 2 3" xfId="316" xr:uid="{00000000-0005-0000-0000-000019180000}"/>
    <cellStyle name="Percent 7 4 2 3 2" xfId="680" xr:uid="{00000000-0005-0000-0000-00001A180000}"/>
    <cellStyle name="Percent 7 4 2 3 2 2" xfId="1401" xr:uid="{00000000-0005-0000-0000-00001B180000}"/>
    <cellStyle name="Percent 7 4 2 3 2 2 2" xfId="2851" xr:uid="{00000000-0005-0000-0000-00001C180000}"/>
    <cellStyle name="Percent 7 4 2 3 2 2 2 2" xfId="7067" xr:uid="{00000000-0005-0000-0000-00001D180000}"/>
    <cellStyle name="Percent 7 4 2 3 2 2 3" xfId="4263" xr:uid="{00000000-0005-0000-0000-00001E180000}"/>
    <cellStyle name="Percent 7 4 2 3 2 2 3 2" xfId="8469" xr:uid="{00000000-0005-0000-0000-00001F180000}"/>
    <cellStyle name="Percent 7 4 2 3 2 2 4" xfId="5665" xr:uid="{00000000-0005-0000-0000-000020180000}"/>
    <cellStyle name="Percent 7 4 2 3 2 3" xfId="2139" xr:uid="{00000000-0005-0000-0000-000021180000}"/>
    <cellStyle name="Percent 7 4 2 3 2 3 2" xfId="6367" xr:uid="{00000000-0005-0000-0000-000022180000}"/>
    <cellStyle name="Percent 7 4 2 3 2 4" xfId="3563" xr:uid="{00000000-0005-0000-0000-000023180000}"/>
    <cellStyle name="Percent 7 4 2 3 2 4 2" xfId="7769" xr:uid="{00000000-0005-0000-0000-000024180000}"/>
    <cellStyle name="Percent 7 4 2 3 2 5" xfId="4965" xr:uid="{00000000-0005-0000-0000-000025180000}"/>
    <cellStyle name="Percent 7 4 2 3 3" xfId="1046" xr:uid="{00000000-0005-0000-0000-000026180000}"/>
    <cellStyle name="Percent 7 4 2 3 3 2" xfId="2496" xr:uid="{00000000-0005-0000-0000-000027180000}"/>
    <cellStyle name="Percent 7 4 2 3 3 2 2" xfId="6717" xr:uid="{00000000-0005-0000-0000-000028180000}"/>
    <cellStyle name="Percent 7 4 2 3 3 3" xfId="3913" xr:uid="{00000000-0005-0000-0000-000029180000}"/>
    <cellStyle name="Percent 7 4 2 3 3 3 2" xfId="8119" xr:uid="{00000000-0005-0000-0000-00002A180000}"/>
    <cellStyle name="Percent 7 4 2 3 3 4" xfId="5315" xr:uid="{00000000-0005-0000-0000-00002B180000}"/>
    <cellStyle name="Percent 7 4 2 3 4" xfId="1789" xr:uid="{00000000-0005-0000-0000-00002C180000}"/>
    <cellStyle name="Percent 7 4 2 3 4 2" xfId="6017" xr:uid="{00000000-0005-0000-0000-00002D180000}"/>
    <cellStyle name="Percent 7 4 2 3 5" xfId="3213" xr:uid="{00000000-0005-0000-0000-00002E180000}"/>
    <cellStyle name="Percent 7 4 2 3 5 2" xfId="7419" xr:uid="{00000000-0005-0000-0000-00002F180000}"/>
    <cellStyle name="Percent 7 4 2 3 6" xfId="4615" xr:uid="{00000000-0005-0000-0000-000030180000}"/>
    <cellStyle name="Percent 7 4 2 4" xfId="508" xr:uid="{00000000-0005-0000-0000-000031180000}"/>
    <cellStyle name="Percent 7 4 2 4 2" xfId="1229" xr:uid="{00000000-0005-0000-0000-000032180000}"/>
    <cellStyle name="Percent 7 4 2 4 2 2" xfId="2679" xr:uid="{00000000-0005-0000-0000-000033180000}"/>
    <cellStyle name="Percent 7 4 2 4 2 2 2" xfId="6895" xr:uid="{00000000-0005-0000-0000-000034180000}"/>
    <cellStyle name="Percent 7 4 2 4 2 3" xfId="4091" xr:uid="{00000000-0005-0000-0000-000035180000}"/>
    <cellStyle name="Percent 7 4 2 4 2 3 2" xfId="8297" xr:uid="{00000000-0005-0000-0000-000036180000}"/>
    <cellStyle name="Percent 7 4 2 4 2 4" xfId="5493" xr:uid="{00000000-0005-0000-0000-000037180000}"/>
    <cellStyle name="Percent 7 4 2 4 3" xfId="1967" xr:uid="{00000000-0005-0000-0000-000038180000}"/>
    <cellStyle name="Percent 7 4 2 4 3 2" xfId="6195" xr:uid="{00000000-0005-0000-0000-000039180000}"/>
    <cellStyle name="Percent 7 4 2 4 4" xfId="3391" xr:uid="{00000000-0005-0000-0000-00003A180000}"/>
    <cellStyle name="Percent 7 4 2 4 4 2" xfId="7597" xr:uid="{00000000-0005-0000-0000-00003B180000}"/>
    <cellStyle name="Percent 7 4 2 4 5" xfId="4793" xr:uid="{00000000-0005-0000-0000-00003C180000}"/>
    <cellStyle name="Percent 7 4 2 5" xfId="874" xr:uid="{00000000-0005-0000-0000-00003D180000}"/>
    <cellStyle name="Percent 7 4 2 5 2" xfId="2324" xr:uid="{00000000-0005-0000-0000-00003E180000}"/>
    <cellStyle name="Percent 7 4 2 5 2 2" xfId="6545" xr:uid="{00000000-0005-0000-0000-00003F180000}"/>
    <cellStyle name="Percent 7 4 2 5 3" xfId="3741" xr:uid="{00000000-0005-0000-0000-000040180000}"/>
    <cellStyle name="Percent 7 4 2 5 3 2" xfId="7947" xr:uid="{00000000-0005-0000-0000-000041180000}"/>
    <cellStyle name="Percent 7 4 2 5 4" xfId="5143" xr:uid="{00000000-0005-0000-0000-000042180000}"/>
    <cellStyle name="Percent 7 4 2 6" xfId="1617" xr:uid="{00000000-0005-0000-0000-000043180000}"/>
    <cellStyle name="Percent 7 4 2 6 2" xfId="5845" xr:uid="{00000000-0005-0000-0000-000044180000}"/>
    <cellStyle name="Percent 7 4 2 7" xfId="3041" xr:uid="{00000000-0005-0000-0000-000045180000}"/>
    <cellStyle name="Percent 7 4 2 7 2" xfId="7247" xr:uid="{00000000-0005-0000-0000-000046180000}"/>
    <cellStyle name="Percent 7 4 2 8" xfId="4443" xr:uid="{00000000-0005-0000-0000-000047180000}"/>
    <cellStyle name="Percent 7 4 3" xfId="190" xr:uid="{00000000-0005-0000-0000-000048180000}"/>
    <cellStyle name="Percent 7 4 3 2" xfId="362" xr:uid="{00000000-0005-0000-0000-000049180000}"/>
    <cellStyle name="Percent 7 4 3 2 2" xfId="726" xr:uid="{00000000-0005-0000-0000-00004A180000}"/>
    <cellStyle name="Percent 7 4 3 2 2 2" xfId="1447" xr:uid="{00000000-0005-0000-0000-00004B180000}"/>
    <cellStyle name="Percent 7 4 3 2 2 2 2" xfId="2897" xr:uid="{00000000-0005-0000-0000-00004C180000}"/>
    <cellStyle name="Percent 7 4 3 2 2 2 2 2" xfId="7113" xr:uid="{00000000-0005-0000-0000-00004D180000}"/>
    <cellStyle name="Percent 7 4 3 2 2 2 3" xfId="4309" xr:uid="{00000000-0005-0000-0000-00004E180000}"/>
    <cellStyle name="Percent 7 4 3 2 2 2 3 2" xfId="8515" xr:uid="{00000000-0005-0000-0000-00004F180000}"/>
    <cellStyle name="Percent 7 4 3 2 2 2 4" xfId="5711" xr:uid="{00000000-0005-0000-0000-000050180000}"/>
    <cellStyle name="Percent 7 4 3 2 2 3" xfId="2185" xr:uid="{00000000-0005-0000-0000-000051180000}"/>
    <cellStyle name="Percent 7 4 3 2 2 3 2" xfId="6413" xr:uid="{00000000-0005-0000-0000-000052180000}"/>
    <cellStyle name="Percent 7 4 3 2 2 4" xfId="3609" xr:uid="{00000000-0005-0000-0000-000053180000}"/>
    <cellStyle name="Percent 7 4 3 2 2 4 2" xfId="7815" xr:uid="{00000000-0005-0000-0000-000054180000}"/>
    <cellStyle name="Percent 7 4 3 2 2 5" xfId="5011" xr:uid="{00000000-0005-0000-0000-000055180000}"/>
    <cellStyle name="Percent 7 4 3 2 3" xfId="1092" xr:uid="{00000000-0005-0000-0000-000056180000}"/>
    <cellStyle name="Percent 7 4 3 2 3 2" xfId="2542" xr:uid="{00000000-0005-0000-0000-000057180000}"/>
    <cellStyle name="Percent 7 4 3 2 3 2 2" xfId="6763" xr:uid="{00000000-0005-0000-0000-000058180000}"/>
    <cellStyle name="Percent 7 4 3 2 3 3" xfId="3959" xr:uid="{00000000-0005-0000-0000-000059180000}"/>
    <cellStyle name="Percent 7 4 3 2 3 3 2" xfId="8165" xr:uid="{00000000-0005-0000-0000-00005A180000}"/>
    <cellStyle name="Percent 7 4 3 2 3 4" xfId="5361" xr:uid="{00000000-0005-0000-0000-00005B180000}"/>
    <cellStyle name="Percent 7 4 3 2 4" xfId="1835" xr:uid="{00000000-0005-0000-0000-00005C180000}"/>
    <cellStyle name="Percent 7 4 3 2 4 2" xfId="6063" xr:uid="{00000000-0005-0000-0000-00005D180000}"/>
    <cellStyle name="Percent 7 4 3 2 5" xfId="3259" xr:uid="{00000000-0005-0000-0000-00005E180000}"/>
    <cellStyle name="Percent 7 4 3 2 5 2" xfId="7465" xr:uid="{00000000-0005-0000-0000-00005F180000}"/>
    <cellStyle name="Percent 7 4 3 2 6" xfId="4661" xr:uid="{00000000-0005-0000-0000-000060180000}"/>
    <cellStyle name="Percent 7 4 3 3" xfId="554" xr:uid="{00000000-0005-0000-0000-000061180000}"/>
    <cellStyle name="Percent 7 4 3 3 2" xfId="1275" xr:uid="{00000000-0005-0000-0000-000062180000}"/>
    <cellStyle name="Percent 7 4 3 3 2 2" xfId="2725" xr:uid="{00000000-0005-0000-0000-000063180000}"/>
    <cellStyle name="Percent 7 4 3 3 2 2 2" xfId="6941" xr:uid="{00000000-0005-0000-0000-000064180000}"/>
    <cellStyle name="Percent 7 4 3 3 2 3" xfId="4137" xr:uid="{00000000-0005-0000-0000-000065180000}"/>
    <cellStyle name="Percent 7 4 3 3 2 3 2" xfId="8343" xr:uid="{00000000-0005-0000-0000-000066180000}"/>
    <cellStyle name="Percent 7 4 3 3 2 4" xfId="5539" xr:uid="{00000000-0005-0000-0000-000067180000}"/>
    <cellStyle name="Percent 7 4 3 3 3" xfId="2013" xr:uid="{00000000-0005-0000-0000-000068180000}"/>
    <cellStyle name="Percent 7 4 3 3 3 2" xfId="6241" xr:uid="{00000000-0005-0000-0000-000069180000}"/>
    <cellStyle name="Percent 7 4 3 3 4" xfId="3437" xr:uid="{00000000-0005-0000-0000-00006A180000}"/>
    <cellStyle name="Percent 7 4 3 3 4 2" xfId="7643" xr:uid="{00000000-0005-0000-0000-00006B180000}"/>
    <cellStyle name="Percent 7 4 3 3 5" xfId="4839" xr:uid="{00000000-0005-0000-0000-00006C180000}"/>
    <cellStyle name="Percent 7 4 3 4" xfId="920" xr:uid="{00000000-0005-0000-0000-00006D180000}"/>
    <cellStyle name="Percent 7 4 3 4 2" xfId="2370" xr:uid="{00000000-0005-0000-0000-00006E180000}"/>
    <cellStyle name="Percent 7 4 3 4 2 2" xfId="6591" xr:uid="{00000000-0005-0000-0000-00006F180000}"/>
    <cellStyle name="Percent 7 4 3 4 3" xfId="3787" xr:uid="{00000000-0005-0000-0000-000070180000}"/>
    <cellStyle name="Percent 7 4 3 4 3 2" xfId="7993" xr:uid="{00000000-0005-0000-0000-000071180000}"/>
    <cellStyle name="Percent 7 4 3 4 4" xfId="5189" xr:uid="{00000000-0005-0000-0000-000072180000}"/>
    <cellStyle name="Percent 7 4 3 5" xfId="1663" xr:uid="{00000000-0005-0000-0000-000073180000}"/>
    <cellStyle name="Percent 7 4 3 5 2" xfId="5891" xr:uid="{00000000-0005-0000-0000-000074180000}"/>
    <cellStyle name="Percent 7 4 3 6" xfId="3087" xr:uid="{00000000-0005-0000-0000-000075180000}"/>
    <cellStyle name="Percent 7 4 3 6 2" xfId="7293" xr:uid="{00000000-0005-0000-0000-000076180000}"/>
    <cellStyle name="Percent 7 4 3 7" xfId="4489" xr:uid="{00000000-0005-0000-0000-000077180000}"/>
    <cellStyle name="Percent 7 4 4" xfId="276" xr:uid="{00000000-0005-0000-0000-000078180000}"/>
    <cellStyle name="Percent 7 4 4 2" xfId="640" xr:uid="{00000000-0005-0000-0000-000079180000}"/>
    <cellStyle name="Percent 7 4 4 2 2" xfId="1361" xr:uid="{00000000-0005-0000-0000-00007A180000}"/>
    <cellStyle name="Percent 7 4 4 2 2 2" xfId="2811" xr:uid="{00000000-0005-0000-0000-00007B180000}"/>
    <cellStyle name="Percent 7 4 4 2 2 2 2" xfId="7027" xr:uid="{00000000-0005-0000-0000-00007C180000}"/>
    <cellStyle name="Percent 7 4 4 2 2 3" xfId="4223" xr:uid="{00000000-0005-0000-0000-00007D180000}"/>
    <cellStyle name="Percent 7 4 4 2 2 3 2" xfId="8429" xr:uid="{00000000-0005-0000-0000-00007E180000}"/>
    <cellStyle name="Percent 7 4 4 2 2 4" xfId="5625" xr:uid="{00000000-0005-0000-0000-00007F180000}"/>
    <cellStyle name="Percent 7 4 4 2 3" xfId="2099" xr:uid="{00000000-0005-0000-0000-000080180000}"/>
    <cellStyle name="Percent 7 4 4 2 3 2" xfId="6327" xr:uid="{00000000-0005-0000-0000-000081180000}"/>
    <cellStyle name="Percent 7 4 4 2 4" xfId="3523" xr:uid="{00000000-0005-0000-0000-000082180000}"/>
    <cellStyle name="Percent 7 4 4 2 4 2" xfId="7729" xr:uid="{00000000-0005-0000-0000-000083180000}"/>
    <cellStyle name="Percent 7 4 4 2 5" xfId="4925" xr:uid="{00000000-0005-0000-0000-000084180000}"/>
    <cellStyle name="Percent 7 4 4 3" xfId="1006" xr:uid="{00000000-0005-0000-0000-000085180000}"/>
    <cellStyle name="Percent 7 4 4 3 2" xfId="2456" xr:uid="{00000000-0005-0000-0000-000086180000}"/>
    <cellStyle name="Percent 7 4 4 3 2 2" xfId="6677" xr:uid="{00000000-0005-0000-0000-000087180000}"/>
    <cellStyle name="Percent 7 4 4 3 3" xfId="3873" xr:uid="{00000000-0005-0000-0000-000088180000}"/>
    <cellStyle name="Percent 7 4 4 3 3 2" xfId="8079" xr:uid="{00000000-0005-0000-0000-000089180000}"/>
    <cellStyle name="Percent 7 4 4 3 4" xfId="5275" xr:uid="{00000000-0005-0000-0000-00008A180000}"/>
    <cellStyle name="Percent 7 4 4 4" xfId="1749" xr:uid="{00000000-0005-0000-0000-00008B180000}"/>
    <cellStyle name="Percent 7 4 4 4 2" xfId="5977" xr:uid="{00000000-0005-0000-0000-00008C180000}"/>
    <cellStyle name="Percent 7 4 4 5" xfId="3173" xr:uid="{00000000-0005-0000-0000-00008D180000}"/>
    <cellStyle name="Percent 7 4 4 5 2" xfId="7379" xr:uid="{00000000-0005-0000-0000-00008E180000}"/>
    <cellStyle name="Percent 7 4 4 6" xfId="4575" xr:uid="{00000000-0005-0000-0000-00008F180000}"/>
    <cellStyle name="Percent 7 4 5" xfId="468" xr:uid="{00000000-0005-0000-0000-000090180000}"/>
    <cellStyle name="Percent 7 4 5 2" xfId="1189" xr:uid="{00000000-0005-0000-0000-000091180000}"/>
    <cellStyle name="Percent 7 4 5 2 2" xfId="2639" xr:uid="{00000000-0005-0000-0000-000092180000}"/>
    <cellStyle name="Percent 7 4 5 2 2 2" xfId="6855" xr:uid="{00000000-0005-0000-0000-000093180000}"/>
    <cellStyle name="Percent 7 4 5 2 3" xfId="4051" xr:uid="{00000000-0005-0000-0000-000094180000}"/>
    <cellStyle name="Percent 7 4 5 2 3 2" xfId="8257" xr:uid="{00000000-0005-0000-0000-000095180000}"/>
    <cellStyle name="Percent 7 4 5 2 4" xfId="5453" xr:uid="{00000000-0005-0000-0000-000096180000}"/>
    <cellStyle name="Percent 7 4 5 3" xfId="1927" xr:uid="{00000000-0005-0000-0000-000097180000}"/>
    <cellStyle name="Percent 7 4 5 3 2" xfId="6155" xr:uid="{00000000-0005-0000-0000-000098180000}"/>
    <cellStyle name="Percent 7 4 5 4" xfId="3351" xr:uid="{00000000-0005-0000-0000-000099180000}"/>
    <cellStyle name="Percent 7 4 5 4 2" xfId="7557" xr:uid="{00000000-0005-0000-0000-00009A180000}"/>
    <cellStyle name="Percent 7 4 5 5" xfId="4753" xr:uid="{00000000-0005-0000-0000-00009B180000}"/>
    <cellStyle name="Percent 7 4 6" xfId="834" xr:uid="{00000000-0005-0000-0000-00009C180000}"/>
    <cellStyle name="Percent 7 4 6 2" xfId="2284" xr:uid="{00000000-0005-0000-0000-00009D180000}"/>
    <cellStyle name="Percent 7 4 6 2 2" xfId="6505" xr:uid="{00000000-0005-0000-0000-00009E180000}"/>
    <cellStyle name="Percent 7 4 6 3" xfId="3701" xr:uid="{00000000-0005-0000-0000-00009F180000}"/>
    <cellStyle name="Percent 7 4 6 3 2" xfId="7907" xr:uid="{00000000-0005-0000-0000-0000A0180000}"/>
    <cellStyle name="Percent 7 4 6 4" xfId="5103" xr:uid="{00000000-0005-0000-0000-0000A1180000}"/>
    <cellStyle name="Percent 7 4 7" xfId="1577" xr:uid="{00000000-0005-0000-0000-0000A2180000}"/>
    <cellStyle name="Percent 7 4 7 2" xfId="5805" xr:uid="{00000000-0005-0000-0000-0000A3180000}"/>
    <cellStyle name="Percent 7 4 8" xfId="3001" xr:uid="{00000000-0005-0000-0000-0000A4180000}"/>
    <cellStyle name="Percent 7 4 8 2" xfId="7207" xr:uid="{00000000-0005-0000-0000-0000A5180000}"/>
    <cellStyle name="Percent 7 4 9" xfId="4403" xr:uid="{00000000-0005-0000-0000-0000A6180000}"/>
    <cellStyle name="Percent 7 5" xfId="122" xr:uid="{00000000-0005-0000-0000-0000A7180000}"/>
    <cellStyle name="Percent 7 5 2" xfId="162" xr:uid="{00000000-0005-0000-0000-0000A8180000}"/>
    <cellStyle name="Percent 7 5 2 2" xfId="248" xr:uid="{00000000-0005-0000-0000-0000A9180000}"/>
    <cellStyle name="Percent 7 5 2 2 2" xfId="420" xr:uid="{00000000-0005-0000-0000-0000AA180000}"/>
    <cellStyle name="Percent 7 5 2 2 2 2" xfId="784" xr:uid="{00000000-0005-0000-0000-0000AB180000}"/>
    <cellStyle name="Percent 7 5 2 2 2 2 2" xfId="1505" xr:uid="{00000000-0005-0000-0000-0000AC180000}"/>
    <cellStyle name="Percent 7 5 2 2 2 2 2 2" xfId="2955" xr:uid="{00000000-0005-0000-0000-0000AD180000}"/>
    <cellStyle name="Percent 7 5 2 2 2 2 2 2 2" xfId="7171" xr:uid="{00000000-0005-0000-0000-0000AE180000}"/>
    <cellStyle name="Percent 7 5 2 2 2 2 2 3" xfId="4367" xr:uid="{00000000-0005-0000-0000-0000AF180000}"/>
    <cellStyle name="Percent 7 5 2 2 2 2 2 3 2" xfId="8573" xr:uid="{00000000-0005-0000-0000-0000B0180000}"/>
    <cellStyle name="Percent 7 5 2 2 2 2 2 4" xfId="5769" xr:uid="{00000000-0005-0000-0000-0000B1180000}"/>
    <cellStyle name="Percent 7 5 2 2 2 2 3" xfId="2243" xr:uid="{00000000-0005-0000-0000-0000B2180000}"/>
    <cellStyle name="Percent 7 5 2 2 2 2 3 2" xfId="6471" xr:uid="{00000000-0005-0000-0000-0000B3180000}"/>
    <cellStyle name="Percent 7 5 2 2 2 2 4" xfId="3667" xr:uid="{00000000-0005-0000-0000-0000B4180000}"/>
    <cellStyle name="Percent 7 5 2 2 2 2 4 2" xfId="7873" xr:uid="{00000000-0005-0000-0000-0000B5180000}"/>
    <cellStyle name="Percent 7 5 2 2 2 2 5" xfId="5069" xr:uid="{00000000-0005-0000-0000-0000B6180000}"/>
    <cellStyle name="Percent 7 5 2 2 2 3" xfId="1150" xr:uid="{00000000-0005-0000-0000-0000B7180000}"/>
    <cellStyle name="Percent 7 5 2 2 2 3 2" xfId="2600" xr:uid="{00000000-0005-0000-0000-0000B8180000}"/>
    <cellStyle name="Percent 7 5 2 2 2 3 2 2" xfId="6821" xr:uid="{00000000-0005-0000-0000-0000B9180000}"/>
    <cellStyle name="Percent 7 5 2 2 2 3 3" xfId="4017" xr:uid="{00000000-0005-0000-0000-0000BA180000}"/>
    <cellStyle name="Percent 7 5 2 2 2 3 3 2" xfId="8223" xr:uid="{00000000-0005-0000-0000-0000BB180000}"/>
    <cellStyle name="Percent 7 5 2 2 2 3 4" xfId="5419" xr:uid="{00000000-0005-0000-0000-0000BC180000}"/>
    <cellStyle name="Percent 7 5 2 2 2 4" xfId="1893" xr:uid="{00000000-0005-0000-0000-0000BD180000}"/>
    <cellStyle name="Percent 7 5 2 2 2 4 2" xfId="6121" xr:uid="{00000000-0005-0000-0000-0000BE180000}"/>
    <cellStyle name="Percent 7 5 2 2 2 5" xfId="3317" xr:uid="{00000000-0005-0000-0000-0000BF180000}"/>
    <cellStyle name="Percent 7 5 2 2 2 5 2" xfId="7523" xr:uid="{00000000-0005-0000-0000-0000C0180000}"/>
    <cellStyle name="Percent 7 5 2 2 2 6" xfId="4719" xr:uid="{00000000-0005-0000-0000-0000C1180000}"/>
    <cellStyle name="Percent 7 5 2 2 3" xfId="612" xr:uid="{00000000-0005-0000-0000-0000C2180000}"/>
    <cellStyle name="Percent 7 5 2 2 3 2" xfId="1333" xr:uid="{00000000-0005-0000-0000-0000C3180000}"/>
    <cellStyle name="Percent 7 5 2 2 3 2 2" xfId="2783" xr:uid="{00000000-0005-0000-0000-0000C4180000}"/>
    <cellStyle name="Percent 7 5 2 2 3 2 2 2" xfId="6999" xr:uid="{00000000-0005-0000-0000-0000C5180000}"/>
    <cellStyle name="Percent 7 5 2 2 3 2 3" xfId="4195" xr:uid="{00000000-0005-0000-0000-0000C6180000}"/>
    <cellStyle name="Percent 7 5 2 2 3 2 3 2" xfId="8401" xr:uid="{00000000-0005-0000-0000-0000C7180000}"/>
    <cellStyle name="Percent 7 5 2 2 3 2 4" xfId="5597" xr:uid="{00000000-0005-0000-0000-0000C8180000}"/>
    <cellStyle name="Percent 7 5 2 2 3 3" xfId="2071" xr:uid="{00000000-0005-0000-0000-0000C9180000}"/>
    <cellStyle name="Percent 7 5 2 2 3 3 2" xfId="6299" xr:uid="{00000000-0005-0000-0000-0000CA180000}"/>
    <cellStyle name="Percent 7 5 2 2 3 4" xfId="3495" xr:uid="{00000000-0005-0000-0000-0000CB180000}"/>
    <cellStyle name="Percent 7 5 2 2 3 4 2" xfId="7701" xr:uid="{00000000-0005-0000-0000-0000CC180000}"/>
    <cellStyle name="Percent 7 5 2 2 3 5" xfId="4897" xr:uid="{00000000-0005-0000-0000-0000CD180000}"/>
    <cellStyle name="Percent 7 5 2 2 4" xfId="978" xr:uid="{00000000-0005-0000-0000-0000CE180000}"/>
    <cellStyle name="Percent 7 5 2 2 4 2" xfId="2428" xr:uid="{00000000-0005-0000-0000-0000CF180000}"/>
    <cellStyle name="Percent 7 5 2 2 4 2 2" xfId="6649" xr:uid="{00000000-0005-0000-0000-0000D0180000}"/>
    <cellStyle name="Percent 7 5 2 2 4 3" xfId="3845" xr:uid="{00000000-0005-0000-0000-0000D1180000}"/>
    <cellStyle name="Percent 7 5 2 2 4 3 2" xfId="8051" xr:uid="{00000000-0005-0000-0000-0000D2180000}"/>
    <cellStyle name="Percent 7 5 2 2 4 4" xfId="5247" xr:uid="{00000000-0005-0000-0000-0000D3180000}"/>
    <cellStyle name="Percent 7 5 2 2 5" xfId="1721" xr:uid="{00000000-0005-0000-0000-0000D4180000}"/>
    <cellStyle name="Percent 7 5 2 2 5 2" xfId="5949" xr:uid="{00000000-0005-0000-0000-0000D5180000}"/>
    <cellStyle name="Percent 7 5 2 2 6" xfId="3145" xr:uid="{00000000-0005-0000-0000-0000D6180000}"/>
    <cellStyle name="Percent 7 5 2 2 6 2" xfId="7351" xr:uid="{00000000-0005-0000-0000-0000D7180000}"/>
    <cellStyle name="Percent 7 5 2 2 7" xfId="4547" xr:uid="{00000000-0005-0000-0000-0000D8180000}"/>
    <cellStyle name="Percent 7 5 2 3" xfId="334" xr:uid="{00000000-0005-0000-0000-0000D9180000}"/>
    <cellStyle name="Percent 7 5 2 3 2" xfId="698" xr:uid="{00000000-0005-0000-0000-0000DA180000}"/>
    <cellStyle name="Percent 7 5 2 3 2 2" xfId="1419" xr:uid="{00000000-0005-0000-0000-0000DB180000}"/>
    <cellStyle name="Percent 7 5 2 3 2 2 2" xfId="2869" xr:uid="{00000000-0005-0000-0000-0000DC180000}"/>
    <cellStyle name="Percent 7 5 2 3 2 2 2 2" xfId="7085" xr:uid="{00000000-0005-0000-0000-0000DD180000}"/>
    <cellStyle name="Percent 7 5 2 3 2 2 3" xfId="4281" xr:uid="{00000000-0005-0000-0000-0000DE180000}"/>
    <cellStyle name="Percent 7 5 2 3 2 2 3 2" xfId="8487" xr:uid="{00000000-0005-0000-0000-0000DF180000}"/>
    <cellStyle name="Percent 7 5 2 3 2 2 4" xfId="5683" xr:uid="{00000000-0005-0000-0000-0000E0180000}"/>
    <cellStyle name="Percent 7 5 2 3 2 3" xfId="2157" xr:uid="{00000000-0005-0000-0000-0000E1180000}"/>
    <cellStyle name="Percent 7 5 2 3 2 3 2" xfId="6385" xr:uid="{00000000-0005-0000-0000-0000E2180000}"/>
    <cellStyle name="Percent 7 5 2 3 2 4" xfId="3581" xr:uid="{00000000-0005-0000-0000-0000E3180000}"/>
    <cellStyle name="Percent 7 5 2 3 2 4 2" xfId="7787" xr:uid="{00000000-0005-0000-0000-0000E4180000}"/>
    <cellStyle name="Percent 7 5 2 3 2 5" xfId="4983" xr:uid="{00000000-0005-0000-0000-0000E5180000}"/>
    <cellStyle name="Percent 7 5 2 3 3" xfId="1064" xr:uid="{00000000-0005-0000-0000-0000E6180000}"/>
    <cellStyle name="Percent 7 5 2 3 3 2" xfId="2514" xr:uid="{00000000-0005-0000-0000-0000E7180000}"/>
    <cellStyle name="Percent 7 5 2 3 3 2 2" xfId="6735" xr:uid="{00000000-0005-0000-0000-0000E8180000}"/>
    <cellStyle name="Percent 7 5 2 3 3 3" xfId="3931" xr:uid="{00000000-0005-0000-0000-0000E9180000}"/>
    <cellStyle name="Percent 7 5 2 3 3 3 2" xfId="8137" xr:uid="{00000000-0005-0000-0000-0000EA180000}"/>
    <cellStyle name="Percent 7 5 2 3 3 4" xfId="5333" xr:uid="{00000000-0005-0000-0000-0000EB180000}"/>
    <cellStyle name="Percent 7 5 2 3 4" xfId="1807" xr:uid="{00000000-0005-0000-0000-0000EC180000}"/>
    <cellStyle name="Percent 7 5 2 3 4 2" xfId="6035" xr:uid="{00000000-0005-0000-0000-0000ED180000}"/>
    <cellStyle name="Percent 7 5 2 3 5" xfId="3231" xr:uid="{00000000-0005-0000-0000-0000EE180000}"/>
    <cellStyle name="Percent 7 5 2 3 5 2" xfId="7437" xr:uid="{00000000-0005-0000-0000-0000EF180000}"/>
    <cellStyle name="Percent 7 5 2 3 6" xfId="4633" xr:uid="{00000000-0005-0000-0000-0000F0180000}"/>
    <cellStyle name="Percent 7 5 2 4" xfId="526" xr:uid="{00000000-0005-0000-0000-0000F1180000}"/>
    <cellStyle name="Percent 7 5 2 4 2" xfId="1247" xr:uid="{00000000-0005-0000-0000-0000F2180000}"/>
    <cellStyle name="Percent 7 5 2 4 2 2" xfId="2697" xr:uid="{00000000-0005-0000-0000-0000F3180000}"/>
    <cellStyle name="Percent 7 5 2 4 2 2 2" xfId="6913" xr:uid="{00000000-0005-0000-0000-0000F4180000}"/>
    <cellStyle name="Percent 7 5 2 4 2 3" xfId="4109" xr:uid="{00000000-0005-0000-0000-0000F5180000}"/>
    <cellStyle name="Percent 7 5 2 4 2 3 2" xfId="8315" xr:uid="{00000000-0005-0000-0000-0000F6180000}"/>
    <cellStyle name="Percent 7 5 2 4 2 4" xfId="5511" xr:uid="{00000000-0005-0000-0000-0000F7180000}"/>
    <cellStyle name="Percent 7 5 2 4 3" xfId="1985" xr:uid="{00000000-0005-0000-0000-0000F8180000}"/>
    <cellStyle name="Percent 7 5 2 4 3 2" xfId="6213" xr:uid="{00000000-0005-0000-0000-0000F9180000}"/>
    <cellStyle name="Percent 7 5 2 4 4" xfId="3409" xr:uid="{00000000-0005-0000-0000-0000FA180000}"/>
    <cellStyle name="Percent 7 5 2 4 4 2" xfId="7615" xr:uid="{00000000-0005-0000-0000-0000FB180000}"/>
    <cellStyle name="Percent 7 5 2 4 5" xfId="4811" xr:uid="{00000000-0005-0000-0000-0000FC180000}"/>
    <cellStyle name="Percent 7 5 2 5" xfId="892" xr:uid="{00000000-0005-0000-0000-0000FD180000}"/>
    <cellStyle name="Percent 7 5 2 5 2" xfId="2342" xr:uid="{00000000-0005-0000-0000-0000FE180000}"/>
    <cellStyle name="Percent 7 5 2 5 2 2" xfId="6563" xr:uid="{00000000-0005-0000-0000-0000FF180000}"/>
    <cellStyle name="Percent 7 5 2 5 3" xfId="3759" xr:uid="{00000000-0005-0000-0000-000000190000}"/>
    <cellStyle name="Percent 7 5 2 5 3 2" xfId="7965" xr:uid="{00000000-0005-0000-0000-000001190000}"/>
    <cellStyle name="Percent 7 5 2 5 4" xfId="5161" xr:uid="{00000000-0005-0000-0000-000002190000}"/>
    <cellStyle name="Percent 7 5 2 6" xfId="1635" xr:uid="{00000000-0005-0000-0000-000003190000}"/>
    <cellStyle name="Percent 7 5 2 6 2" xfId="5863" xr:uid="{00000000-0005-0000-0000-000004190000}"/>
    <cellStyle name="Percent 7 5 2 7" xfId="3059" xr:uid="{00000000-0005-0000-0000-000005190000}"/>
    <cellStyle name="Percent 7 5 2 7 2" xfId="7265" xr:uid="{00000000-0005-0000-0000-000006190000}"/>
    <cellStyle name="Percent 7 5 2 8" xfId="4461" xr:uid="{00000000-0005-0000-0000-000007190000}"/>
    <cellStyle name="Percent 7 5 3" xfId="208" xr:uid="{00000000-0005-0000-0000-000008190000}"/>
    <cellStyle name="Percent 7 5 3 2" xfId="380" xr:uid="{00000000-0005-0000-0000-000009190000}"/>
    <cellStyle name="Percent 7 5 3 2 2" xfId="744" xr:uid="{00000000-0005-0000-0000-00000A190000}"/>
    <cellStyle name="Percent 7 5 3 2 2 2" xfId="1465" xr:uid="{00000000-0005-0000-0000-00000B190000}"/>
    <cellStyle name="Percent 7 5 3 2 2 2 2" xfId="2915" xr:uid="{00000000-0005-0000-0000-00000C190000}"/>
    <cellStyle name="Percent 7 5 3 2 2 2 2 2" xfId="7131" xr:uid="{00000000-0005-0000-0000-00000D190000}"/>
    <cellStyle name="Percent 7 5 3 2 2 2 3" xfId="4327" xr:uid="{00000000-0005-0000-0000-00000E190000}"/>
    <cellStyle name="Percent 7 5 3 2 2 2 3 2" xfId="8533" xr:uid="{00000000-0005-0000-0000-00000F190000}"/>
    <cellStyle name="Percent 7 5 3 2 2 2 4" xfId="5729" xr:uid="{00000000-0005-0000-0000-000010190000}"/>
    <cellStyle name="Percent 7 5 3 2 2 3" xfId="2203" xr:uid="{00000000-0005-0000-0000-000011190000}"/>
    <cellStyle name="Percent 7 5 3 2 2 3 2" xfId="6431" xr:uid="{00000000-0005-0000-0000-000012190000}"/>
    <cellStyle name="Percent 7 5 3 2 2 4" xfId="3627" xr:uid="{00000000-0005-0000-0000-000013190000}"/>
    <cellStyle name="Percent 7 5 3 2 2 4 2" xfId="7833" xr:uid="{00000000-0005-0000-0000-000014190000}"/>
    <cellStyle name="Percent 7 5 3 2 2 5" xfId="5029" xr:uid="{00000000-0005-0000-0000-000015190000}"/>
    <cellStyle name="Percent 7 5 3 2 3" xfId="1110" xr:uid="{00000000-0005-0000-0000-000016190000}"/>
    <cellStyle name="Percent 7 5 3 2 3 2" xfId="2560" xr:uid="{00000000-0005-0000-0000-000017190000}"/>
    <cellStyle name="Percent 7 5 3 2 3 2 2" xfId="6781" xr:uid="{00000000-0005-0000-0000-000018190000}"/>
    <cellStyle name="Percent 7 5 3 2 3 3" xfId="3977" xr:uid="{00000000-0005-0000-0000-000019190000}"/>
    <cellStyle name="Percent 7 5 3 2 3 3 2" xfId="8183" xr:uid="{00000000-0005-0000-0000-00001A190000}"/>
    <cellStyle name="Percent 7 5 3 2 3 4" xfId="5379" xr:uid="{00000000-0005-0000-0000-00001B190000}"/>
    <cellStyle name="Percent 7 5 3 2 4" xfId="1853" xr:uid="{00000000-0005-0000-0000-00001C190000}"/>
    <cellStyle name="Percent 7 5 3 2 4 2" xfId="6081" xr:uid="{00000000-0005-0000-0000-00001D190000}"/>
    <cellStyle name="Percent 7 5 3 2 5" xfId="3277" xr:uid="{00000000-0005-0000-0000-00001E190000}"/>
    <cellStyle name="Percent 7 5 3 2 5 2" xfId="7483" xr:uid="{00000000-0005-0000-0000-00001F190000}"/>
    <cellStyle name="Percent 7 5 3 2 6" xfId="4679" xr:uid="{00000000-0005-0000-0000-000020190000}"/>
    <cellStyle name="Percent 7 5 3 3" xfId="572" xr:uid="{00000000-0005-0000-0000-000021190000}"/>
    <cellStyle name="Percent 7 5 3 3 2" xfId="1293" xr:uid="{00000000-0005-0000-0000-000022190000}"/>
    <cellStyle name="Percent 7 5 3 3 2 2" xfId="2743" xr:uid="{00000000-0005-0000-0000-000023190000}"/>
    <cellStyle name="Percent 7 5 3 3 2 2 2" xfId="6959" xr:uid="{00000000-0005-0000-0000-000024190000}"/>
    <cellStyle name="Percent 7 5 3 3 2 3" xfId="4155" xr:uid="{00000000-0005-0000-0000-000025190000}"/>
    <cellStyle name="Percent 7 5 3 3 2 3 2" xfId="8361" xr:uid="{00000000-0005-0000-0000-000026190000}"/>
    <cellStyle name="Percent 7 5 3 3 2 4" xfId="5557" xr:uid="{00000000-0005-0000-0000-000027190000}"/>
    <cellStyle name="Percent 7 5 3 3 3" xfId="2031" xr:uid="{00000000-0005-0000-0000-000028190000}"/>
    <cellStyle name="Percent 7 5 3 3 3 2" xfId="6259" xr:uid="{00000000-0005-0000-0000-000029190000}"/>
    <cellStyle name="Percent 7 5 3 3 4" xfId="3455" xr:uid="{00000000-0005-0000-0000-00002A190000}"/>
    <cellStyle name="Percent 7 5 3 3 4 2" xfId="7661" xr:uid="{00000000-0005-0000-0000-00002B190000}"/>
    <cellStyle name="Percent 7 5 3 3 5" xfId="4857" xr:uid="{00000000-0005-0000-0000-00002C190000}"/>
    <cellStyle name="Percent 7 5 3 4" xfId="938" xr:uid="{00000000-0005-0000-0000-00002D190000}"/>
    <cellStyle name="Percent 7 5 3 4 2" xfId="2388" xr:uid="{00000000-0005-0000-0000-00002E190000}"/>
    <cellStyle name="Percent 7 5 3 4 2 2" xfId="6609" xr:uid="{00000000-0005-0000-0000-00002F190000}"/>
    <cellStyle name="Percent 7 5 3 4 3" xfId="3805" xr:uid="{00000000-0005-0000-0000-000030190000}"/>
    <cellStyle name="Percent 7 5 3 4 3 2" xfId="8011" xr:uid="{00000000-0005-0000-0000-000031190000}"/>
    <cellStyle name="Percent 7 5 3 4 4" xfId="5207" xr:uid="{00000000-0005-0000-0000-000032190000}"/>
    <cellStyle name="Percent 7 5 3 5" xfId="1681" xr:uid="{00000000-0005-0000-0000-000033190000}"/>
    <cellStyle name="Percent 7 5 3 5 2" xfId="5909" xr:uid="{00000000-0005-0000-0000-000034190000}"/>
    <cellStyle name="Percent 7 5 3 6" xfId="3105" xr:uid="{00000000-0005-0000-0000-000035190000}"/>
    <cellStyle name="Percent 7 5 3 6 2" xfId="7311" xr:uid="{00000000-0005-0000-0000-000036190000}"/>
    <cellStyle name="Percent 7 5 3 7" xfId="4507" xr:uid="{00000000-0005-0000-0000-000037190000}"/>
    <cellStyle name="Percent 7 5 4" xfId="294" xr:uid="{00000000-0005-0000-0000-000038190000}"/>
    <cellStyle name="Percent 7 5 4 2" xfId="658" xr:uid="{00000000-0005-0000-0000-000039190000}"/>
    <cellStyle name="Percent 7 5 4 2 2" xfId="1379" xr:uid="{00000000-0005-0000-0000-00003A190000}"/>
    <cellStyle name="Percent 7 5 4 2 2 2" xfId="2829" xr:uid="{00000000-0005-0000-0000-00003B190000}"/>
    <cellStyle name="Percent 7 5 4 2 2 2 2" xfId="7045" xr:uid="{00000000-0005-0000-0000-00003C190000}"/>
    <cellStyle name="Percent 7 5 4 2 2 3" xfId="4241" xr:uid="{00000000-0005-0000-0000-00003D190000}"/>
    <cellStyle name="Percent 7 5 4 2 2 3 2" xfId="8447" xr:uid="{00000000-0005-0000-0000-00003E190000}"/>
    <cellStyle name="Percent 7 5 4 2 2 4" xfId="5643" xr:uid="{00000000-0005-0000-0000-00003F190000}"/>
    <cellStyle name="Percent 7 5 4 2 3" xfId="2117" xr:uid="{00000000-0005-0000-0000-000040190000}"/>
    <cellStyle name="Percent 7 5 4 2 3 2" xfId="6345" xr:uid="{00000000-0005-0000-0000-000041190000}"/>
    <cellStyle name="Percent 7 5 4 2 4" xfId="3541" xr:uid="{00000000-0005-0000-0000-000042190000}"/>
    <cellStyle name="Percent 7 5 4 2 4 2" xfId="7747" xr:uid="{00000000-0005-0000-0000-000043190000}"/>
    <cellStyle name="Percent 7 5 4 2 5" xfId="4943" xr:uid="{00000000-0005-0000-0000-000044190000}"/>
    <cellStyle name="Percent 7 5 4 3" xfId="1024" xr:uid="{00000000-0005-0000-0000-000045190000}"/>
    <cellStyle name="Percent 7 5 4 3 2" xfId="2474" xr:uid="{00000000-0005-0000-0000-000046190000}"/>
    <cellStyle name="Percent 7 5 4 3 2 2" xfId="6695" xr:uid="{00000000-0005-0000-0000-000047190000}"/>
    <cellStyle name="Percent 7 5 4 3 3" xfId="3891" xr:uid="{00000000-0005-0000-0000-000048190000}"/>
    <cellStyle name="Percent 7 5 4 3 3 2" xfId="8097" xr:uid="{00000000-0005-0000-0000-000049190000}"/>
    <cellStyle name="Percent 7 5 4 3 4" xfId="5293" xr:uid="{00000000-0005-0000-0000-00004A190000}"/>
    <cellStyle name="Percent 7 5 4 4" xfId="1767" xr:uid="{00000000-0005-0000-0000-00004B190000}"/>
    <cellStyle name="Percent 7 5 4 4 2" xfId="5995" xr:uid="{00000000-0005-0000-0000-00004C190000}"/>
    <cellStyle name="Percent 7 5 4 5" xfId="3191" xr:uid="{00000000-0005-0000-0000-00004D190000}"/>
    <cellStyle name="Percent 7 5 4 5 2" xfId="7397" xr:uid="{00000000-0005-0000-0000-00004E190000}"/>
    <cellStyle name="Percent 7 5 4 6" xfId="4593" xr:uid="{00000000-0005-0000-0000-00004F190000}"/>
    <cellStyle name="Percent 7 5 5" xfId="486" xr:uid="{00000000-0005-0000-0000-000050190000}"/>
    <cellStyle name="Percent 7 5 5 2" xfId="1207" xr:uid="{00000000-0005-0000-0000-000051190000}"/>
    <cellStyle name="Percent 7 5 5 2 2" xfId="2657" xr:uid="{00000000-0005-0000-0000-000052190000}"/>
    <cellStyle name="Percent 7 5 5 2 2 2" xfId="6873" xr:uid="{00000000-0005-0000-0000-000053190000}"/>
    <cellStyle name="Percent 7 5 5 2 3" xfId="4069" xr:uid="{00000000-0005-0000-0000-000054190000}"/>
    <cellStyle name="Percent 7 5 5 2 3 2" xfId="8275" xr:uid="{00000000-0005-0000-0000-000055190000}"/>
    <cellStyle name="Percent 7 5 5 2 4" xfId="5471" xr:uid="{00000000-0005-0000-0000-000056190000}"/>
    <cellStyle name="Percent 7 5 5 3" xfId="1945" xr:uid="{00000000-0005-0000-0000-000057190000}"/>
    <cellStyle name="Percent 7 5 5 3 2" xfId="6173" xr:uid="{00000000-0005-0000-0000-000058190000}"/>
    <cellStyle name="Percent 7 5 5 4" xfId="3369" xr:uid="{00000000-0005-0000-0000-000059190000}"/>
    <cellStyle name="Percent 7 5 5 4 2" xfId="7575" xr:uid="{00000000-0005-0000-0000-00005A190000}"/>
    <cellStyle name="Percent 7 5 5 5" xfId="4771" xr:uid="{00000000-0005-0000-0000-00005B190000}"/>
    <cellStyle name="Percent 7 5 6" xfId="852" xr:uid="{00000000-0005-0000-0000-00005C190000}"/>
    <cellStyle name="Percent 7 5 6 2" xfId="2302" xr:uid="{00000000-0005-0000-0000-00005D190000}"/>
    <cellStyle name="Percent 7 5 6 2 2" xfId="6523" xr:uid="{00000000-0005-0000-0000-00005E190000}"/>
    <cellStyle name="Percent 7 5 6 3" xfId="3719" xr:uid="{00000000-0005-0000-0000-00005F190000}"/>
    <cellStyle name="Percent 7 5 6 3 2" xfId="7925" xr:uid="{00000000-0005-0000-0000-000060190000}"/>
    <cellStyle name="Percent 7 5 6 4" xfId="5121" xr:uid="{00000000-0005-0000-0000-000061190000}"/>
    <cellStyle name="Percent 7 5 7" xfId="1595" xr:uid="{00000000-0005-0000-0000-000062190000}"/>
    <cellStyle name="Percent 7 5 7 2" xfId="5823" xr:uid="{00000000-0005-0000-0000-000063190000}"/>
    <cellStyle name="Percent 7 5 8" xfId="3019" xr:uid="{00000000-0005-0000-0000-000064190000}"/>
    <cellStyle name="Percent 7 5 8 2" xfId="7225" xr:uid="{00000000-0005-0000-0000-000065190000}"/>
    <cellStyle name="Percent 7 5 9" xfId="4421" xr:uid="{00000000-0005-0000-0000-000066190000}"/>
    <cellStyle name="Percent 7 6" xfId="128" xr:uid="{00000000-0005-0000-0000-000067190000}"/>
    <cellStyle name="Percent 7 6 2" xfId="168" xr:uid="{00000000-0005-0000-0000-000068190000}"/>
    <cellStyle name="Percent 7 6 2 2" xfId="254" xr:uid="{00000000-0005-0000-0000-000069190000}"/>
    <cellStyle name="Percent 7 6 2 2 2" xfId="426" xr:uid="{00000000-0005-0000-0000-00006A190000}"/>
    <cellStyle name="Percent 7 6 2 2 2 2" xfId="790" xr:uid="{00000000-0005-0000-0000-00006B190000}"/>
    <cellStyle name="Percent 7 6 2 2 2 2 2" xfId="1511" xr:uid="{00000000-0005-0000-0000-00006C190000}"/>
    <cellStyle name="Percent 7 6 2 2 2 2 2 2" xfId="2961" xr:uid="{00000000-0005-0000-0000-00006D190000}"/>
    <cellStyle name="Percent 7 6 2 2 2 2 2 2 2" xfId="7177" xr:uid="{00000000-0005-0000-0000-00006E190000}"/>
    <cellStyle name="Percent 7 6 2 2 2 2 2 3" xfId="4373" xr:uid="{00000000-0005-0000-0000-00006F190000}"/>
    <cellStyle name="Percent 7 6 2 2 2 2 2 3 2" xfId="8579" xr:uid="{00000000-0005-0000-0000-000070190000}"/>
    <cellStyle name="Percent 7 6 2 2 2 2 2 4" xfId="5775" xr:uid="{00000000-0005-0000-0000-000071190000}"/>
    <cellStyle name="Percent 7 6 2 2 2 2 3" xfId="2249" xr:uid="{00000000-0005-0000-0000-000072190000}"/>
    <cellStyle name="Percent 7 6 2 2 2 2 3 2" xfId="6477" xr:uid="{00000000-0005-0000-0000-000073190000}"/>
    <cellStyle name="Percent 7 6 2 2 2 2 4" xfId="3673" xr:uid="{00000000-0005-0000-0000-000074190000}"/>
    <cellStyle name="Percent 7 6 2 2 2 2 4 2" xfId="7879" xr:uid="{00000000-0005-0000-0000-000075190000}"/>
    <cellStyle name="Percent 7 6 2 2 2 2 5" xfId="5075" xr:uid="{00000000-0005-0000-0000-000076190000}"/>
    <cellStyle name="Percent 7 6 2 2 2 3" xfId="1156" xr:uid="{00000000-0005-0000-0000-000077190000}"/>
    <cellStyle name="Percent 7 6 2 2 2 3 2" xfId="2606" xr:uid="{00000000-0005-0000-0000-000078190000}"/>
    <cellStyle name="Percent 7 6 2 2 2 3 2 2" xfId="6827" xr:uid="{00000000-0005-0000-0000-000079190000}"/>
    <cellStyle name="Percent 7 6 2 2 2 3 3" xfId="4023" xr:uid="{00000000-0005-0000-0000-00007A190000}"/>
    <cellStyle name="Percent 7 6 2 2 2 3 3 2" xfId="8229" xr:uid="{00000000-0005-0000-0000-00007B190000}"/>
    <cellStyle name="Percent 7 6 2 2 2 3 4" xfId="5425" xr:uid="{00000000-0005-0000-0000-00007C190000}"/>
    <cellStyle name="Percent 7 6 2 2 2 4" xfId="1899" xr:uid="{00000000-0005-0000-0000-00007D190000}"/>
    <cellStyle name="Percent 7 6 2 2 2 4 2" xfId="6127" xr:uid="{00000000-0005-0000-0000-00007E190000}"/>
    <cellStyle name="Percent 7 6 2 2 2 5" xfId="3323" xr:uid="{00000000-0005-0000-0000-00007F190000}"/>
    <cellStyle name="Percent 7 6 2 2 2 5 2" xfId="7529" xr:uid="{00000000-0005-0000-0000-000080190000}"/>
    <cellStyle name="Percent 7 6 2 2 2 6" xfId="4725" xr:uid="{00000000-0005-0000-0000-000081190000}"/>
    <cellStyle name="Percent 7 6 2 2 3" xfId="618" xr:uid="{00000000-0005-0000-0000-000082190000}"/>
    <cellStyle name="Percent 7 6 2 2 3 2" xfId="1339" xr:uid="{00000000-0005-0000-0000-000083190000}"/>
    <cellStyle name="Percent 7 6 2 2 3 2 2" xfId="2789" xr:uid="{00000000-0005-0000-0000-000084190000}"/>
    <cellStyle name="Percent 7 6 2 2 3 2 2 2" xfId="7005" xr:uid="{00000000-0005-0000-0000-000085190000}"/>
    <cellStyle name="Percent 7 6 2 2 3 2 3" xfId="4201" xr:uid="{00000000-0005-0000-0000-000086190000}"/>
    <cellStyle name="Percent 7 6 2 2 3 2 3 2" xfId="8407" xr:uid="{00000000-0005-0000-0000-000087190000}"/>
    <cellStyle name="Percent 7 6 2 2 3 2 4" xfId="5603" xr:uid="{00000000-0005-0000-0000-000088190000}"/>
    <cellStyle name="Percent 7 6 2 2 3 3" xfId="2077" xr:uid="{00000000-0005-0000-0000-000089190000}"/>
    <cellStyle name="Percent 7 6 2 2 3 3 2" xfId="6305" xr:uid="{00000000-0005-0000-0000-00008A190000}"/>
    <cellStyle name="Percent 7 6 2 2 3 4" xfId="3501" xr:uid="{00000000-0005-0000-0000-00008B190000}"/>
    <cellStyle name="Percent 7 6 2 2 3 4 2" xfId="7707" xr:uid="{00000000-0005-0000-0000-00008C190000}"/>
    <cellStyle name="Percent 7 6 2 2 3 5" xfId="4903" xr:uid="{00000000-0005-0000-0000-00008D190000}"/>
    <cellStyle name="Percent 7 6 2 2 4" xfId="984" xr:uid="{00000000-0005-0000-0000-00008E190000}"/>
    <cellStyle name="Percent 7 6 2 2 4 2" xfId="2434" xr:uid="{00000000-0005-0000-0000-00008F190000}"/>
    <cellStyle name="Percent 7 6 2 2 4 2 2" xfId="6655" xr:uid="{00000000-0005-0000-0000-000090190000}"/>
    <cellStyle name="Percent 7 6 2 2 4 3" xfId="3851" xr:uid="{00000000-0005-0000-0000-000091190000}"/>
    <cellStyle name="Percent 7 6 2 2 4 3 2" xfId="8057" xr:uid="{00000000-0005-0000-0000-000092190000}"/>
    <cellStyle name="Percent 7 6 2 2 4 4" xfId="5253" xr:uid="{00000000-0005-0000-0000-000093190000}"/>
    <cellStyle name="Percent 7 6 2 2 5" xfId="1727" xr:uid="{00000000-0005-0000-0000-000094190000}"/>
    <cellStyle name="Percent 7 6 2 2 5 2" xfId="5955" xr:uid="{00000000-0005-0000-0000-000095190000}"/>
    <cellStyle name="Percent 7 6 2 2 6" xfId="3151" xr:uid="{00000000-0005-0000-0000-000096190000}"/>
    <cellStyle name="Percent 7 6 2 2 6 2" xfId="7357" xr:uid="{00000000-0005-0000-0000-000097190000}"/>
    <cellStyle name="Percent 7 6 2 2 7" xfId="4553" xr:uid="{00000000-0005-0000-0000-000098190000}"/>
    <cellStyle name="Percent 7 6 2 3" xfId="340" xr:uid="{00000000-0005-0000-0000-000099190000}"/>
    <cellStyle name="Percent 7 6 2 3 2" xfId="704" xr:uid="{00000000-0005-0000-0000-00009A190000}"/>
    <cellStyle name="Percent 7 6 2 3 2 2" xfId="1425" xr:uid="{00000000-0005-0000-0000-00009B190000}"/>
    <cellStyle name="Percent 7 6 2 3 2 2 2" xfId="2875" xr:uid="{00000000-0005-0000-0000-00009C190000}"/>
    <cellStyle name="Percent 7 6 2 3 2 2 2 2" xfId="7091" xr:uid="{00000000-0005-0000-0000-00009D190000}"/>
    <cellStyle name="Percent 7 6 2 3 2 2 3" xfId="4287" xr:uid="{00000000-0005-0000-0000-00009E190000}"/>
    <cellStyle name="Percent 7 6 2 3 2 2 3 2" xfId="8493" xr:uid="{00000000-0005-0000-0000-00009F190000}"/>
    <cellStyle name="Percent 7 6 2 3 2 2 4" xfId="5689" xr:uid="{00000000-0005-0000-0000-0000A0190000}"/>
    <cellStyle name="Percent 7 6 2 3 2 3" xfId="2163" xr:uid="{00000000-0005-0000-0000-0000A1190000}"/>
    <cellStyle name="Percent 7 6 2 3 2 3 2" xfId="6391" xr:uid="{00000000-0005-0000-0000-0000A2190000}"/>
    <cellStyle name="Percent 7 6 2 3 2 4" xfId="3587" xr:uid="{00000000-0005-0000-0000-0000A3190000}"/>
    <cellStyle name="Percent 7 6 2 3 2 4 2" xfId="7793" xr:uid="{00000000-0005-0000-0000-0000A4190000}"/>
    <cellStyle name="Percent 7 6 2 3 2 5" xfId="4989" xr:uid="{00000000-0005-0000-0000-0000A5190000}"/>
    <cellStyle name="Percent 7 6 2 3 3" xfId="1070" xr:uid="{00000000-0005-0000-0000-0000A6190000}"/>
    <cellStyle name="Percent 7 6 2 3 3 2" xfId="2520" xr:uid="{00000000-0005-0000-0000-0000A7190000}"/>
    <cellStyle name="Percent 7 6 2 3 3 2 2" xfId="6741" xr:uid="{00000000-0005-0000-0000-0000A8190000}"/>
    <cellStyle name="Percent 7 6 2 3 3 3" xfId="3937" xr:uid="{00000000-0005-0000-0000-0000A9190000}"/>
    <cellStyle name="Percent 7 6 2 3 3 3 2" xfId="8143" xr:uid="{00000000-0005-0000-0000-0000AA190000}"/>
    <cellStyle name="Percent 7 6 2 3 3 4" xfId="5339" xr:uid="{00000000-0005-0000-0000-0000AB190000}"/>
    <cellStyle name="Percent 7 6 2 3 4" xfId="1813" xr:uid="{00000000-0005-0000-0000-0000AC190000}"/>
    <cellStyle name="Percent 7 6 2 3 4 2" xfId="6041" xr:uid="{00000000-0005-0000-0000-0000AD190000}"/>
    <cellStyle name="Percent 7 6 2 3 5" xfId="3237" xr:uid="{00000000-0005-0000-0000-0000AE190000}"/>
    <cellStyle name="Percent 7 6 2 3 5 2" xfId="7443" xr:uid="{00000000-0005-0000-0000-0000AF190000}"/>
    <cellStyle name="Percent 7 6 2 3 6" xfId="4639" xr:uid="{00000000-0005-0000-0000-0000B0190000}"/>
    <cellStyle name="Percent 7 6 2 4" xfId="532" xr:uid="{00000000-0005-0000-0000-0000B1190000}"/>
    <cellStyle name="Percent 7 6 2 4 2" xfId="1253" xr:uid="{00000000-0005-0000-0000-0000B2190000}"/>
    <cellStyle name="Percent 7 6 2 4 2 2" xfId="2703" xr:uid="{00000000-0005-0000-0000-0000B3190000}"/>
    <cellStyle name="Percent 7 6 2 4 2 2 2" xfId="6919" xr:uid="{00000000-0005-0000-0000-0000B4190000}"/>
    <cellStyle name="Percent 7 6 2 4 2 3" xfId="4115" xr:uid="{00000000-0005-0000-0000-0000B5190000}"/>
    <cellStyle name="Percent 7 6 2 4 2 3 2" xfId="8321" xr:uid="{00000000-0005-0000-0000-0000B6190000}"/>
    <cellStyle name="Percent 7 6 2 4 2 4" xfId="5517" xr:uid="{00000000-0005-0000-0000-0000B7190000}"/>
    <cellStyle name="Percent 7 6 2 4 3" xfId="1991" xr:uid="{00000000-0005-0000-0000-0000B8190000}"/>
    <cellStyle name="Percent 7 6 2 4 3 2" xfId="6219" xr:uid="{00000000-0005-0000-0000-0000B9190000}"/>
    <cellStyle name="Percent 7 6 2 4 4" xfId="3415" xr:uid="{00000000-0005-0000-0000-0000BA190000}"/>
    <cellStyle name="Percent 7 6 2 4 4 2" xfId="7621" xr:uid="{00000000-0005-0000-0000-0000BB190000}"/>
    <cellStyle name="Percent 7 6 2 4 5" xfId="4817" xr:uid="{00000000-0005-0000-0000-0000BC190000}"/>
    <cellStyle name="Percent 7 6 2 5" xfId="898" xr:uid="{00000000-0005-0000-0000-0000BD190000}"/>
    <cellStyle name="Percent 7 6 2 5 2" xfId="2348" xr:uid="{00000000-0005-0000-0000-0000BE190000}"/>
    <cellStyle name="Percent 7 6 2 5 2 2" xfId="6569" xr:uid="{00000000-0005-0000-0000-0000BF190000}"/>
    <cellStyle name="Percent 7 6 2 5 3" xfId="3765" xr:uid="{00000000-0005-0000-0000-0000C0190000}"/>
    <cellStyle name="Percent 7 6 2 5 3 2" xfId="7971" xr:uid="{00000000-0005-0000-0000-0000C1190000}"/>
    <cellStyle name="Percent 7 6 2 5 4" xfId="5167" xr:uid="{00000000-0005-0000-0000-0000C2190000}"/>
    <cellStyle name="Percent 7 6 2 6" xfId="1641" xr:uid="{00000000-0005-0000-0000-0000C3190000}"/>
    <cellStyle name="Percent 7 6 2 6 2" xfId="5869" xr:uid="{00000000-0005-0000-0000-0000C4190000}"/>
    <cellStyle name="Percent 7 6 2 7" xfId="3065" xr:uid="{00000000-0005-0000-0000-0000C5190000}"/>
    <cellStyle name="Percent 7 6 2 7 2" xfId="7271" xr:uid="{00000000-0005-0000-0000-0000C6190000}"/>
    <cellStyle name="Percent 7 6 2 8" xfId="4467" xr:uid="{00000000-0005-0000-0000-0000C7190000}"/>
    <cellStyle name="Percent 7 6 3" xfId="214" xr:uid="{00000000-0005-0000-0000-0000C8190000}"/>
    <cellStyle name="Percent 7 6 3 2" xfId="386" xr:uid="{00000000-0005-0000-0000-0000C9190000}"/>
    <cellStyle name="Percent 7 6 3 2 2" xfId="750" xr:uid="{00000000-0005-0000-0000-0000CA190000}"/>
    <cellStyle name="Percent 7 6 3 2 2 2" xfId="1471" xr:uid="{00000000-0005-0000-0000-0000CB190000}"/>
    <cellStyle name="Percent 7 6 3 2 2 2 2" xfId="2921" xr:uid="{00000000-0005-0000-0000-0000CC190000}"/>
    <cellStyle name="Percent 7 6 3 2 2 2 2 2" xfId="7137" xr:uid="{00000000-0005-0000-0000-0000CD190000}"/>
    <cellStyle name="Percent 7 6 3 2 2 2 3" xfId="4333" xr:uid="{00000000-0005-0000-0000-0000CE190000}"/>
    <cellStyle name="Percent 7 6 3 2 2 2 3 2" xfId="8539" xr:uid="{00000000-0005-0000-0000-0000CF190000}"/>
    <cellStyle name="Percent 7 6 3 2 2 2 4" xfId="5735" xr:uid="{00000000-0005-0000-0000-0000D0190000}"/>
    <cellStyle name="Percent 7 6 3 2 2 3" xfId="2209" xr:uid="{00000000-0005-0000-0000-0000D1190000}"/>
    <cellStyle name="Percent 7 6 3 2 2 3 2" xfId="6437" xr:uid="{00000000-0005-0000-0000-0000D2190000}"/>
    <cellStyle name="Percent 7 6 3 2 2 4" xfId="3633" xr:uid="{00000000-0005-0000-0000-0000D3190000}"/>
    <cellStyle name="Percent 7 6 3 2 2 4 2" xfId="7839" xr:uid="{00000000-0005-0000-0000-0000D4190000}"/>
    <cellStyle name="Percent 7 6 3 2 2 5" xfId="5035" xr:uid="{00000000-0005-0000-0000-0000D5190000}"/>
    <cellStyle name="Percent 7 6 3 2 3" xfId="1116" xr:uid="{00000000-0005-0000-0000-0000D6190000}"/>
    <cellStyle name="Percent 7 6 3 2 3 2" xfId="2566" xr:uid="{00000000-0005-0000-0000-0000D7190000}"/>
    <cellStyle name="Percent 7 6 3 2 3 2 2" xfId="6787" xr:uid="{00000000-0005-0000-0000-0000D8190000}"/>
    <cellStyle name="Percent 7 6 3 2 3 3" xfId="3983" xr:uid="{00000000-0005-0000-0000-0000D9190000}"/>
    <cellStyle name="Percent 7 6 3 2 3 3 2" xfId="8189" xr:uid="{00000000-0005-0000-0000-0000DA190000}"/>
    <cellStyle name="Percent 7 6 3 2 3 4" xfId="5385" xr:uid="{00000000-0005-0000-0000-0000DB190000}"/>
    <cellStyle name="Percent 7 6 3 2 4" xfId="1859" xr:uid="{00000000-0005-0000-0000-0000DC190000}"/>
    <cellStyle name="Percent 7 6 3 2 4 2" xfId="6087" xr:uid="{00000000-0005-0000-0000-0000DD190000}"/>
    <cellStyle name="Percent 7 6 3 2 5" xfId="3283" xr:uid="{00000000-0005-0000-0000-0000DE190000}"/>
    <cellStyle name="Percent 7 6 3 2 5 2" xfId="7489" xr:uid="{00000000-0005-0000-0000-0000DF190000}"/>
    <cellStyle name="Percent 7 6 3 2 6" xfId="4685" xr:uid="{00000000-0005-0000-0000-0000E0190000}"/>
    <cellStyle name="Percent 7 6 3 3" xfId="578" xr:uid="{00000000-0005-0000-0000-0000E1190000}"/>
    <cellStyle name="Percent 7 6 3 3 2" xfId="1299" xr:uid="{00000000-0005-0000-0000-0000E2190000}"/>
    <cellStyle name="Percent 7 6 3 3 2 2" xfId="2749" xr:uid="{00000000-0005-0000-0000-0000E3190000}"/>
    <cellStyle name="Percent 7 6 3 3 2 2 2" xfId="6965" xr:uid="{00000000-0005-0000-0000-0000E4190000}"/>
    <cellStyle name="Percent 7 6 3 3 2 3" xfId="4161" xr:uid="{00000000-0005-0000-0000-0000E5190000}"/>
    <cellStyle name="Percent 7 6 3 3 2 3 2" xfId="8367" xr:uid="{00000000-0005-0000-0000-0000E6190000}"/>
    <cellStyle name="Percent 7 6 3 3 2 4" xfId="5563" xr:uid="{00000000-0005-0000-0000-0000E7190000}"/>
    <cellStyle name="Percent 7 6 3 3 3" xfId="2037" xr:uid="{00000000-0005-0000-0000-0000E8190000}"/>
    <cellStyle name="Percent 7 6 3 3 3 2" xfId="6265" xr:uid="{00000000-0005-0000-0000-0000E9190000}"/>
    <cellStyle name="Percent 7 6 3 3 4" xfId="3461" xr:uid="{00000000-0005-0000-0000-0000EA190000}"/>
    <cellStyle name="Percent 7 6 3 3 4 2" xfId="7667" xr:uid="{00000000-0005-0000-0000-0000EB190000}"/>
    <cellStyle name="Percent 7 6 3 3 5" xfId="4863" xr:uid="{00000000-0005-0000-0000-0000EC190000}"/>
    <cellStyle name="Percent 7 6 3 4" xfId="944" xr:uid="{00000000-0005-0000-0000-0000ED190000}"/>
    <cellStyle name="Percent 7 6 3 4 2" xfId="2394" xr:uid="{00000000-0005-0000-0000-0000EE190000}"/>
    <cellStyle name="Percent 7 6 3 4 2 2" xfId="6615" xr:uid="{00000000-0005-0000-0000-0000EF190000}"/>
    <cellStyle name="Percent 7 6 3 4 3" xfId="3811" xr:uid="{00000000-0005-0000-0000-0000F0190000}"/>
    <cellStyle name="Percent 7 6 3 4 3 2" xfId="8017" xr:uid="{00000000-0005-0000-0000-0000F1190000}"/>
    <cellStyle name="Percent 7 6 3 4 4" xfId="5213" xr:uid="{00000000-0005-0000-0000-0000F2190000}"/>
    <cellStyle name="Percent 7 6 3 5" xfId="1687" xr:uid="{00000000-0005-0000-0000-0000F3190000}"/>
    <cellStyle name="Percent 7 6 3 5 2" xfId="5915" xr:uid="{00000000-0005-0000-0000-0000F4190000}"/>
    <cellStyle name="Percent 7 6 3 6" xfId="3111" xr:uid="{00000000-0005-0000-0000-0000F5190000}"/>
    <cellStyle name="Percent 7 6 3 6 2" xfId="7317" xr:uid="{00000000-0005-0000-0000-0000F6190000}"/>
    <cellStyle name="Percent 7 6 3 7" xfId="4513" xr:uid="{00000000-0005-0000-0000-0000F7190000}"/>
    <cellStyle name="Percent 7 6 4" xfId="300" xr:uid="{00000000-0005-0000-0000-0000F8190000}"/>
    <cellStyle name="Percent 7 6 4 2" xfId="664" xr:uid="{00000000-0005-0000-0000-0000F9190000}"/>
    <cellStyle name="Percent 7 6 4 2 2" xfId="1385" xr:uid="{00000000-0005-0000-0000-0000FA190000}"/>
    <cellStyle name="Percent 7 6 4 2 2 2" xfId="2835" xr:uid="{00000000-0005-0000-0000-0000FB190000}"/>
    <cellStyle name="Percent 7 6 4 2 2 2 2" xfId="7051" xr:uid="{00000000-0005-0000-0000-0000FC190000}"/>
    <cellStyle name="Percent 7 6 4 2 2 3" xfId="4247" xr:uid="{00000000-0005-0000-0000-0000FD190000}"/>
    <cellStyle name="Percent 7 6 4 2 2 3 2" xfId="8453" xr:uid="{00000000-0005-0000-0000-0000FE190000}"/>
    <cellStyle name="Percent 7 6 4 2 2 4" xfId="5649" xr:uid="{00000000-0005-0000-0000-0000FF190000}"/>
    <cellStyle name="Percent 7 6 4 2 3" xfId="2123" xr:uid="{00000000-0005-0000-0000-0000001A0000}"/>
    <cellStyle name="Percent 7 6 4 2 3 2" xfId="6351" xr:uid="{00000000-0005-0000-0000-0000011A0000}"/>
    <cellStyle name="Percent 7 6 4 2 4" xfId="3547" xr:uid="{00000000-0005-0000-0000-0000021A0000}"/>
    <cellStyle name="Percent 7 6 4 2 4 2" xfId="7753" xr:uid="{00000000-0005-0000-0000-0000031A0000}"/>
    <cellStyle name="Percent 7 6 4 2 5" xfId="4949" xr:uid="{00000000-0005-0000-0000-0000041A0000}"/>
    <cellStyle name="Percent 7 6 4 3" xfId="1030" xr:uid="{00000000-0005-0000-0000-0000051A0000}"/>
    <cellStyle name="Percent 7 6 4 3 2" xfId="2480" xr:uid="{00000000-0005-0000-0000-0000061A0000}"/>
    <cellStyle name="Percent 7 6 4 3 2 2" xfId="6701" xr:uid="{00000000-0005-0000-0000-0000071A0000}"/>
    <cellStyle name="Percent 7 6 4 3 3" xfId="3897" xr:uid="{00000000-0005-0000-0000-0000081A0000}"/>
    <cellStyle name="Percent 7 6 4 3 3 2" xfId="8103" xr:uid="{00000000-0005-0000-0000-0000091A0000}"/>
    <cellStyle name="Percent 7 6 4 3 4" xfId="5299" xr:uid="{00000000-0005-0000-0000-00000A1A0000}"/>
    <cellStyle name="Percent 7 6 4 4" xfId="1773" xr:uid="{00000000-0005-0000-0000-00000B1A0000}"/>
    <cellStyle name="Percent 7 6 4 4 2" xfId="6001" xr:uid="{00000000-0005-0000-0000-00000C1A0000}"/>
    <cellStyle name="Percent 7 6 4 5" xfId="3197" xr:uid="{00000000-0005-0000-0000-00000D1A0000}"/>
    <cellStyle name="Percent 7 6 4 5 2" xfId="7403" xr:uid="{00000000-0005-0000-0000-00000E1A0000}"/>
    <cellStyle name="Percent 7 6 4 6" xfId="4599" xr:uid="{00000000-0005-0000-0000-00000F1A0000}"/>
    <cellStyle name="Percent 7 6 5" xfId="492" xr:uid="{00000000-0005-0000-0000-0000101A0000}"/>
    <cellStyle name="Percent 7 6 5 2" xfId="1213" xr:uid="{00000000-0005-0000-0000-0000111A0000}"/>
    <cellStyle name="Percent 7 6 5 2 2" xfId="2663" xr:uid="{00000000-0005-0000-0000-0000121A0000}"/>
    <cellStyle name="Percent 7 6 5 2 2 2" xfId="6879" xr:uid="{00000000-0005-0000-0000-0000131A0000}"/>
    <cellStyle name="Percent 7 6 5 2 3" xfId="4075" xr:uid="{00000000-0005-0000-0000-0000141A0000}"/>
    <cellStyle name="Percent 7 6 5 2 3 2" xfId="8281" xr:uid="{00000000-0005-0000-0000-0000151A0000}"/>
    <cellStyle name="Percent 7 6 5 2 4" xfId="5477" xr:uid="{00000000-0005-0000-0000-0000161A0000}"/>
    <cellStyle name="Percent 7 6 5 3" xfId="1951" xr:uid="{00000000-0005-0000-0000-0000171A0000}"/>
    <cellStyle name="Percent 7 6 5 3 2" xfId="6179" xr:uid="{00000000-0005-0000-0000-0000181A0000}"/>
    <cellStyle name="Percent 7 6 5 4" xfId="3375" xr:uid="{00000000-0005-0000-0000-0000191A0000}"/>
    <cellStyle name="Percent 7 6 5 4 2" xfId="7581" xr:uid="{00000000-0005-0000-0000-00001A1A0000}"/>
    <cellStyle name="Percent 7 6 5 5" xfId="4777" xr:uid="{00000000-0005-0000-0000-00001B1A0000}"/>
    <cellStyle name="Percent 7 6 6" xfId="858" xr:uid="{00000000-0005-0000-0000-00001C1A0000}"/>
    <cellStyle name="Percent 7 6 6 2" xfId="2308" xr:uid="{00000000-0005-0000-0000-00001D1A0000}"/>
    <cellStyle name="Percent 7 6 6 2 2" xfId="6529" xr:uid="{00000000-0005-0000-0000-00001E1A0000}"/>
    <cellStyle name="Percent 7 6 6 3" xfId="3725" xr:uid="{00000000-0005-0000-0000-00001F1A0000}"/>
    <cellStyle name="Percent 7 6 6 3 2" xfId="7931" xr:uid="{00000000-0005-0000-0000-0000201A0000}"/>
    <cellStyle name="Percent 7 6 6 4" xfId="5127" xr:uid="{00000000-0005-0000-0000-0000211A0000}"/>
    <cellStyle name="Percent 7 6 7" xfId="1601" xr:uid="{00000000-0005-0000-0000-0000221A0000}"/>
    <cellStyle name="Percent 7 6 7 2" xfId="5829" xr:uid="{00000000-0005-0000-0000-0000231A0000}"/>
    <cellStyle name="Percent 7 6 8" xfId="3025" xr:uid="{00000000-0005-0000-0000-0000241A0000}"/>
    <cellStyle name="Percent 7 6 8 2" xfId="7231" xr:uid="{00000000-0005-0000-0000-0000251A0000}"/>
    <cellStyle name="Percent 7 6 9" xfId="4427" xr:uid="{00000000-0005-0000-0000-0000261A0000}"/>
    <cellStyle name="Percent 7 7" xfId="132" xr:uid="{00000000-0005-0000-0000-0000271A0000}"/>
    <cellStyle name="Percent 7 7 2" xfId="218" xr:uid="{00000000-0005-0000-0000-0000281A0000}"/>
    <cellStyle name="Percent 7 7 2 2" xfId="390" xr:uid="{00000000-0005-0000-0000-0000291A0000}"/>
    <cellStyle name="Percent 7 7 2 2 2" xfId="754" xr:uid="{00000000-0005-0000-0000-00002A1A0000}"/>
    <cellStyle name="Percent 7 7 2 2 2 2" xfId="1475" xr:uid="{00000000-0005-0000-0000-00002B1A0000}"/>
    <cellStyle name="Percent 7 7 2 2 2 2 2" xfId="2925" xr:uid="{00000000-0005-0000-0000-00002C1A0000}"/>
    <cellStyle name="Percent 7 7 2 2 2 2 2 2" xfId="7141" xr:uid="{00000000-0005-0000-0000-00002D1A0000}"/>
    <cellStyle name="Percent 7 7 2 2 2 2 3" xfId="4337" xr:uid="{00000000-0005-0000-0000-00002E1A0000}"/>
    <cellStyle name="Percent 7 7 2 2 2 2 3 2" xfId="8543" xr:uid="{00000000-0005-0000-0000-00002F1A0000}"/>
    <cellStyle name="Percent 7 7 2 2 2 2 4" xfId="5739" xr:uid="{00000000-0005-0000-0000-0000301A0000}"/>
    <cellStyle name="Percent 7 7 2 2 2 3" xfId="2213" xr:uid="{00000000-0005-0000-0000-0000311A0000}"/>
    <cellStyle name="Percent 7 7 2 2 2 3 2" xfId="6441" xr:uid="{00000000-0005-0000-0000-0000321A0000}"/>
    <cellStyle name="Percent 7 7 2 2 2 4" xfId="3637" xr:uid="{00000000-0005-0000-0000-0000331A0000}"/>
    <cellStyle name="Percent 7 7 2 2 2 4 2" xfId="7843" xr:uid="{00000000-0005-0000-0000-0000341A0000}"/>
    <cellStyle name="Percent 7 7 2 2 2 5" xfId="5039" xr:uid="{00000000-0005-0000-0000-0000351A0000}"/>
    <cellStyle name="Percent 7 7 2 2 3" xfId="1120" xr:uid="{00000000-0005-0000-0000-0000361A0000}"/>
    <cellStyle name="Percent 7 7 2 2 3 2" xfId="2570" xr:uid="{00000000-0005-0000-0000-0000371A0000}"/>
    <cellStyle name="Percent 7 7 2 2 3 2 2" xfId="6791" xr:uid="{00000000-0005-0000-0000-0000381A0000}"/>
    <cellStyle name="Percent 7 7 2 2 3 3" xfId="3987" xr:uid="{00000000-0005-0000-0000-0000391A0000}"/>
    <cellStyle name="Percent 7 7 2 2 3 3 2" xfId="8193" xr:uid="{00000000-0005-0000-0000-00003A1A0000}"/>
    <cellStyle name="Percent 7 7 2 2 3 4" xfId="5389" xr:uid="{00000000-0005-0000-0000-00003B1A0000}"/>
    <cellStyle name="Percent 7 7 2 2 4" xfId="1863" xr:uid="{00000000-0005-0000-0000-00003C1A0000}"/>
    <cellStyle name="Percent 7 7 2 2 4 2" xfId="6091" xr:uid="{00000000-0005-0000-0000-00003D1A0000}"/>
    <cellStyle name="Percent 7 7 2 2 5" xfId="3287" xr:uid="{00000000-0005-0000-0000-00003E1A0000}"/>
    <cellStyle name="Percent 7 7 2 2 5 2" xfId="7493" xr:uid="{00000000-0005-0000-0000-00003F1A0000}"/>
    <cellStyle name="Percent 7 7 2 2 6" xfId="4689" xr:uid="{00000000-0005-0000-0000-0000401A0000}"/>
    <cellStyle name="Percent 7 7 2 3" xfId="582" xr:uid="{00000000-0005-0000-0000-0000411A0000}"/>
    <cellStyle name="Percent 7 7 2 3 2" xfId="1303" xr:uid="{00000000-0005-0000-0000-0000421A0000}"/>
    <cellStyle name="Percent 7 7 2 3 2 2" xfId="2753" xr:uid="{00000000-0005-0000-0000-0000431A0000}"/>
    <cellStyle name="Percent 7 7 2 3 2 2 2" xfId="6969" xr:uid="{00000000-0005-0000-0000-0000441A0000}"/>
    <cellStyle name="Percent 7 7 2 3 2 3" xfId="4165" xr:uid="{00000000-0005-0000-0000-0000451A0000}"/>
    <cellStyle name="Percent 7 7 2 3 2 3 2" xfId="8371" xr:uid="{00000000-0005-0000-0000-0000461A0000}"/>
    <cellStyle name="Percent 7 7 2 3 2 4" xfId="5567" xr:uid="{00000000-0005-0000-0000-0000471A0000}"/>
    <cellStyle name="Percent 7 7 2 3 3" xfId="2041" xr:uid="{00000000-0005-0000-0000-0000481A0000}"/>
    <cellStyle name="Percent 7 7 2 3 3 2" xfId="6269" xr:uid="{00000000-0005-0000-0000-0000491A0000}"/>
    <cellStyle name="Percent 7 7 2 3 4" xfId="3465" xr:uid="{00000000-0005-0000-0000-00004A1A0000}"/>
    <cellStyle name="Percent 7 7 2 3 4 2" xfId="7671" xr:uid="{00000000-0005-0000-0000-00004B1A0000}"/>
    <cellStyle name="Percent 7 7 2 3 5" xfId="4867" xr:uid="{00000000-0005-0000-0000-00004C1A0000}"/>
    <cellStyle name="Percent 7 7 2 4" xfId="948" xr:uid="{00000000-0005-0000-0000-00004D1A0000}"/>
    <cellStyle name="Percent 7 7 2 4 2" xfId="2398" xr:uid="{00000000-0005-0000-0000-00004E1A0000}"/>
    <cellStyle name="Percent 7 7 2 4 2 2" xfId="6619" xr:uid="{00000000-0005-0000-0000-00004F1A0000}"/>
    <cellStyle name="Percent 7 7 2 4 3" xfId="3815" xr:uid="{00000000-0005-0000-0000-0000501A0000}"/>
    <cellStyle name="Percent 7 7 2 4 3 2" xfId="8021" xr:uid="{00000000-0005-0000-0000-0000511A0000}"/>
    <cellStyle name="Percent 7 7 2 4 4" xfId="5217" xr:uid="{00000000-0005-0000-0000-0000521A0000}"/>
    <cellStyle name="Percent 7 7 2 5" xfId="1691" xr:uid="{00000000-0005-0000-0000-0000531A0000}"/>
    <cellStyle name="Percent 7 7 2 5 2" xfId="5919" xr:uid="{00000000-0005-0000-0000-0000541A0000}"/>
    <cellStyle name="Percent 7 7 2 6" xfId="3115" xr:uid="{00000000-0005-0000-0000-0000551A0000}"/>
    <cellStyle name="Percent 7 7 2 6 2" xfId="7321" xr:uid="{00000000-0005-0000-0000-0000561A0000}"/>
    <cellStyle name="Percent 7 7 2 7" xfId="4517" xr:uid="{00000000-0005-0000-0000-0000571A0000}"/>
    <cellStyle name="Percent 7 7 3" xfId="304" xr:uid="{00000000-0005-0000-0000-0000581A0000}"/>
    <cellStyle name="Percent 7 7 3 2" xfId="668" xr:uid="{00000000-0005-0000-0000-0000591A0000}"/>
    <cellStyle name="Percent 7 7 3 2 2" xfId="1389" xr:uid="{00000000-0005-0000-0000-00005A1A0000}"/>
    <cellStyle name="Percent 7 7 3 2 2 2" xfId="2839" xr:uid="{00000000-0005-0000-0000-00005B1A0000}"/>
    <cellStyle name="Percent 7 7 3 2 2 2 2" xfId="7055" xr:uid="{00000000-0005-0000-0000-00005C1A0000}"/>
    <cellStyle name="Percent 7 7 3 2 2 3" xfId="4251" xr:uid="{00000000-0005-0000-0000-00005D1A0000}"/>
    <cellStyle name="Percent 7 7 3 2 2 3 2" xfId="8457" xr:uid="{00000000-0005-0000-0000-00005E1A0000}"/>
    <cellStyle name="Percent 7 7 3 2 2 4" xfId="5653" xr:uid="{00000000-0005-0000-0000-00005F1A0000}"/>
    <cellStyle name="Percent 7 7 3 2 3" xfId="2127" xr:uid="{00000000-0005-0000-0000-0000601A0000}"/>
    <cellStyle name="Percent 7 7 3 2 3 2" xfId="6355" xr:uid="{00000000-0005-0000-0000-0000611A0000}"/>
    <cellStyle name="Percent 7 7 3 2 4" xfId="3551" xr:uid="{00000000-0005-0000-0000-0000621A0000}"/>
    <cellStyle name="Percent 7 7 3 2 4 2" xfId="7757" xr:uid="{00000000-0005-0000-0000-0000631A0000}"/>
    <cellStyle name="Percent 7 7 3 2 5" xfId="4953" xr:uid="{00000000-0005-0000-0000-0000641A0000}"/>
    <cellStyle name="Percent 7 7 3 3" xfId="1034" xr:uid="{00000000-0005-0000-0000-0000651A0000}"/>
    <cellStyle name="Percent 7 7 3 3 2" xfId="2484" xr:uid="{00000000-0005-0000-0000-0000661A0000}"/>
    <cellStyle name="Percent 7 7 3 3 2 2" xfId="6705" xr:uid="{00000000-0005-0000-0000-0000671A0000}"/>
    <cellStyle name="Percent 7 7 3 3 3" xfId="3901" xr:uid="{00000000-0005-0000-0000-0000681A0000}"/>
    <cellStyle name="Percent 7 7 3 3 3 2" xfId="8107" xr:uid="{00000000-0005-0000-0000-0000691A0000}"/>
    <cellStyle name="Percent 7 7 3 3 4" xfId="5303" xr:uid="{00000000-0005-0000-0000-00006A1A0000}"/>
    <cellStyle name="Percent 7 7 3 4" xfId="1777" xr:uid="{00000000-0005-0000-0000-00006B1A0000}"/>
    <cellStyle name="Percent 7 7 3 4 2" xfId="6005" xr:uid="{00000000-0005-0000-0000-00006C1A0000}"/>
    <cellStyle name="Percent 7 7 3 5" xfId="3201" xr:uid="{00000000-0005-0000-0000-00006D1A0000}"/>
    <cellStyle name="Percent 7 7 3 5 2" xfId="7407" xr:uid="{00000000-0005-0000-0000-00006E1A0000}"/>
    <cellStyle name="Percent 7 7 3 6" xfId="4603" xr:uid="{00000000-0005-0000-0000-00006F1A0000}"/>
    <cellStyle name="Percent 7 7 4" xfId="496" xr:uid="{00000000-0005-0000-0000-0000701A0000}"/>
    <cellStyle name="Percent 7 7 4 2" xfId="1217" xr:uid="{00000000-0005-0000-0000-0000711A0000}"/>
    <cellStyle name="Percent 7 7 4 2 2" xfId="2667" xr:uid="{00000000-0005-0000-0000-0000721A0000}"/>
    <cellStyle name="Percent 7 7 4 2 2 2" xfId="6883" xr:uid="{00000000-0005-0000-0000-0000731A0000}"/>
    <cellStyle name="Percent 7 7 4 2 3" xfId="4079" xr:uid="{00000000-0005-0000-0000-0000741A0000}"/>
    <cellStyle name="Percent 7 7 4 2 3 2" xfId="8285" xr:uid="{00000000-0005-0000-0000-0000751A0000}"/>
    <cellStyle name="Percent 7 7 4 2 4" xfId="5481" xr:uid="{00000000-0005-0000-0000-0000761A0000}"/>
    <cellStyle name="Percent 7 7 4 3" xfId="1955" xr:uid="{00000000-0005-0000-0000-0000771A0000}"/>
    <cellStyle name="Percent 7 7 4 3 2" xfId="6183" xr:uid="{00000000-0005-0000-0000-0000781A0000}"/>
    <cellStyle name="Percent 7 7 4 4" xfId="3379" xr:uid="{00000000-0005-0000-0000-0000791A0000}"/>
    <cellStyle name="Percent 7 7 4 4 2" xfId="7585" xr:uid="{00000000-0005-0000-0000-00007A1A0000}"/>
    <cellStyle name="Percent 7 7 4 5" xfId="4781" xr:uid="{00000000-0005-0000-0000-00007B1A0000}"/>
    <cellStyle name="Percent 7 7 5" xfId="862" xr:uid="{00000000-0005-0000-0000-00007C1A0000}"/>
    <cellStyle name="Percent 7 7 5 2" xfId="2312" xr:uid="{00000000-0005-0000-0000-00007D1A0000}"/>
    <cellStyle name="Percent 7 7 5 2 2" xfId="6533" xr:uid="{00000000-0005-0000-0000-00007E1A0000}"/>
    <cellStyle name="Percent 7 7 5 3" xfId="3729" xr:uid="{00000000-0005-0000-0000-00007F1A0000}"/>
    <cellStyle name="Percent 7 7 5 3 2" xfId="7935" xr:uid="{00000000-0005-0000-0000-0000801A0000}"/>
    <cellStyle name="Percent 7 7 5 4" xfId="5131" xr:uid="{00000000-0005-0000-0000-0000811A0000}"/>
    <cellStyle name="Percent 7 7 6" xfId="1605" xr:uid="{00000000-0005-0000-0000-0000821A0000}"/>
    <cellStyle name="Percent 7 7 6 2" xfId="5833" xr:uid="{00000000-0005-0000-0000-0000831A0000}"/>
    <cellStyle name="Percent 7 7 7" xfId="3029" xr:uid="{00000000-0005-0000-0000-0000841A0000}"/>
    <cellStyle name="Percent 7 7 7 2" xfId="7235" xr:uid="{00000000-0005-0000-0000-0000851A0000}"/>
    <cellStyle name="Percent 7 7 8" xfId="4431" xr:uid="{00000000-0005-0000-0000-0000861A0000}"/>
    <cellStyle name="Percent 7 8" xfId="174" xr:uid="{00000000-0005-0000-0000-0000871A0000}"/>
    <cellStyle name="Percent 7 8 2" xfId="260" xr:uid="{00000000-0005-0000-0000-0000881A0000}"/>
    <cellStyle name="Percent 7 8 2 2" xfId="432" xr:uid="{00000000-0005-0000-0000-0000891A0000}"/>
    <cellStyle name="Percent 7 8 2 2 2" xfId="796" xr:uid="{00000000-0005-0000-0000-00008A1A0000}"/>
    <cellStyle name="Percent 7 8 2 2 2 2" xfId="1517" xr:uid="{00000000-0005-0000-0000-00008B1A0000}"/>
    <cellStyle name="Percent 7 8 2 2 2 2 2" xfId="2967" xr:uid="{00000000-0005-0000-0000-00008C1A0000}"/>
    <cellStyle name="Percent 7 8 2 2 2 2 2 2" xfId="7183" xr:uid="{00000000-0005-0000-0000-00008D1A0000}"/>
    <cellStyle name="Percent 7 8 2 2 2 2 3" xfId="4379" xr:uid="{00000000-0005-0000-0000-00008E1A0000}"/>
    <cellStyle name="Percent 7 8 2 2 2 2 3 2" xfId="8585" xr:uid="{00000000-0005-0000-0000-00008F1A0000}"/>
    <cellStyle name="Percent 7 8 2 2 2 2 4" xfId="5781" xr:uid="{00000000-0005-0000-0000-0000901A0000}"/>
    <cellStyle name="Percent 7 8 2 2 2 3" xfId="2255" xr:uid="{00000000-0005-0000-0000-0000911A0000}"/>
    <cellStyle name="Percent 7 8 2 2 2 3 2" xfId="6483" xr:uid="{00000000-0005-0000-0000-0000921A0000}"/>
    <cellStyle name="Percent 7 8 2 2 2 4" xfId="3679" xr:uid="{00000000-0005-0000-0000-0000931A0000}"/>
    <cellStyle name="Percent 7 8 2 2 2 4 2" xfId="7885" xr:uid="{00000000-0005-0000-0000-0000941A0000}"/>
    <cellStyle name="Percent 7 8 2 2 2 5" xfId="5081" xr:uid="{00000000-0005-0000-0000-0000951A0000}"/>
    <cellStyle name="Percent 7 8 2 2 3" xfId="1162" xr:uid="{00000000-0005-0000-0000-0000961A0000}"/>
    <cellStyle name="Percent 7 8 2 2 3 2" xfId="2612" xr:uid="{00000000-0005-0000-0000-0000971A0000}"/>
    <cellStyle name="Percent 7 8 2 2 3 2 2" xfId="6833" xr:uid="{00000000-0005-0000-0000-0000981A0000}"/>
    <cellStyle name="Percent 7 8 2 2 3 3" xfId="4029" xr:uid="{00000000-0005-0000-0000-0000991A0000}"/>
    <cellStyle name="Percent 7 8 2 2 3 3 2" xfId="8235" xr:uid="{00000000-0005-0000-0000-00009A1A0000}"/>
    <cellStyle name="Percent 7 8 2 2 3 4" xfId="5431" xr:uid="{00000000-0005-0000-0000-00009B1A0000}"/>
    <cellStyle name="Percent 7 8 2 2 4" xfId="1905" xr:uid="{00000000-0005-0000-0000-00009C1A0000}"/>
    <cellStyle name="Percent 7 8 2 2 4 2" xfId="6133" xr:uid="{00000000-0005-0000-0000-00009D1A0000}"/>
    <cellStyle name="Percent 7 8 2 2 5" xfId="3329" xr:uid="{00000000-0005-0000-0000-00009E1A0000}"/>
    <cellStyle name="Percent 7 8 2 2 5 2" xfId="7535" xr:uid="{00000000-0005-0000-0000-00009F1A0000}"/>
    <cellStyle name="Percent 7 8 2 2 6" xfId="4731" xr:uid="{00000000-0005-0000-0000-0000A01A0000}"/>
    <cellStyle name="Percent 7 8 2 3" xfId="624" xr:uid="{00000000-0005-0000-0000-0000A11A0000}"/>
    <cellStyle name="Percent 7 8 2 3 2" xfId="1345" xr:uid="{00000000-0005-0000-0000-0000A21A0000}"/>
    <cellStyle name="Percent 7 8 2 3 2 2" xfId="2795" xr:uid="{00000000-0005-0000-0000-0000A31A0000}"/>
    <cellStyle name="Percent 7 8 2 3 2 2 2" xfId="7011" xr:uid="{00000000-0005-0000-0000-0000A41A0000}"/>
    <cellStyle name="Percent 7 8 2 3 2 3" xfId="4207" xr:uid="{00000000-0005-0000-0000-0000A51A0000}"/>
    <cellStyle name="Percent 7 8 2 3 2 3 2" xfId="8413" xr:uid="{00000000-0005-0000-0000-0000A61A0000}"/>
    <cellStyle name="Percent 7 8 2 3 2 4" xfId="5609" xr:uid="{00000000-0005-0000-0000-0000A71A0000}"/>
    <cellStyle name="Percent 7 8 2 3 3" xfId="2083" xr:uid="{00000000-0005-0000-0000-0000A81A0000}"/>
    <cellStyle name="Percent 7 8 2 3 3 2" xfId="6311" xr:uid="{00000000-0005-0000-0000-0000A91A0000}"/>
    <cellStyle name="Percent 7 8 2 3 4" xfId="3507" xr:uid="{00000000-0005-0000-0000-0000AA1A0000}"/>
    <cellStyle name="Percent 7 8 2 3 4 2" xfId="7713" xr:uid="{00000000-0005-0000-0000-0000AB1A0000}"/>
    <cellStyle name="Percent 7 8 2 3 5" xfId="4909" xr:uid="{00000000-0005-0000-0000-0000AC1A0000}"/>
    <cellStyle name="Percent 7 8 2 4" xfId="990" xr:uid="{00000000-0005-0000-0000-0000AD1A0000}"/>
    <cellStyle name="Percent 7 8 2 4 2" xfId="2440" xr:uid="{00000000-0005-0000-0000-0000AE1A0000}"/>
    <cellStyle name="Percent 7 8 2 4 2 2" xfId="6661" xr:uid="{00000000-0005-0000-0000-0000AF1A0000}"/>
    <cellStyle name="Percent 7 8 2 4 3" xfId="3857" xr:uid="{00000000-0005-0000-0000-0000B01A0000}"/>
    <cellStyle name="Percent 7 8 2 4 3 2" xfId="8063" xr:uid="{00000000-0005-0000-0000-0000B11A0000}"/>
    <cellStyle name="Percent 7 8 2 4 4" xfId="5259" xr:uid="{00000000-0005-0000-0000-0000B21A0000}"/>
    <cellStyle name="Percent 7 8 2 5" xfId="1733" xr:uid="{00000000-0005-0000-0000-0000B31A0000}"/>
    <cellStyle name="Percent 7 8 2 5 2" xfId="5961" xr:uid="{00000000-0005-0000-0000-0000B41A0000}"/>
    <cellStyle name="Percent 7 8 2 6" xfId="3157" xr:uid="{00000000-0005-0000-0000-0000B51A0000}"/>
    <cellStyle name="Percent 7 8 2 6 2" xfId="7363" xr:uid="{00000000-0005-0000-0000-0000B61A0000}"/>
    <cellStyle name="Percent 7 8 2 7" xfId="4559" xr:uid="{00000000-0005-0000-0000-0000B71A0000}"/>
    <cellStyle name="Percent 7 8 3" xfId="346" xr:uid="{00000000-0005-0000-0000-0000B81A0000}"/>
    <cellStyle name="Percent 7 8 3 2" xfId="710" xr:uid="{00000000-0005-0000-0000-0000B91A0000}"/>
    <cellStyle name="Percent 7 8 3 2 2" xfId="1431" xr:uid="{00000000-0005-0000-0000-0000BA1A0000}"/>
    <cellStyle name="Percent 7 8 3 2 2 2" xfId="2881" xr:uid="{00000000-0005-0000-0000-0000BB1A0000}"/>
    <cellStyle name="Percent 7 8 3 2 2 2 2" xfId="7097" xr:uid="{00000000-0005-0000-0000-0000BC1A0000}"/>
    <cellStyle name="Percent 7 8 3 2 2 3" xfId="4293" xr:uid="{00000000-0005-0000-0000-0000BD1A0000}"/>
    <cellStyle name="Percent 7 8 3 2 2 3 2" xfId="8499" xr:uid="{00000000-0005-0000-0000-0000BE1A0000}"/>
    <cellStyle name="Percent 7 8 3 2 2 4" xfId="5695" xr:uid="{00000000-0005-0000-0000-0000BF1A0000}"/>
    <cellStyle name="Percent 7 8 3 2 3" xfId="2169" xr:uid="{00000000-0005-0000-0000-0000C01A0000}"/>
    <cellStyle name="Percent 7 8 3 2 3 2" xfId="6397" xr:uid="{00000000-0005-0000-0000-0000C11A0000}"/>
    <cellStyle name="Percent 7 8 3 2 4" xfId="3593" xr:uid="{00000000-0005-0000-0000-0000C21A0000}"/>
    <cellStyle name="Percent 7 8 3 2 4 2" xfId="7799" xr:uid="{00000000-0005-0000-0000-0000C31A0000}"/>
    <cellStyle name="Percent 7 8 3 2 5" xfId="4995" xr:uid="{00000000-0005-0000-0000-0000C41A0000}"/>
    <cellStyle name="Percent 7 8 3 3" xfId="1076" xr:uid="{00000000-0005-0000-0000-0000C51A0000}"/>
    <cellStyle name="Percent 7 8 3 3 2" xfId="2526" xr:uid="{00000000-0005-0000-0000-0000C61A0000}"/>
    <cellStyle name="Percent 7 8 3 3 2 2" xfId="6747" xr:uid="{00000000-0005-0000-0000-0000C71A0000}"/>
    <cellStyle name="Percent 7 8 3 3 3" xfId="3943" xr:uid="{00000000-0005-0000-0000-0000C81A0000}"/>
    <cellStyle name="Percent 7 8 3 3 3 2" xfId="8149" xr:uid="{00000000-0005-0000-0000-0000C91A0000}"/>
    <cellStyle name="Percent 7 8 3 3 4" xfId="5345" xr:uid="{00000000-0005-0000-0000-0000CA1A0000}"/>
    <cellStyle name="Percent 7 8 3 4" xfId="1819" xr:uid="{00000000-0005-0000-0000-0000CB1A0000}"/>
    <cellStyle name="Percent 7 8 3 4 2" xfId="6047" xr:uid="{00000000-0005-0000-0000-0000CC1A0000}"/>
    <cellStyle name="Percent 7 8 3 5" xfId="3243" xr:uid="{00000000-0005-0000-0000-0000CD1A0000}"/>
    <cellStyle name="Percent 7 8 3 5 2" xfId="7449" xr:uid="{00000000-0005-0000-0000-0000CE1A0000}"/>
    <cellStyle name="Percent 7 8 3 6" xfId="4645" xr:uid="{00000000-0005-0000-0000-0000CF1A0000}"/>
    <cellStyle name="Percent 7 8 4" xfId="538" xr:uid="{00000000-0005-0000-0000-0000D01A0000}"/>
    <cellStyle name="Percent 7 8 4 2" xfId="1259" xr:uid="{00000000-0005-0000-0000-0000D11A0000}"/>
    <cellStyle name="Percent 7 8 4 2 2" xfId="2709" xr:uid="{00000000-0005-0000-0000-0000D21A0000}"/>
    <cellStyle name="Percent 7 8 4 2 2 2" xfId="6925" xr:uid="{00000000-0005-0000-0000-0000D31A0000}"/>
    <cellStyle name="Percent 7 8 4 2 3" xfId="4121" xr:uid="{00000000-0005-0000-0000-0000D41A0000}"/>
    <cellStyle name="Percent 7 8 4 2 3 2" xfId="8327" xr:uid="{00000000-0005-0000-0000-0000D51A0000}"/>
    <cellStyle name="Percent 7 8 4 2 4" xfId="5523" xr:uid="{00000000-0005-0000-0000-0000D61A0000}"/>
    <cellStyle name="Percent 7 8 4 3" xfId="1997" xr:uid="{00000000-0005-0000-0000-0000D71A0000}"/>
    <cellStyle name="Percent 7 8 4 3 2" xfId="6225" xr:uid="{00000000-0005-0000-0000-0000D81A0000}"/>
    <cellStyle name="Percent 7 8 4 4" xfId="3421" xr:uid="{00000000-0005-0000-0000-0000D91A0000}"/>
    <cellStyle name="Percent 7 8 4 4 2" xfId="7627" xr:uid="{00000000-0005-0000-0000-0000DA1A0000}"/>
    <cellStyle name="Percent 7 8 4 5" xfId="4823" xr:uid="{00000000-0005-0000-0000-0000DB1A0000}"/>
    <cellStyle name="Percent 7 8 5" xfId="904" xr:uid="{00000000-0005-0000-0000-0000DC1A0000}"/>
    <cellStyle name="Percent 7 8 5 2" xfId="2354" xr:uid="{00000000-0005-0000-0000-0000DD1A0000}"/>
    <cellStyle name="Percent 7 8 5 2 2" xfId="6575" xr:uid="{00000000-0005-0000-0000-0000DE1A0000}"/>
    <cellStyle name="Percent 7 8 5 3" xfId="3771" xr:uid="{00000000-0005-0000-0000-0000DF1A0000}"/>
    <cellStyle name="Percent 7 8 5 3 2" xfId="7977" xr:uid="{00000000-0005-0000-0000-0000E01A0000}"/>
    <cellStyle name="Percent 7 8 5 4" xfId="5173" xr:uid="{00000000-0005-0000-0000-0000E11A0000}"/>
    <cellStyle name="Percent 7 8 6" xfId="1647" xr:uid="{00000000-0005-0000-0000-0000E21A0000}"/>
    <cellStyle name="Percent 7 8 6 2" xfId="5875" xr:uid="{00000000-0005-0000-0000-0000E31A0000}"/>
    <cellStyle name="Percent 7 8 7" xfId="3071" xr:uid="{00000000-0005-0000-0000-0000E41A0000}"/>
    <cellStyle name="Percent 7 8 7 2" xfId="7277" xr:uid="{00000000-0005-0000-0000-0000E51A0000}"/>
    <cellStyle name="Percent 7 8 8" xfId="4473" xr:uid="{00000000-0005-0000-0000-0000E61A0000}"/>
    <cellStyle name="Percent 7 9" xfId="178" xr:uid="{00000000-0005-0000-0000-0000E71A0000}"/>
    <cellStyle name="Percent 7 9 2" xfId="350" xr:uid="{00000000-0005-0000-0000-0000E81A0000}"/>
    <cellStyle name="Percent 7 9 2 2" xfId="714" xr:uid="{00000000-0005-0000-0000-0000E91A0000}"/>
    <cellStyle name="Percent 7 9 2 2 2" xfId="1435" xr:uid="{00000000-0005-0000-0000-0000EA1A0000}"/>
    <cellStyle name="Percent 7 9 2 2 2 2" xfId="2885" xr:uid="{00000000-0005-0000-0000-0000EB1A0000}"/>
    <cellStyle name="Percent 7 9 2 2 2 2 2" xfId="7101" xr:uid="{00000000-0005-0000-0000-0000EC1A0000}"/>
    <cellStyle name="Percent 7 9 2 2 2 3" xfId="4297" xr:uid="{00000000-0005-0000-0000-0000ED1A0000}"/>
    <cellStyle name="Percent 7 9 2 2 2 3 2" xfId="8503" xr:uid="{00000000-0005-0000-0000-0000EE1A0000}"/>
    <cellStyle name="Percent 7 9 2 2 2 4" xfId="5699" xr:uid="{00000000-0005-0000-0000-0000EF1A0000}"/>
    <cellStyle name="Percent 7 9 2 2 3" xfId="2173" xr:uid="{00000000-0005-0000-0000-0000F01A0000}"/>
    <cellStyle name="Percent 7 9 2 2 3 2" xfId="6401" xr:uid="{00000000-0005-0000-0000-0000F11A0000}"/>
    <cellStyle name="Percent 7 9 2 2 4" xfId="3597" xr:uid="{00000000-0005-0000-0000-0000F21A0000}"/>
    <cellStyle name="Percent 7 9 2 2 4 2" xfId="7803" xr:uid="{00000000-0005-0000-0000-0000F31A0000}"/>
    <cellStyle name="Percent 7 9 2 2 5" xfId="4999" xr:uid="{00000000-0005-0000-0000-0000F41A0000}"/>
    <cellStyle name="Percent 7 9 2 3" xfId="1080" xr:uid="{00000000-0005-0000-0000-0000F51A0000}"/>
    <cellStyle name="Percent 7 9 2 3 2" xfId="2530" xr:uid="{00000000-0005-0000-0000-0000F61A0000}"/>
    <cellStyle name="Percent 7 9 2 3 2 2" xfId="6751" xr:uid="{00000000-0005-0000-0000-0000F71A0000}"/>
    <cellStyle name="Percent 7 9 2 3 3" xfId="3947" xr:uid="{00000000-0005-0000-0000-0000F81A0000}"/>
    <cellStyle name="Percent 7 9 2 3 3 2" xfId="8153" xr:uid="{00000000-0005-0000-0000-0000F91A0000}"/>
    <cellStyle name="Percent 7 9 2 3 4" xfId="5349" xr:uid="{00000000-0005-0000-0000-0000FA1A0000}"/>
    <cellStyle name="Percent 7 9 2 4" xfId="1823" xr:uid="{00000000-0005-0000-0000-0000FB1A0000}"/>
    <cellStyle name="Percent 7 9 2 4 2" xfId="6051" xr:uid="{00000000-0005-0000-0000-0000FC1A0000}"/>
    <cellStyle name="Percent 7 9 2 5" xfId="3247" xr:uid="{00000000-0005-0000-0000-0000FD1A0000}"/>
    <cellStyle name="Percent 7 9 2 5 2" xfId="7453" xr:uid="{00000000-0005-0000-0000-0000FE1A0000}"/>
    <cellStyle name="Percent 7 9 2 6" xfId="4649" xr:uid="{00000000-0005-0000-0000-0000FF1A0000}"/>
    <cellStyle name="Percent 7 9 3" xfId="542" xr:uid="{00000000-0005-0000-0000-0000001B0000}"/>
    <cellStyle name="Percent 7 9 3 2" xfId="1263" xr:uid="{00000000-0005-0000-0000-0000011B0000}"/>
    <cellStyle name="Percent 7 9 3 2 2" xfId="2713" xr:uid="{00000000-0005-0000-0000-0000021B0000}"/>
    <cellStyle name="Percent 7 9 3 2 2 2" xfId="6929" xr:uid="{00000000-0005-0000-0000-0000031B0000}"/>
    <cellStyle name="Percent 7 9 3 2 3" xfId="4125" xr:uid="{00000000-0005-0000-0000-0000041B0000}"/>
    <cellStyle name="Percent 7 9 3 2 3 2" xfId="8331" xr:uid="{00000000-0005-0000-0000-0000051B0000}"/>
    <cellStyle name="Percent 7 9 3 2 4" xfId="5527" xr:uid="{00000000-0005-0000-0000-0000061B0000}"/>
    <cellStyle name="Percent 7 9 3 3" xfId="2001" xr:uid="{00000000-0005-0000-0000-0000071B0000}"/>
    <cellStyle name="Percent 7 9 3 3 2" xfId="6229" xr:uid="{00000000-0005-0000-0000-0000081B0000}"/>
    <cellStyle name="Percent 7 9 3 4" xfId="3425" xr:uid="{00000000-0005-0000-0000-0000091B0000}"/>
    <cellStyle name="Percent 7 9 3 4 2" xfId="7631" xr:uid="{00000000-0005-0000-0000-00000A1B0000}"/>
    <cellStyle name="Percent 7 9 3 5" xfId="4827" xr:uid="{00000000-0005-0000-0000-00000B1B0000}"/>
    <cellStyle name="Percent 7 9 4" xfId="908" xr:uid="{00000000-0005-0000-0000-00000C1B0000}"/>
    <cellStyle name="Percent 7 9 4 2" xfId="2358" xr:uid="{00000000-0005-0000-0000-00000D1B0000}"/>
    <cellStyle name="Percent 7 9 4 2 2" xfId="6579" xr:uid="{00000000-0005-0000-0000-00000E1B0000}"/>
    <cellStyle name="Percent 7 9 4 3" xfId="3775" xr:uid="{00000000-0005-0000-0000-00000F1B0000}"/>
    <cellStyle name="Percent 7 9 4 3 2" xfId="7981" xr:uid="{00000000-0005-0000-0000-0000101B0000}"/>
    <cellStyle name="Percent 7 9 4 4" xfId="5177" xr:uid="{00000000-0005-0000-0000-0000111B0000}"/>
    <cellStyle name="Percent 7 9 5" xfId="1651" xr:uid="{00000000-0005-0000-0000-0000121B0000}"/>
    <cellStyle name="Percent 7 9 5 2" xfId="5879" xr:uid="{00000000-0005-0000-0000-0000131B0000}"/>
    <cellStyle name="Percent 7 9 6" xfId="3075" xr:uid="{00000000-0005-0000-0000-0000141B0000}"/>
    <cellStyle name="Percent 7 9 6 2" xfId="7281" xr:uid="{00000000-0005-0000-0000-0000151B0000}"/>
    <cellStyle name="Percent 7 9 7" xfId="4477" xr:uid="{00000000-0005-0000-0000-0000161B0000}"/>
    <cellStyle name="Percent 8" xfId="90" xr:uid="{00000000-0005-0000-0000-0000171B0000}"/>
    <cellStyle name="Percent 8 10" xfId="440" xr:uid="{00000000-0005-0000-0000-0000181B0000}"/>
    <cellStyle name="Percent 8 10 2" xfId="804" xr:uid="{00000000-0005-0000-0000-0000191B0000}"/>
    <cellStyle name="Percent 8 10 2 2" xfId="1525" xr:uid="{00000000-0005-0000-0000-00001A1B0000}"/>
    <cellStyle name="Percent 8 10 2 2 2" xfId="2975" xr:uid="{00000000-0005-0000-0000-00001B1B0000}"/>
    <cellStyle name="Percent 8 10 2 2 2 2" xfId="7191" xr:uid="{00000000-0005-0000-0000-00001C1B0000}"/>
    <cellStyle name="Percent 8 10 2 2 3" xfId="4387" xr:uid="{00000000-0005-0000-0000-00001D1B0000}"/>
    <cellStyle name="Percent 8 10 2 2 3 2" xfId="8593" xr:uid="{00000000-0005-0000-0000-00001E1B0000}"/>
    <cellStyle name="Percent 8 10 2 2 4" xfId="5789" xr:uid="{00000000-0005-0000-0000-00001F1B0000}"/>
    <cellStyle name="Percent 8 10 2 3" xfId="2263" xr:uid="{00000000-0005-0000-0000-0000201B0000}"/>
    <cellStyle name="Percent 8 10 2 3 2" xfId="6491" xr:uid="{00000000-0005-0000-0000-0000211B0000}"/>
    <cellStyle name="Percent 8 10 2 4" xfId="3687" xr:uid="{00000000-0005-0000-0000-0000221B0000}"/>
    <cellStyle name="Percent 8 10 2 4 2" xfId="7893" xr:uid="{00000000-0005-0000-0000-0000231B0000}"/>
    <cellStyle name="Percent 8 10 2 5" xfId="5089" xr:uid="{00000000-0005-0000-0000-0000241B0000}"/>
    <cellStyle name="Percent 8 10 3" xfId="1170" xr:uid="{00000000-0005-0000-0000-0000251B0000}"/>
    <cellStyle name="Percent 8 10 3 2" xfId="2620" xr:uid="{00000000-0005-0000-0000-0000261B0000}"/>
    <cellStyle name="Percent 8 10 3 2 2" xfId="6841" xr:uid="{00000000-0005-0000-0000-0000271B0000}"/>
    <cellStyle name="Percent 8 10 3 3" xfId="4037" xr:uid="{00000000-0005-0000-0000-0000281B0000}"/>
    <cellStyle name="Percent 8 10 3 3 2" xfId="8243" xr:uid="{00000000-0005-0000-0000-0000291B0000}"/>
    <cellStyle name="Percent 8 10 3 4" xfId="5439" xr:uid="{00000000-0005-0000-0000-00002A1B0000}"/>
    <cellStyle name="Percent 8 10 4" xfId="1913" xr:uid="{00000000-0005-0000-0000-00002B1B0000}"/>
    <cellStyle name="Percent 8 10 4 2" xfId="6141" xr:uid="{00000000-0005-0000-0000-00002C1B0000}"/>
    <cellStyle name="Percent 8 10 5" xfId="3337" xr:uid="{00000000-0005-0000-0000-00002D1B0000}"/>
    <cellStyle name="Percent 8 10 5 2" xfId="7543" xr:uid="{00000000-0005-0000-0000-00002E1B0000}"/>
    <cellStyle name="Percent 8 10 6" xfId="4739" xr:uid="{00000000-0005-0000-0000-00002F1B0000}"/>
    <cellStyle name="Percent 8 11" xfId="458" xr:uid="{00000000-0005-0000-0000-0000301B0000}"/>
    <cellStyle name="Percent 8 11 2" xfId="1179" xr:uid="{00000000-0005-0000-0000-0000311B0000}"/>
    <cellStyle name="Percent 8 11 2 2" xfId="2629" xr:uid="{00000000-0005-0000-0000-0000321B0000}"/>
    <cellStyle name="Percent 8 11 2 2 2" xfId="6845" xr:uid="{00000000-0005-0000-0000-0000331B0000}"/>
    <cellStyle name="Percent 8 11 2 3" xfId="4041" xr:uid="{00000000-0005-0000-0000-0000341B0000}"/>
    <cellStyle name="Percent 8 11 2 3 2" xfId="8247" xr:uid="{00000000-0005-0000-0000-0000351B0000}"/>
    <cellStyle name="Percent 8 11 2 4" xfId="5443" xr:uid="{00000000-0005-0000-0000-0000361B0000}"/>
    <cellStyle name="Percent 8 11 3" xfId="1917" xr:uid="{00000000-0005-0000-0000-0000371B0000}"/>
    <cellStyle name="Percent 8 11 3 2" xfId="6145" xr:uid="{00000000-0005-0000-0000-0000381B0000}"/>
    <cellStyle name="Percent 8 11 4" xfId="3341" xr:uid="{00000000-0005-0000-0000-0000391B0000}"/>
    <cellStyle name="Percent 8 11 4 2" xfId="7547" xr:uid="{00000000-0005-0000-0000-00003A1B0000}"/>
    <cellStyle name="Percent 8 11 5" xfId="4743" xr:uid="{00000000-0005-0000-0000-00003B1B0000}"/>
    <cellStyle name="Percent 8 12" xfId="824" xr:uid="{00000000-0005-0000-0000-00003C1B0000}"/>
    <cellStyle name="Percent 8 12 2" xfId="2274" xr:uid="{00000000-0005-0000-0000-00003D1B0000}"/>
    <cellStyle name="Percent 8 12 2 2" xfId="6495" xr:uid="{00000000-0005-0000-0000-00003E1B0000}"/>
    <cellStyle name="Percent 8 12 3" xfId="3691" xr:uid="{00000000-0005-0000-0000-00003F1B0000}"/>
    <cellStyle name="Percent 8 12 3 2" xfId="7897" xr:uid="{00000000-0005-0000-0000-0000401B0000}"/>
    <cellStyle name="Percent 8 12 4" xfId="5093" xr:uid="{00000000-0005-0000-0000-0000411B0000}"/>
    <cellStyle name="Percent 8 13" xfId="1567" xr:uid="{00000000-0005-0000-0000-0000421B0000}"/>
    <cellStyle name="Percent 8 13 2" xfId="5795" xr:uid="{00000000-0005-0000-0000-0000431B0000}"/>
    <cellStyle name="Percent 8 14" xfId="2991" xr:uid="{00000000-0005-0000-0000-0000441B0000}"/>
    <cellStyle name="Percent 8 14 2" xfId="7197" xr:uid="{00000000-0005-0000-0000-0000451B0000}"/>
    <cellStyle name="Percent 8 15" xfId="4393" xr:uid="{00000000-0005-0000-0000-0000461B0000}"/>
    <cellStyle name="Percent 8 2" xfId="99" xr:uid="{00000000-0005-0000-0000-0000471B0000}"/>
    <cellStyle name="Percent 8 2 10" xfId="4399" xr:uid="{00000000-0005-0000-0000-0000481B0000}"/>
    <cellStyle name="Percent 8 2 2" xfId="112" xr:uid="{00000000-0005-0000-0000-0000491B0000}"/>
    <cellStyle name="Percent 8 2 2 2" xfId="152" xr:uid="{00000000-0005-0000-0000-00004A1B0000}"/>
    <cellStyle name="Percent 8 2 2 2 2" xfId="238" xr:uid="{00000000-0005-0000-0000-00004B1B0000}"/>
    <cellStyle name="Percent 8 2 2 2 2 2" xfId="410" xr:uid="{00000000-0005-0000-0000-00004C1B0000}"/>
    <cellStyle name="Percent 8 2 2 2 2 2 2" xfId="774" xr:uid="{00000000-0005-0000-0000-00004D1B0000}"/>
    <cellStyle name="Percent 8 2 2 2 2 2 2 2" xfId="1495" xr:uid="{00000000-0005-0000-0000-00004E1B0000}"/>
    <cellStyle name="Percent 8 2 2 2 2 2 2 2 2" xfId="2945" xr:uid="{00000000-0005-0000-0000-00004F1B0000}"/>
    <cellStyle name="Percent 8 2 2 2 2 2 2 2 2 2" xfId="7161" xr:uid="{00000000-0005-0000-0000-0000501B0000}"/>
    <cellStyle name="Percent 8 2 2 2 2 2 2 2 3" xfId="4357" xr:uid="{00000000-0005-0000-0000-0000511B0000}"/>
    <cellStyle name="Percent 8 2 2 2 2 2 2 2 3 2" xfId="8563" xr:uid="{00000000-0005-0000-0000-0000521B0000}"/>
    <cellStyle name="Percent 8 2 2 2 2 2 2 2 4" xfId="5759" xr:uid="{00000000-0005-0000-0000-0000531B0000}"/>
    <cellStyle name="Percent 8 2 2 2 2 2 2 3" xfId="2233" xr:uid="{00000000-0005-0000-0000-0000541B0000}"/>
    <cellStyle name="Percent 8 2 2 2 2 2 2 3 2" xfId="6461" xr:uid="{00000000-0005-0000-0000-0000551B0000}"/>
    <cellStyle name="Percent 8 2 2 2 2 2 2 4" xfId="3657" xr:uid="{00000000-0005-0000-0000-0000561B0000}"/>
    <cellStyle name="Percent 8 2 2 2 2 2 2 4 2" xfId="7863" xr:uid="{00000000-0005-0000-0000-0000571B0000}"/>
    <cellStyle name="Percent 8 2 2 2 2 2 2 5" xfId="5059" xr:uid="{00000000-0005-0000-0000-0000581B0000}"/>
    <cellStyle name="Percent 8 2 2 2 2 2 3" xfId="1140" xr:uid="{00000000-0005-0000-0000-0000591B0000}"/>
    <cellStyle name="Percent 8 2 2 2 2 2 3 2" xfId="2590" xr:uid="{00000000-0005-0000-0000-00005A1B0000}"/>
    <cellStyle name="Percent 8 2 2 2 2 2 3 2 2" xfId="6811" xr:uid="{00000000-0005-0000-0000-00005B1B0000}"/>
    <cellStyle name="Percent 8 2 2 2 2 2 3 3" xfId="4007" xr:uid="{00000000-0005-0000-0000-00005C1B0000}"/>
    <cellStyle name="Percent 8 2 2 2 2 2 3 3 2" xfId="8213" xr:uid="{00000000-0005-0000-0000-00005D1B0000}"/>
    <cellStyle name="Percent 8 2 2 2 2 2 3 4" xfId="5409" xr:uid="{00000000-0005-0000-0000-00005E1B0000}"/>
    <cellStyle name="Percent 8 2 2 2 2 2 4" xfId="1883" xr:uid="{00000000-0005-0000-0000-00005F1B0000}"/>
    <cellStyle name="Percent 8 2 2 2 2 2 4 2" xfId="6111" xr:uid="{00000000-0005-0000-0000-0000601B0000}"/>
    <cellStyle name="Percent 8 2 2 2 2 2 5" xfId="3307" xr:uid="{00000000-0005-0000-0000-0000611B0000}"/>
    <cellStyle name="Percent 8 2 2 2 2 2 5 2" xfId="7513" xr:uid="{00000000-0005-0000-0000-0000621B0000}"/>
    <cellStyle name="Percent 8 2 2 2 2 2 6" xfId="4709" xr:uid="{00000000-0005-0000-0000-0000631B0000}"/>
    <cellStyle name="Percent 8 2 2 2 2 3" xfId="602" xr:uid="{00000000-0005-0000-0000-0000641B0000}"/>
    <cellStyle name="Percent 8 2 2 2 2 3 2" xfId="1323" xr:uid="{00000000-0005-0000-0000-0000651B0000}"/>
    <cellStyle name="Percent 8 2 2 2 2 3 2 2" xfId="2773" xr:uid="{00000000-0005-0000-0000-0000661B0000}"/>
    <cellStyle name="Percent 8 2 2 2 2 3 2 2 2" xfId="6989" xr:uid="{00000000-0005-0000-0000-0000671B0000}"/>
    <cellStyle name="Percent 8 2 2 2 2 3 2 3" xfId="4185" xr:uid="{00000000-0005-0000-0000-0000681B0000}"/>
    <cellStyle name="Percent 8 2 2 2 2 3 2 3 2" xfId="8391" xr:uid="{00000000-0005-0000-0000-0000691B0000}"/>
    <cellStyle name="Percent 8 2 2 2 2 3 2 4" xfId="5587" xr:uid="{00000000-0005-0000-0000-00006A1B0000}"/>
    <cellStyle name="Percent 8 2 2 2 2 3 3" xfId="2061" xr:uid="{00000000-0005-0000-0000-00006B1B0000}"/>
    <cellStyle name="Percent 8 2 2 2 2 3 3 2" xfId="6289" xr:uid="{00000000-0005-0000-0000-00006C1B0000}"/>
    <cellStyle name="Percent 8 2 2 2 2 3 4" xfId="3485" xr:uid="{00000000-0005-0000-0000-00006D1B0000}"/>
    <cellStyle name="Percent 8 2 2 2 2 3 4 2" xfId="7691" xr:uid="{00000000-0005-0000-0000-00006E1B0000}"/>
    <cellStyle name="Percent 8 2 2 2 2 3 5" xfId="4887" xr:uid="{00000000-0005-0000-0000-00006F1B0000}"/>
    <cellStyle name="Percent 8 2 2 2 2 4" xfId="968" xr:uid="{00000000-0005-0000-0000-0000701B0000}"/>
    <cellStyle name="Percent 8 2 2 2 2 4 2" xfId="2418" xr:uid="{00000000-0005-0000-0000-0000711B0000}"/>
    <cellStyle name="Percent 8 2 2 2 2 4 2 2" xfId="6639" xr:uid="{00000000-0005-0000-0000-0000721B0000}"/>
    <cellStyle name="Percent 8 2 2 2 2 4 3" xfId="3835" xr:uid="{00000000-0005-0000-0000-0000731B0000}"/>
    <cellStyle name="Percent 8 2 2 2 2 4 3 2" xfId="8041" xr:uid="{00000000-0005-0000-0000-0000741B0000}"/>
    <cellStyle name="Percent 8 2 2 2 2 4 4" xfId="5237" xr:uid="{00000000-0005-0000-0000-0000751B0000}"/>
    <cellStyle name="Percent 8 2 2 2 2 5" xfId="1711" xr:uid="{00000000-0005-0000-0000-0000761B0000}"/>
    <cellStyle name="Percent 8 2 2 2 2 5 2" xfId="5939" xr:uid="{00000000-0005-0000-0000-0000771B0000}"/>
    <cellStyle name="Percent 8 2 2 2 2 6" xfId="3135" xr:uid="{00000000-0005-0000-0000-0000781B0000}"/>
    <cellStyle name="Percent 8 2 2 2 2 6 2" xfId="7341" xr:uid="{00000000-0005-0000-0000-0000791B0000}"/>
    <cellStyle name="Percent 8 2 2 2 2 7" xfId="4537" xr:uid="{00000000-0005-0000-0000-00007A1B0000}"/>
    <cellStyle name="Percent 8 2 2 2 3" xfId="324" xr:uid="{00000000-0005-0000-0000-00007B1B0000}"/>
    <cellStyle name="Percent 8 2 2 2 3 2" xfId="688" xr:uid="{00000000-0005-0000-0000-00007C1B0000}"/>
    <cellStyle name="Percent 8 2 2 2 3 2 2" xfId="1409" xr:uid="{00000000-0005-0000-0000-00007D1B0000}"/>
    <cellStyle name="Percent 8 2 2 2 3 2 2 2" xfId="2859" xr:uid="{00000000-0005-0000-0000-00007E1B0000}"/>
    <cellStyle name="Percent 8 2 2 2 3 2 2 2 2" xfId="7075" xr:uid="{00000000-0005-0000-0000-00007F1B0000}"/>
    <cellStyle name="Percent 8 2 2 2 3 2 2 3" xfId="4271" xr:uid="{00000000-0005-0000-0000-0000801B0000}"/>
    <cellStyle name="Percent 8 2 2 2 3 2 2 3 2" xfId="8477" xr:uid="{00000000-0005-0000-0000-0000811B0000}"/>
    <cellStyle name="Percent 8 2 2 2 3 2 2 4" xfId="5673" xr:uid="{00000000-0005-0000-0000-0000821B0000}"/>
    <cellStyle name="Percent 8 2 2 2 3 2 3" xfId="2147" xr:uid="{00000000-0005-0000-0000-0000831B0000}"/>
    <cellStyle name="Percent 8 2 2 2 3 2 3 2" xfId="6375" xr:uid="{00000000-0005-0000-0000-0000841B0000}"/>
    <cellStyle name="Percent 8 2 2 2 3 2 4" xfId="3571" xr:uid="{00000000-0005-0000-0000-0000851B0000}"/>
    <cellStyle name="Percent 8 2 2 2 3 2 4 2" xfId="7777" xr:uid="{00000000-0005-0000-0000-0000861B0000}"/>
    <cellStyle name="Percent 8 2 2 2 3 2 5" xfId="4973" xr:uid="{00000000-0005-0000-0000-0000871B0000}"/>
    <cellStyle name="Percent 8 2 2 2 3 3" xfId="1054" xr:uid="{00000000-0005-0000-0000-0000881B0000}"/>
    <cellStyle name="Percent 8 2 2 2 3 3 2" xfId="2504" xr:uid="{00000000-0005-0000-0000-0000891B0000}"/>
    <cellStyle name="Percent 8 2 2 2 3 3 2 2" xfId="6725" xr:uid="{00000000-0005-0000-0000-00008A1B0000}"/>
    <cellStyle name="Percent 8 2 2 2 3 3 3" xfId="3921" xr:uid="{00000000-0005-0000-0000-00008B1B0000}"/>
    <cellStyle name="Percent 8 2 2 2 3 3 3 2" xfId="8127" xr:uid="{00000000-0005-0000-0000-00008C1B0000}"/>
    <cellStyle name="Percent 8 2 2 2 3 3 4" xfId="5323" xr:uid="{00000000-0005-0000-0000-00008D1B0000}"/>
    <cellStyle name="Percent 8 2 2 2 3 4" xfId="1797" xr:uid="{00000000-0005-0000-0000-00008E1B0000}"/>
    <cellStyle name="Percent 8 2 2 2 3 4 2" xfId="6025" xr:uid="{00000000-0005-0000-0000-00008F1B0000}"/>
    <cellStyle name="Percent 8 2 2 2 3 5" xfId="3221" xr:uid="{00000000-0005-0000-0000-0000901B0000}"/>
    <cellStyle name="Percent 8 2 2 2 3 5 2" xfId="7427" xr:uid="{00000000-0005-0000-0000-0000911B0000}"/>
    <cellStyle name="Percent 8 2 2 2 3 6" xfId="4623" xr:uid="{00000000-0005-0000-0000-0000921B0000}"/>
    <cellStyle name="Percent 8 2 2 2 4" xfId="516" xr:uid="{00000000-0005-0000-0000-0000931B0000}"/>
    <cellStyle name="Percent 8 2 2 2 4 2" xfId="1237" xr:uid="{00000000-0005-0000-0000-0000941B0000}"/>
    <cellStyle name="Percent 8 2 2 2 4 2 2" xfId="2687" xr:uid="{00000000-0005-0000-0000-0000951B0000}"/>
    <cellStyle name="Percent 8 2 2 2 4 2 2 2" xfId="6903" xr:uid="{00000000-0005-0000-0000-0000961B0000}"/>
    <cellStyle name="Percent 8 2 2 2 4 2 3" xfId="4099" xr:uid="{00000000-0005-0000-0000-0000971B0000}"/>
    <cellStyle name="Percent 8 2 2 2 4 2 3 2" xfId="8305" xr:uid="{00000000-0005-0000-0000-0000981B0000}"/>
    <cellStyle name="Percent 8 2 2 2 4 2 4" xfId="5501" xr:uid="{00000000-0005-0000-0000-0000991B0000}"/>
    <cellStyle name="Percent 8 2 2 2 4 3" xfId="1975" xr:uid="{00000000-0005-0000-0000-00009A1B0000}"/>
    <cellStyle name="Percent 8 2 2 2 4 3 2" xfId="6203" xr:uid="{00000000-0005-0000-0000-00009B1B0000}"/>
    <cellStyle name="Percent 8 2 2 2 4 4" xfId="3399" xr:uid="{00000000-0005-0000-0000-00009C1B0000}"/>
    <cellStyle name="Percent 8 2 2 2 4 4 2" xfId="7605" xr:uid="{00000000-0005-0000-0000-00009D1B0000}"/>
    <cellStyle name="Percent 8 2 2 2 4 5" xfId="4801" xr:uid="{00000000-0005-0000-0000-00009E1B0000}"/>
    <cellStyle name="Percent 8 2 2 2 5" xfId="882" xr:uid="{00000000-0005-0000-0000-00009F1B0000}"/>
    <cellStyle name="Percent 8 2 2 2 5 2" xfId="2332" xr:uid="{00000000-0005-0000-0000-0000A01B0000}"/>
    <cellStyle name="Percent 8 2 2 2 5 2 2" xfId="6553" xr:uid="{00000000-0005-0000-0000-0000A11B0000}"/>
    <cellStyle name="Percent 8 2 2 2 5 3" xfId="3749" xr:uid="{00000000-0005-0000-0000-0000A21B0000}"/>
    <cellStyle name="Percent 8 2 2 2 5 3 2" xfId="7955" xr:uid="{00000000-0005-0000-0000-0000A31B0000}"/>
    <cellStyle name="Percent 8 2 2 2 5 4" xfId="5151" xr:uid="{00000000-0005-0000-0000-0000A41B0000}"/>
    <cellStyle name="Percent 8 2 2 2 6" xfId="1625" xr:uid="{00000000-0005-0000-0000-0000A51B0000}"/>
    <cellStyle name="Percent 8 2 2 2 6 2" xfId="5853" xr:uid="{00000000-0005-0000-0000-0000A61B0000}"/>
    <cellStyle name="Percent 8 2 2 2 7" xfId="3049" xr:uid="{00000000-0005-0000-0000-0000A71B0000}"/>
    <cellStyle name="Percent 8 2 2 2 7 2" xfId="7255" xr:uid="{00000000-0005-0000-0000-0000A81B0000}"/>
    <cellStyle name="Percent 8 2 2 2 8" xfId="4451" xr:uid="{00000000-0005-0000-0000-0000A91B0000}"/>
    <cellStyle name="Percent 8 2 2 3" xfId="198" xr:uid="{00000000-0005-0000-0000-0000AA1B0000}"/>
    <cellStyle name="Percent 8 2 2 3 2" xfId="370" xr:uid="{00000000-0005-0000-0000-0000AB1B0000}"/>
    <cellStyle name="Percent 8 2 2 3 2 2" xfId="734" xr:uid="{00000000-0005-0000-0000-0000AC1B0000}"/>
    <cellStyle name="Percent 8 2 2 3 2 2 2" xfId="1455" xr:uid="{00000000-0005-0000-0000-0000AD1B0000}"/>
    <cellStyle name="Percent 8 2 2 3 2 2 2 2" xfId="2905" xr:uid="{00000000-0005-0000-0000-0000AE1B0000}"/>
    <cellStyle name="Percent 8 2 2 3 2 2 2 2 2" xfId="7121" xr:uid="{00000000-0005-0000-0000-0000AF1B0000}"/>
    <cellStyle name="Percent 8 2 2 3 2 2 2 3" xfId="4317" xr:uid="{00000000-0005-0000-0000-0000B01B0000}"/>
    <cellStyle name="Percent 8 2 2 3 2 2 2 3 2" xfId="8523" xr:uid="{00000000-0005-0000-0000-0000B11B0000}"/>
    <cellStyle name="Percent 8 2 2 3 2 2 2 4" xfId="5719" xr:uid="{00000000-0005-0000-0000-0000B21B0000}"/>
    <cellStyle name="Percent 8 2 2 3 2 2 3" xfId="2193" xr:uid="{00000000-0005-0000-0000-0000B31B0000}"/>
    <cellStyle name="Percent 8 2 2 3 2 2 3 2" xfId="6421" xr:uid="{00000000-0005-0000-0000-0000B41B0000}"/>
    <cellStyle name="Percent 8 2 2 3 2 2 4" xfId="3617" xr:uid="{00000000-0005-0000-0000-0000B51B0000}"/>
    <cellStyle name="Percent 8 2 2 3 2 2 4 2" xfId="7823" xr:uid="{00000000-0005-0000-0000-0000B61B0000}"/>
    <cellStyle name="Percent 8 2 2 3 2 2 5" xfId="5019" xr:uid="{00000000-0005-0000-0000-0000B71B0000}"/>
    <cellStyle name="Percent 8 2 2 3 2 3" xfId="1100" xr:uid="{00000000-0005-0000-0000-0000B81B0000}"/>
    <cellStyle name="Percent 8 2 2 3 2 3 2" xfId="2550" xr:uid="{00000000-0005-0000-0000-0000B91B0000}"/>
    <cellStyle name="Percent 8 2 2 3 2 3 2 2" xfId="6771" xr:uid="{00000000-0005-0000-0000-0000BA1B0000}"/>
    <cellStyle name="Percent 8 2 2 3 2 3 3" xfId="3967" xr:uid="{00000000-0005-0000-0000-0000BB1B0000}"/>
    <cellStyle name="Percent 8 2 2 3 2 3 3 2" xfId="8173" xr:uid="{00000000-0005-0000-0000-0000BC1B0000}"/>
    <cellStyle name="Percent 8 2 2 3 2 3 4" xfId="5369" xr:uid="{00000000-0005-0000-0000-0000BD1B0000}"/>
    <cellStyle name="Percent 8 2 2 3 2 4" xfId="1843" xr:uid="{00000000-0005-0000-0000-0000BE1B0000}"/>
    <cellStyle name="Percent 8 2 2 3 2 4 2" xfId="6071" xr:uid="{00000000-0005-0000-0000-0000BF1B0000}"/>
    <cellStyle name="Percent 8 2 2 3 2 5" xfId="3267" xr:uid="{00000000-0005-0000-0000-0000C01B0000}"/>
    <cellStyle name="Percent 8 2 2 3 2 5 2" xfId="7473" xr:uid="{00000000-0005-0000-0000-0000C11B0000}"/>
    <cellStyle name="Percent 8 2 2 3 2 6" xfId="4669" xr:uid="{00000000-0005-0000-0000-0000C21B0000}"/>
    <cellStyle name="Percent 8 2 2 3 3" xfId="562" xr:uid="{00000000-0005-0000-0000-0000C31B0000}"/>
    <cellStyle name="Percent 8 2 2 3 3 2" xfId="1283" xr:uid="{00000000-0005-0000-0000-0000C41B0000}"/>
    <cellStyle name="Percent 8 2 2 3 3 2 2" xfId="2733" xr:uid="{00000000-0005-0000-0000-0000C51B0000}"/>
    <cellStyle name="Percent 8 2 2 3 3 2 2 2" xfId="6949" xr:uid="{00000000-0005-0000-0000-0000C61B0000}"/>
    <cellStyle name="Percent 8 2 2 3 3 2 3" xfId="4145" xr:uid="{00000000-0005-0000-0000-0000C71B0000}"/>
    <cellStyle name="Percent 8 2 2 3 3 2 3 2" xfId="8351" xr:uid="{00000000-0005-0000-0000-0000C81B0000}"/>
    <cellStyle name="Percent 8 2 2 3 3 2 4" xfId="5547" xr:uid="{00000000-0005-0000-0000-0000C91B0000}"/>
    <cellStyle name="Percent 8 2 2 3 3 3" xfId="2021" xr:uid="{00000000-0005-0000-0000-0000CA1B0000}"/>
    <cellStyle name="Percent 8 2 2 3 3 3 2" xfId="6249" xr:uid="{00000000-0005-0000-0000-0000CB1B0000}"/>
    <cellStyle name="Percent 8 2 2 3 3 4" xfId="3445" xr:uid="{00000000-0005-0000-0000-0000CC1B0000}"/>
    <cellStyle name="Percent 8 2 2 3 3 4 2" xfId="7651" xr:uid="{00000000-0005-0000-0000-0000CD1B0000}"/>
    <cellStyle name="Percent 8 2 2 3 3 5" xfId="4847" xr:uid="{00000000-0005-0000-0000-0000CE1B0000}"/>
    <cellStyle name="Percent 8 2 2 3 4" xfId="928" xr:uid="{00000000-0005-0000-0000-0000CF1B0000}"/>
    <cellStyle name="Percent 8 2 2 3 4 2" xfId="2378" xr:uid="{00000000-0005-0000-0000-0000D01B0000}"/>
    <cellStyle name="Percent 8 2 2 3 4 2 2" xfId="6599" xr:uid="{00000000-0005-0000-0000-0000D11B0000}"/>
    <cellStyle name="Percent 8 2 2 3 4 3" xfId="3795" xr:uid="{00000000-0005-0000-0000-0000D21B0000}"/>
    <cellStyle name="Percent 8 2 2 3 4 3 2" xfId="8001" xr:uid="{00000000-0005-0000-0000-0000D31B0000}"/>
    <cellStyle name="Percent 8 2 2 3 4 4" xfId="5197" xr:uid="{00000000-0005-0000-0000-0000D41B0000}"/>
    <cellStyle name="Percent 8 2 2 3 5" xfId="1671" xr:uid="{00000000-0005-0000-0000-0000D51B0000}"/>
    <cellStyle name="Percent 8 2 2 3 5 2" xfId="5899" xr:uid="{00000000-0005-0000-0000-0000D61B0000}"/>
    <cellStyle name="Percent 8 2 2 3 6" xfId="3095" xr:uid="{00000000-0005-0000-0000-0000D71B0000}"/>
    <cellStyle name="Percent 8 2 2 3 6 2" xfId="7301" xr:uid="{00000000-0005-0000-0000-0000D81B0000}"/>
    <cellStyle name="Percent 8 2 2 3 7" xfId="4497" xr:uid="{00000000-0005-0000-0000-0000D91B0000}"/>
    <cellStyle name="Percent 8 2 2 4" xfId="284" xr:uid="{00000000-0005-0000-0000-0000DA1B0000}"/>
    <cellStyle name="Percent 8 2 2 4 2" xfId="648" xr:uid="{00000000-0005-0000-0000-0000DB1B0000}"/>
    <cellStyle name="Percent 8 2 2 4 2 2" xfId="1369" xr:uid="{00000000-0005-0000-0000-0000DC1B0000}"/>
    <cellStyle name="Percent 8 2 2 4 2 2 2" xfId="2819" xr:uid="{00000000-0005-0000-0000-0000DD1B0000}"/>
    <cellStyle name="Percent 8 2 2 4 2 2 2 2" xfId="7035" xr:uid="{00000000-0005-0000-0000-0000DE1B0000}"/>
    <cellStyle name="Percent 8 2 2 4 2 2 3" xfId="4231" xr:uid="{00000000-0005-0000-0000-0000DF1B0000}"/>
    <cellStyle name="Percent 8 2 2 4 2 2 3 2" xfId="8437" xr:uid="{00000000-0005-0000-0000-0000E01B0000}"/>
    <cellStyle name="Percent 8 2 2 4 2 2 4" xfId="5633" xr:uid="{00000000-0005-0000-0000-0000E11B0000}"/>
    <cellStyle name="Percent 8 2 2 4 2 3" xfId="2107" xr:uid="{00000000-0005-0000-0000-0000E21B0000}"/>
    <cellStyle name="Percent 8 2 2 4 2 3 2" xfId="6335" xr:uid="{00000000-0005-0000-0000-0000E31B0000}"/>
    <cellStyle name="Percent 8 2 2 4 2 4" xfId="3531" xr:uid="{00000000-0005-0000-0000-0000E41B0000}"/>
    <cellStyle name="Percent 8 2 2 4 2 4 2" xfId="7737" xr:uid="{00000000-0005-0000-0000-0000E51B0000}"/>
    <cellStyle name="Percent 8 2 2 4 2 5" xfId="4933" xr:uid="{00000000-0005-0000-0000-0000E61B0000}"/>
    <cellStyle name="Percent 8 2 2 4 3" xfId="1014" xr:uid="{00000000-0005-0000-0000-0000E71B0000}"/>
    <cellStyle name="Percent 8 2 2 4 3 2" xfId="2464" xr:uid="{00000000-0005-0000-0000-0000E81B0000}"/>
    <cellStyle name="Percent 8 2 2 4 3 2 2" xfId="6685" xr:uid="{00000000-0005-0000-0000-0000E91B0000}"/>
    <cellStyle name="Percent 8 2 2 4 3 3" xfId="3881" xr:uid="{00000000-0005-0000-0000-0000EA1B0000}"/>
    <cellStyle name="Percent 8 2 2 4 3 3 2" xfId="8087" xr:uid="{00000000-0005-0000-0000-0000EB1B0000}"/>
    <cellStyle name="Percent 8 2 2 4 3 4" xfId="5283" xr:uid="{00000000-0005-0000-0000-0000EC1B0000}"/>
    <cellStyle name="Percent 8 2 2 4 4" xfId="1757" xr:uid="{00000000-0005-0000-0000-0000ED1B0000}"/>
    <cellStyle name="Percent 8 2 2 4 4 2" xfId="5985" xr:uid="{00000000-0005-0000-0000-0000EE1B0000}"/>
    <cellStyle name="Percent 8 2 2 4 5" xfId="3181" xr:uid="{00000000-0005-0000-0000-0000EF1B0000}"/>
    <cellStyle name="Percent 8 2 2 4 5 2" xfId="7387" xr:uid="{00000000-0005-0000-0000-0000F01B0000}"/>
    <cellStyle name="Percent 8 2 2 4 6" xfId="4583" xr:uid="{00000000-0005-0000-0000-0000F11B0000}"/>
    <cellStyle name="Percent 8 2 2 5" xfId="476" xr:uid="{00000000-0005-0000-0000-0000F21B0000}"/>
    <cellStyle name="Percent 8 2 2 5 2" xfId="1197" xr:uid="{00000000-0005-0000-0000-0000F31B0000}"/>
    <cellStyle name="Percent 8 2 2 5 2 2" xfId="2647" xr:uid="{00000000-0005-0000-0000-0000F41B0000}"/>
    <cellStyle name="Percent 8 2 2 5 2 2 2" xfId="6863" xr:uid="{00000000-0005-0000-0000-0000F51B0000}"/>
    <cellStyle name="Percent 8 2 2 5 2 3" xfId="4059" xr:uid="{00000000-0005-0000-0000-0000F61B0000}"/>
    <cellStyle name="Percent 8 2 2 5 2 3 2" xfId="8265" xr:uid="{00000000-0005-0000-0000-0000F71B0000}"/>
    <cellStyle name="Percent 8 2 2 5 2 4" xfId="5461" xr:uid="{00000000-0005-0000-0000-0000F81B0000}"/>
    <cellStyle name="Percent 8 2 2 5 3" xfId="1935" xr:uid="{00000000-0005-0000-0000-0000F91B0000}"/>
    <cellStyle name="Percent 8 2 2 5 3 2" xfId="6163" xr:uid="{00000000-0005-0000-0000-0000FA1B0000}"/>
    <cellStyle name="Percent 8 2 2 5 4" xfId="3359" xr:uid="{00000000-0005-0000-0000-0000FB1B0000}"/>
    <cellStyle name="Percent 8 2 2 5 4 2" xfId="7565" xr:uid="{00000000-0005-0000-0000-0000FC1B0000}"/>
    <cellStyle name="Percent 8 2 2 5 5" xfId="4761" xr:uid="{00000000-0005-0000-0000-0000FD1B0000}"/>
    <cellStyle name="Percent 8 2 2 6" xfId="842" xr:uid="{00000000-0005-0000-0000-0000FE1B0000}"/>
    <cellStyle name="Percent 8 2 2 6 2" xfId="2292" xr:uid="{00000000-0005-0000-0000-0000FF1B0000}"/>
    <cellStyle name="Percent 8 2 2 6 2 2" xfId="6513" xr:uid="{00000000-0005-0000-0000-0000001C0000}"/>
    <cellStyle name="Percent 8 2 2 6 3" xfId="3709" xr:uid="{00000000-0005-0000-0000-0000011C0000}"/>
    <cellStyle name="Percent 8 2 2 6 3 2" xfId="7915" xr:uid="{00000000-0005-0000-0000-0000021C0000}"/>
    <cellStyle name="Percent 8 2 2 6 4" xfId="5111" xr:uid="{00000000-0005-0000-0000-0000031C0000}"/>
    <cellStyle name="Percent 8 2 2 7" xfId="1585" xr:uid="{00000000-0005-0000-0000-0000041C0000}"/>
    <cellStyle name="Percent 8 2 2 7 2" xfId="5813" xr:uid="{00000000-0005-0000-0000-0000051C0000}"/>
    <cellStyle name="Percent 8 2 2 8" xfId="3009" xr:uid="{00000000-0005-0000-0000-0000061C0000}"/>
    <cellStyle name="Percent 8 2 2 8 2" xfId="7215" xr:uid="{00000000-0005-0000-0000-0000071C0000}"/>
    <cellStyle name="Percent 8 2 2 9" xfId="4411" xr:uid="{00000000-0005-0000-0000-0000081C0000}"/>
    <cellStyle name="Percent 8 2 3" xfId="140" xr:uid="{00000000-0005-0000-0000-0000091C0000}"/>
    <cellStyle name="Percent 8 2 3 2" xfId="226" xr:uid="{00000000-0005-0000-0000-00000A1C0000}"/>
    <cellStyle name="Percent 8 2 3 2 2" xfId="398" xr:uid="{00000000-0005-0000-0000-00000B1C0000}"/>
    <cellStyle name="Percent 8 2 3 2 2 2" xfId="762" xr:uid="{00000000-0005-0000-0000-00000C1C0000}"/>
    <cellStyle name="Percent 8 2 3 2 2 2 2" xfId="1483" xr:uid="{00000000-0005-0000-0000-00000D1C0000}"/>
    <cellStyle name="Percent 8 2 3 2 2 2 2 2" xfId="2933" xr:uid="{00000000-0005-0000-0000-00000E1C0000}"/>
    <cellStyle name="Percent 8 2 3 2 2 2 2 2 2" xfId="7149" xr:uid="{00000000-0005-0000-0000-00000F1C0000}"/>
    <cellStyle name="Percent 8 2 3 2 2 2 2 3" xfId="4345" xr:uid="{00000000-0005-0000-0000-0000101C0000}"/>
    <cellStyle name="Percent 8 2 3 2 2 2 2 3 2" xfId="8551" xr:uid="{00000000-0005-0000-0000-0000111C0000}"/>
    <cellStyle name="Percent 8 2 3 2 2 2 2 4" xfId="5747" xr:uid="{00000000-0005-0000-0000-0000121C0000}"/>
    <cellStyle name="Percent 8 2 3 2 2 2 3" xfId="2221" xr:uid="{00000000-0005-0000-0000-0000131C0000}"/>
    <cellStyle name="Percent 8 2 3 2 2 2 3 2" xfId="6449" xr:uid="{00000000-0005-0000-0000-0000141C0000}"/>
    <cellStyle name="Percent 8 2 3 2 2 2 4" xfId="3645" xr:uid="{00000000-0005-0000-0000-0000151C0000}"/>
    <cellStyle name="Percent 8 2 3 2 2 2 4 2" xfId="7851" xr:uid="{00000000-0005-0000-0000-0000161C0000}"/>
    <cellStyle name="Percent 8 2 3 2 2 2 5" xfId="5047" xr:uid="{00000000-0005-0000-0000-0000171C0000}"/>
    <cellStyle name="Percent 8 2 3 2 2 3" xfId="1128" xr:uid="{00000000-0005-0000-0000-0000181C0000}"/>
    <cellStyle name="Percent 8 2 3 2 2 3 2" xfId="2578" xr:uid="{00000000-0005-0000-0000-0000191C0000}"/>
    <cellStyle name="Percent 8 2 3 2 2 3 2 2" xfId="6799" xr:uid="{00000000-0005-0000-0000-00001A1C0000}"/>
    <cellStyle name="Percent 8 2 3 2 2 3 3" xfId="3995" xr:uid="{00000000-0005-0000-0000-00001B1C0000}"/>
    <cellStyle name="Percent 8 2 3 2 2 3 3 2" xfId="8201" xr:uid="{00000000-0005-0000-0000-00001C1C0000}"/>
    <cellStyle name="Percent 8 2 3 2 2 3 4" xfId="5397" xr:uid="{00000000-0005-0000-0000-00001D1C0000}"/>
    <cellStyle name="Percent 8 2 3 2 2 4" xfId="1871" xr:uid="{00000000-0005-0000-0000-00001E1C0000}"/>
    <cellStyle name="Percent 8 2 3 2 2 4 2" xfId="6099" xr:uid="{00000000-0005-0000-0000-00001F1C0000}"/>
    <cellStyle name="Percent 8 2 3 2 2 5" xfId="3295" xr:uid="{00000000-0005-0000-0000-0000201C0000}"/>
    <cellStyle name="Percent 8 2 3 2 2 5 2" xfId="7501" xr:uid="{00000000-0005-0000-0000-0000211C0000}"/>
    <cellStyle name="Percent 8 2 3 2 2 6" xfId="4697" xr:uid="{00000000-0005-0000-0000-0000221C0000}"/>
    <cellStyle name="Percent 8 2 3 2 3" xfId="590" xr:uid="{00000000-0005-0000-0000-0000231C0000}"/>
    <cellStyle name="Percent 8 2 3 2 3 2" xfId="1311" xr:uid="{00000000-0005-0000-0000-0000241C0000}"/>
    <cellStyle name="Percent 8 2 3 2 3 2 2" xfId="2761" xr:uid="{00000000-0005-0000-0000-0000251C0000}"/>
    <cellStyle name="Percent 8 2 3 2 3 2 2 2" xfId="6977" xr:uid="{00000000-0005-0000-0000-0000261C0000}"/>
    <cellStyle name="Percent 8 2 3 2 3 2 3" xfId="4173" xr:uid="{00000000-0005-0000-0000-0000271C0000}"/>
    <cellStyle name="Percent 8 2 3 2 3 2 3 2" xfId="8379" xr:uid="{00000000-0005-0000-0000-0000281C0000}"/>
    <cellStyle name="Percent 8 2 3 2 3 2 4" xfId="5575" xr:uid="{00000000-0005-0000-0000-0000291C0000}"/>
    <cellStyle name="Percent 8 2 3 2 3 3" xfId="2049" xr:uid="{00000000-0005-0000-0000-00002A1C0000}"/>
    <cellStyle name="Percent 8 2 3 2 3 3 2" xfId="6277" xr:uid="{00000000-0005-0000-0000-00002B1C0000}"/>
    <cellStyle name="Percent 8 2 3 2 3 4" xfId="3473" xr:uid="{00000000-0005-0000-0000-00002C1C0000}"/>
    <cellStyle name="Percent 8 2 3 2 3 4 2" xfId="7679" xr:uid="{00000000-0005-0000-0000-00002D1C0000}"/>
    <cellStyle name="Percent 8 2 3 2 3 5" xfId="4875" xr:uid="{00000000-0005-0000-0000-00002E1C0000}"/>
    <cellStyle name="Percent 8 2 3 2 4" xfId="956" xr:uid="{00000000-0005-0000-0000-00002F1C0000}"/>
    <cellStyle name="Percent 8 2 3 2 4 2" xfId="2406" xr:uid="{00000000-0005-0000-0000-0000301C0000}"/>
    <cellStyle name="Percent 8 2 3 2 4 2 2" xfId="6627" xr:uid="{00000000-0005-0000-0000-0000311C0000}"/>
    <cellStyle name="Percent 8 2 3 2 4 3" xfId="3823" xr:uid="{00000000-0005-0000-0000-0000321C0000}"/>
    <cellStyle name="Percent 8 2 3 2 4 3 2" xfId="8029" xr:uid="{00000000-0005-0000-0000-0000331C0000}"/>
    <cellStyle name="Percent 8 2 3 2 4 4" xfId="5225" xr:uid="{00000000-0005-0000-0000-0000341C0000}"/>
    <cellStyle name="Percent 8 2 3 2 5" xfId="1699" xr:uid="{00000000-0005-0000-0000-0000351C0000}"/>
    <cellStyle name="Percent 8 2 3 2 5 2" xfId="5927" xr:uid="{00000000-0005-0000-0000-0000361C0000}"/>
    <cellStyle name="Percent 8 2 3 2 6" xfId="3123" xr:uid="{00000000-0005-0000-0000-0000371C0000}"/>
    <cellStyle name="Percent 8 2 3 2 6 2" xfId="7329" xr:uid="{00000000-0005-0000-0000-0000381C0000}"/>
    <cellStyle name="Percent 8 2 3 2 7" xfId="4525" xr:uid="{00000000-0005-0000-0000-0000391C0000}"/>
    <cellStyle name="Percent 8 2 3 3" xfId="312" xr:uid="{00000000-0005-0000-0000-00003A1C0000}"/>
    <cellStyle name="Percent 8 2 3 3 2" xfId="676" xr:uid="{00000000-0005-0000-0000-00003B1C0000}"/>
    <cellStyle name="Percent 8 2 3 3 2 2" xfId="1397" xr:uid="{00000000-0005-0000-0000-00003C1C0000}"/>
    <cellStyle name="Percent 8 2 3 3 2 2 2" xfId="2847" xr:uid="{00000000-0005-0000-0000-00003D1C0000}"/>
    <cellStyle name="Percent 8 2 3 3 2 2 2 2" xfId="7063" xr:uid="{00000000-0005-0000-0000-00003E1C0000}"/>
    <cellStyle name="Percent 8 2 3 3 2 2 3" xfId="4259" xr:uid="{00000000-0005-0000-0000-00003F1C0000}"/>
    <cellStyle name="Percent 8 2 3 3 2 2 3 2" xfId="8465" xr:uid="{00000000-0005-0000-0000-0000401C0000}"/>
    <cellStyle name="Percent 8 2 3 3 2 2 4" xfId="5661" xr:uid="{00000000-0005-0000-0000-0000411C0000}"/>
    <cellStyle name="Percent 8 2 3 3 2 3" xfId="2135" xr:uid="{00000000-0005-0000-0000-0000421C0000}"/>
    <cellStyle name="Percent 8 2 3 3 2 3 2" xfId="6363" xr:uid="{00000000-0005-0000-0000-0000431C0000}"/>
    <cellStyle name="Percent 8 2 3 3 2 4" xfId="3559" xr:uid="{00000000-0005-0000-0000-0000441C0000}"/>
    <cellStyle name="Percent 8 2 3 3 2 4 2" xfId="7765" xr:uid="{00000000-0005-0000-0000-0000451C0000}"/>
    <cellStyle name="Percent 8 2 3 3 2 5" xfId="4961" xr:uid="{00000000-0005-0000-0000-0000461C0000}"/>
    <cellStyle name="Percent 8 2 3 3 3" xfId="1042" xr:uid="{00000000-0005-0000-0000-0000471C0000}"/>
    <cellStyle name="Percent 8 2 3 3 3 2" xfId="2492" xr:uid="{00000000-0005-0000-0000-0000481C0000}"/>
    <cellStyle name="Percent 8 2 3 3 3 2 2" xfId="6713" xr:uid="{00000000-0005-0000-0000-0000491C0000}"/>
    <cellStyle name="Percent 8 2 3 3 3 3" xfId="3909" xr:uid="{00000000-0005-0000-0000-00004A1C0000}"/>
    <cellStyle name="Percent 8 2 3 3 3 3 2" xfId="8115" xr:uid="{00000000-0005-0000-0000-00004B1C0000}"/>
    <cellStyle name="Percent 8 2 3 3 3 4" xfId="5311" xr:uid="{00000000-0005-0000-0000-00004C1C0000}"/>
    <cellStyle name="Percent 8 2 3 3 4" xfId="1785" xr:uid="{00000000-0005-0000-0000-00004D1C0000}"/>
    <cellStyle name="Percent 8 2 3 3 4 2" xfId="6013" xr:uid="{00000000-0005-0000-0000-00004E1C0000}"/>
    <cellStyle name="Percent 8 2 3 3 5" xfId="3209" xr:uid="{00000000-0005-0000-0000-00004F1C0000}"/>
    <cellStyle name="Percent 8 2 3 3 5 2" xfId="7415" xr:uid="{00000000-0005-0000-0000-0000501C0000}"/>
    <cellStyle name="Percent 8 2 3 3 6" xfId="4611" xr:uid="{00000000-0005-0000-0000-0000511C0000}"/>
    <cellStyle name="Percent 8 2 3 4" xfId="504" xr:uid="{00000000-0005-0000-0000-0000521C0000}"/>
    <cellStyle name="Percent 8 2 3 4 2" xfId="1225" xr:uid="{00000000-0005-0000-0000-0000531C0000}"/>
    <cellStyle name="Percent 8 2 3 4 2 2" xfId="2675" xr:uid="{00000000-0005-0000-0000-0000541C0000}"/>
    <cellStyle name="Percent 8 2 3 4 2 2 2" xfId="6891" xr:uid="{00000000-0005-0000-0000-0000551C0000}"/>
    <cellStyle name="Percent 8 2 3 4 2 3" xfId="4087" xr:uid="{00000000-0005-0000-0000-0000561C0000}"/>
    <cellStyle name="Percent 8 2 3 4 2 3 2" xfId="8293" xr:uid="{00000000-0005-0000-0000-0000571C0000}"/>
    <cellStyle name="Percent 8 2 3 4 2 4" xfId="5489" xr:uid="{00000000-0005-0000-0000-0000581C0000}"/>
    <cellStyle name="Percent 8 2 3 4 3" xfId="1963" xr:uid="{00000000-0005-0000-0000-0000591C0000}"/>
    <cellStyle name="Percent 8 2 3 4 3 2" xfId="6191" xr:uid="{00000000-0005-0000-0000-00005A1C0000}"/>
    <cellStyle name="Percent 8 2 3 4 4" xfId="3387" xr:uid="{00000000-0005-0000-0000-00005B1C0000}"/>
    <cellStyle name="Percent 8 2 3 4 4 2" xfId="7593" xr:uid="{00000000-0005-0000-0000-00005C1C0000}"/>
    <cellStyle name="Percent 8 2 3 4 5" xfId="4789" xr:uid="{00000000-0005-0000-0000-00005D1C0000}"/>
    <cellStyle name="Percent 8 2 3 5" xfId="870" xr:uid="{00000000-0005-0000-0000-00005E1C0000}"/>
    <cellStyle name="Percent 8 2 3 5 2" xfId="2320" xr:uid="{00000000-0005-0000-0000-00005F1C0000}"/>
    <cellStyle name="Percent 8 2 3 5 2 2" xfId="6541" xr:uid="{00000000-0005-0000-0000-0000601C0000}"/>
    <cellStyle name="Percent 8 2 3 5 3" xfId="3737" xr:uid="{00000000-0005-0000-0000-0000611C0000}"/>
    <cellStyle name="Percent 8 2 3 5 3 2" xfId="7943" xr:uid="{00000000-0005-0000-0000-0000621C0000}"/>
    <cellStyle name="Percent 8 2 3 5 4" xfId="5139" xr:uid="{00000000-0005-0000-0000-0000631C0000}"/>
    <cellStyle name="Percent 8 2 3 6" xfId="1613" xr:uid="{00000000-0005-0000-0000-0000641C0000}"/>
    <cellStyle name="Percent 8 2 3 6 2" xfId="5841" xr:uid="{00000000-0005-0000-0000-0000651C0000}"/>
    <cellStyle name="Percent 8 2 3 7" xfId="3037" xr:uid="{00000000-0005-0000-0000-0000661C0000}"/>
    <cellStyle name="Percent 8 2 3 7 2" xfId="7243" xr:uid="{00000000-0005-0000-0000-0000671C0000}"/>
    <cellStyle name="Percent 8 2 3 8" xfId="4439" xr:uid="{00000000-0005-0000-0000-0000681C0000}"/>
    <cellStyle name="Percent 8 2 4" xfId="186" xr:uid="{00000000-0005-0000-0000-0000691C0000}"/>
    <cellStyle name="Percent 8 2 4 2" xfId="358" xr:uid="{00000000-0005-0000-0000-00006A1C0000}"/>
    <cellStyle name="Percent 8 2 4 2 2" xfId="722" xr:uid="{00000000-0005-0000-0000-00006B1C0000}"/>
    <cellStyle name="Percent 8 2 4 2 2 2" xfId="1443" xr:uid="{00000000-0005-0000-0000-00006C1C0000}"/>
    <cellStyle name="Percent 8 2 4 2 2 2 2" xfId="2893" xr:uid="{00000000-0005-0000-0000-00006D1C0000}"/>
    <cellStyle name="Percent 8 2 4 2 2 2 2 2" xfId="7109" xr:uid="{00000000-0005-0000-0000-00006E1C0000}"/>
    <cellStyle name="Percent 8 2 4 2 2 2 3" xfId="4305" xr:uid="{00000000-0005-0000-0000-00006F1C0000}"/>
    <cellStyle name="Percent 8 2 4 2 2 2 3 2" xfId="8511" xr:uid="{00000000-0005-0000-0000-0000701C0000}"/>
    <cellStyle name="Percent 8 2 4 2 2 2 4" xfId="5707" xr:uid="{00000000-0005-0000-0000-0000711C0000}"/>
    <cellStyle name="Percent 8 2 4 2 2 3" xfId="2181" xr:uid="{00000000-0005-0000-0000-0000721C0000}"/>
    <cellStyle name="Percent 8 2 4 2 2 3 2" xfId="6409" xr:uid="{00000000-0005-0000-0000-0000731C0000}"/>
    <cellStyle name="Percent 8 2 4 2 2 4" xfId="3605" xr:uid="{00000000-0005-0000-0000-0000741C0000}"/>
    <cellStyle name="Percent 8 2 4 2 2 4 2" xfId="7811" xr:uid="{00000000-0005-0000-0000-0000751C0000}"/>
    <cellStyle name="Percent 8 2 4 2 2 5" xfId="5007" xr:uid="{00000000-0005-0000-0000-0000761C0000}"/>
    <cellStyle name="Percent 8 2 4 2 3" xfId="1088" xr:uid="{00000000-0005-0000-0000-0000771C0000}"/>
    <cellStyle name="Percent 8 2 4 2 3 2" xfId="2538" xr:uid="{00000000-0005-0000-0000-0000781C0000}"/>
    <cellStyle name="Percent 8 2 4 2 3 2 2" xfId="6759" xr:uid="{00000000-0005-0000-0000-0000791C0000}"/>
    <cellStyle name="Percent 8 2 4 2 3 3" xfId="3955" xr:uid="{00000000-0005-0000-0000-00007A1C0000}"/>
    <cellStyle name="Percent 8 2 4 2 3 3 2" xfId="8161" xr:uid="{00000000-0005-0000-0000-00007B1C0000}"/>
    <cellStyle name="Percent 8 2 4 2 3 4" xfId="5357" xr:uid="{00000000-0005-0000-0000-00007C1C0000}"/>
    <cellStyle name="Percent 8 2 4 2 4" xfId="1831" xr:uid="{00000000-0005-0000-0000-00007D1C0000}"/>
    <cellStyle name="Percent 8 2 4 2 4 2" xfId="6059" xr:uid="{00000000-0005-0000-0000-00007E1C0000}"/>
    <cellStyle name="Percent 8 2 4 2 5" xfId="3255" xr:uid="{00000000-0005-0000-0000-00007F1C0000}"/>
    <cellStyle name="Percent 8 2 4 2 5 2" xfId="7461" xr:uid="{00000000-0005-0000-0000-0000801C0000}"/>
    <cellStyle name="Percent 8 2 4 2 6" xfId="4657" xr:uid="{00000000-0005-0000-0000-0000811C0000}"/>
    <cellStyle name="Percent 8 2 4 3" xfId="550" xr:uid="{00000000-0005-0000-0000-0000821C0000}"/>
    <cellStyle name="Percent 8 2 4 3 2" xfId="1271" xr:uid="{00000000-0005-0000-0000-0000831C0000}"/>
    <cellStyle name="Percent 8 2 4 3 2 2" xfId="2721" xr:uid="{00000000-0005-0000-0000-0000841C0000}"/>
    <cellStyle name="Percent 8 2 4 3 2 2 2" xfId="6937" xr:uid="{00000000-0005-0000-0000-0000851C0000}"/>
    <cellStyle name="Percent 8 2 4 3 2 3" xfId="4133" xr:uid="{00000000-0005-0000-0000-0000861C0000}"/>
    <cellStyle name="Percent 8 2 4 3 2 3 2" xfId="8339" xr:uid="{00000000-0005-0000-0000-0000871C0000}"/>
    <cellStyle name="Percent 8 2 4 3 2 4" xfId="5535" xr:uid="{00000000-0005-0000-0000-0000881C0000}"/>
    <cellStyle name="Percent 8 2 4 3 3" xfId="2009" xr:uid="{00000000-0005-0000-0000-0000891C0000}"/>
    <cellStyle name="Percent 8 2 4 3 3 2" xfId="6237" xr:uid="{00000000-0005-0000-0000-00008A1C0000}"/>
    <cellStyle name="Percent 8 2 4 3 4" xfId="3433" xr:uid="{00000000-0005-0000-0000-00008B1C0000}"/>
    <cellStyle name="Percent 8 2 4 3 4 2" xfId="7639" xr:uid="{00000000-0005-0000-0000-00008C1C0000}"/>
    <cellStyle name="Percent 8 2 4 3 5" xfId="4835" xr:uid="{00000000-0005-0000-0000-00008D1C0000}"/>
    <cellStyle name="Percent 8 2 4 4" xfId="916" xr:uid="{00000000-0005-0000-0000-00008E1C0000}"/>
    <cellStyle name="Percent 8 2 4 4 2" xfId="2366" xr:uid="{00000000-0005-0000-0000-00008F1C0000}"/>
    <cellStyle name="Percent 8 2 4 4 2 2" xfId="6587" xr:uid="{00000000-0005-0000-0000-0000901C0000}"/>
    <cellStyle name="Percent 8 2 4 4 3" xfId="3783" xr:uid="{00000000-0005-0000-0000-0000911C0000}"/>
    <cellStyle name="Percent 8 2 4 4 3 2" xfId="7989" xr:uid="{00000000-0005-0000-0000-0000921C0000}"/>
    <cellStyle name="Percent 8 2 4 4 4" xfId="5185" xr:uid="{00000000-0005-0000-0000-0000931C0000}"/>
    <cellStyle name="Percent 8 2 4 5" xfId="1659" xr:uid="{00000000-0005-0000-0000-0000941C0000}"/>
    <cellStyle name="Percent 8 2 4 5 2" xfId="5887" xr:uid="{00000000-0005-0000-0000-0000951C0000}"/>
    <cellStyle name="Percent 8 2 4 6" xfId="3083" xr:uid="{00000000-0005-0000-0000-0000961C0000}"/>
    <cellStyle name="Percent 8 2 4 6 2" xfId="7289" xr:uid="{00000000-0005-0000-0000-0000971C0000}"/>
    <cellStyle name="Percent 8 2 4 7" xfId="4485" xr:uid="{00000000-0005-0000-0000-0000981C0000}"/>
    <cellStyle name="Percent 8 2 5" xfId="272" xr:uid="{00000000-0005-0000-0000-0000991C0000}"/>
    <cellStyle name="Percent 8 2 5 2" xfId="636" xr:uid="{00000000-0005-0000-0000-00009A1C0000}"/>
    <cellStyle name="Percent 8 2 5 2 2" xfId="1357" xr:uid="{00000000-0005-0000-0000-00009B1C0000}"/>
    <cellStyle name="Percent 8 2 5 2 2 2" xfId="2807" xr:uid="{00000000-0005-0000-0000-00009C1C0000}"/>
    <cellStyle name="Percent 8 2 5 2 2 2 2" xfId="7023" xr:uid="{00000000-0005-0000-0000-00009D1C0000}"/>
    <cellStyle name="Percent 8 2 5 2 2 3" xfId="4219" xr:uid="{00000000-0005-0000-0000-00009E1C0000}"/>
    <cellStyle name="Percent 8 2 5 2 2 3 2" xfId="8425" xr:uid="{00000000-0005-0000-0000-00009F1C0000}"/>
    <cellStyle name="Percent 8 2 5 2 2 4" xfId="5621" xr:uid="{00000000-0005-0000-0000-0000A01C0000}"/>
    <cellStyle name="Percent 8 2 5 2 3" xfId="2095" xr:uid="{00000000-0005-0000-0000-0000A11C0000}"/>
    <cellStyle name="Percent 8 2 5 2 3 2" xfId="6323" xr:uid="{00000000-0005-0000-0000-0000A21C0000}"/>
    <cellStyle name="Percent 8 2 5 2 4" xfId="3519" xr:uid="{00000000-0005-0000-0000-0000A31C0000}"/>
    <cellStyle name="Percent 8 2 5 2 4 2" xfId="7725" xr:uid="{00000000-0005-0000-0000-0000A41C0000}"/>
    <cellStyle name="Percent 8 2 5 2 5" xfId="4921" xr:uid="{00000000-0005-0000-0000-0000A51C0000}"/>
    <cellStyle name="Percent 8 2 5 3" xfId="1002" xr:uid="{00000000-0005-0000-0000-0000A61C0000}"/>
    <cellStyle name="Percent 8 2 5 3 2" xfId="2452" xr:uid="{00000000-0005-0000-0000-0000A71C0000}"/>
    <cellStyle name="Percent 8 2 5 3 2 2" xfId="6673" xr:uid="{00000000-0005-0000-0000-0000A81C0000}"/>
    <cellStyle name="Percent 8 2 5 3 3" xfId="3869" xr:uid="{00000000-0005-0000-0000-0000A91C0000}"/>
    <cellStyle name="Percent 8 2 5 3 3 2" xfId="8075" xr:uid="{00000000-0005-0000-0000-0000AA1C0000}"/>
    <cellStyle name="Percent 8 2 5 3 4" xfId="5271" xr:uid="{00000000-0005-0000-0000-0000AB1C0000}"/>
    <cellStyle name="Percent 8 2 5 4" xfId="1745" xr:uid="{00000000-0005-0000-0000-0000AC1C0000}"/>
    <cellStyle name="Percent 8 2 5 4 2" xfId="5973" xr:uid="{00000000-0005-0000-0000-0000AD1C0000}"/>
    <cellStyle name="Percent 8 2 5 5" xfId="3169" xr:uid="{00000000-0005-0000-0000-0000AE1C0000}"/>
    <cellStyle name="Percent 8 2 5 5 2" xfId="7375" xr:uid="{00000000-0005-0000-0000-0000AF1C0000}"/>
    <cellStyle name="Percent 8 2 5 6" xfId="4571" xr:uid="{00000000-0005-0000-0000-0000B01C0000}"/>
    <cellStyle name="Percent 8 2 6" xfId="464" xr:uid="{00000000-0005-0000-0000-0000B11C0000}"/>
    <cellStyle name="Percent 8 2 6 2" xfId="1185" xr:uid="{00000000-0005-0000-0000-0000B21C0000}"/>
    <cellStyle name="Percent 8 2 6 2 2" xfId="2635" xr:uid="{00000000-0005-0000-0000-0000B31C0000}"/>
    <cellStyle name="Percent 8 2 6 2 2 2" xfId="6851" xr:uid="{00000000-0005-0000-0000-0000B41C0000}"/>
    <cellStyle name="Percent 8 2 6 2 3" xfId="4047" xr:uid="{00000000-0005-0000-0000-0000B51C0000}"/>
    <cellStyle name="Percent 8 2 6 2 3 2" xfId="8253" xr:uid="{00000000-0005-0000-0000-0000B61C0000}"/>
    <cellStyle name="Percent 8 2 6 2 4" xfId="5449" xr:uid="{00000000-0005-0000-0000-0000B71C0000}"/>
    <cellStyle name="Percent 8 2 6 3" xfId="1923" xr:uid="{00000000-0005-0000-0000-0000B81C0000}"/>
    <cellStyle name="Percent 8 2 6 3 2" xfId="6151" xr:uid="{00000000-0005-0000-0000-0000B91C0000}"/>
    <cellStyle name="Percent 8 2 6 4" xfId="3347" xr:uid="{00000000-0005-0000-0000-0000BA1C0000}"/>
    <cellStyle name="Percent 8 2 6 4 2" xfId="7553" xr:uid="{00000000-0005-0000-0000-0000BB1C0000}"/>
    <cellStyle name="Percent 8 2 6 5" xfId="4749" xr:uid="{00000000-0005-0000-0000-0000BC1C0000}"/>
    <cellStyle name="Percent 8 2 7" xfId="830" xr:uid="{00000000-0005-0000-0000-0000BD1C0000}"/>
    <cellStyle name="Percent 8 2 7 2" xfId="2280" xr:uid="{00000000-0005-0000-0000-0000BE1C0000}"/>
    <cellStyle name="Percent 8 2 7 2 2" xfId="6501" xr:uid="{00000000-0005-0000-0000-0000BF1C0000}"/>
    <cellStyle name="Percent 8 2 7 3" xfId="3697" xr:uid="{00000000-0005-0000-0000-0000C01C0000}"/>
    <cellStyle name="Percent 8 2 7 3 2" xfId="7903" xr:uid="{00000000-0005-0000-0000-0000C11C0000}"/>
    <cellStyle name="Percent 8 2 7 4" xfId="5099" xr:uid="{00000000-0005-0000-0000-0000C21C0000}"/>
    <cellStyle name="Percent 8 2 8" xfId="1573" xr:uid="{00000000-0005-0000-0000-0000C31C0000}"/>
    <cellStyle name="Percent 8 2 8 2" xfId="5801" xr:uid="{00000000-0005-0000-0000-0000C41C0000}"/>
    <cellStyle name="Percent 8 2 9" xfId="2997" xr:uid="{00000000-0005-0000-0000-0000C51C0000}"/>
    <cellStyle name="Percent 8 2 9 2" xfId="7203" xr:uid="{00000000-0005-0000-0000-0000C61C0000}"/>
    <cellStyle name="Percent 8 3" xfId="106" xr:uid="{00000000-0005-0000-0000-0000C71C0000}"/>
    <cellStyle name="Percent 8 3 2" xfId="146" xr:uid="{00000000-0005-0000-0000-0000C81C0000}"/>
    <cellStyle name="Percent 8 3 2 2" xfId="232" xr:uid="{00000000-0005-0000-0000-0000C91C0000}"/>
    <cellStyle name="Percent 8 3 2 2 2" xfId="404" xr:uid="{00000000-0005-0000-0000-0000CA1C0000}"/>
    <cellStyle name="Percent 8 3 2 2 2 2" xfId="768" xr:uid="{00000000-0005-0000-0000-0000CB1C0000}"/>
    <cellStyle name="Percent 8 3 2 2 2 2 2" xfId="1489" xr:uid="{00000000-0005-0000-0000-0000CC1C0000}"/>
    <cellStyle name="Percent 8 3 2 2 2 2 2 2" xfId="2939" xr:uid="{00000000-0005-0000-0000-0000CD1C0000}"/>
    <cellStyle name="Percent 8 3 2 2 2 2 2 2 2" xfId="7155" xr:uid="{00000000-0005-0000-0000-0000CE1C0000}"/>
    <cellStyle name="Percent 8 3 2 2 2 2 2 3" xfId="4351" xr:uid="{00000000-0005-0000-0000-0000CF1C0000}"/>
    <cellStyle name="Percent 8 3 2 2 2 2 2 3 2" xfId="8557" xr:uid="{00000000-0005-0000-0000-0000D01C0000}"/>
    <cellStyle name="Percent 8 3 2 2 2 2 2 4" xfId="5753" xr:uid="{00000000-0005-0000-0000-0000D11C0000}"/>
    <cellStyle name="Percent 8 3 2 2 2 2 3" xfId="2227" xr:uid="{00000000-0005-0000-0000-0000D21C0000}"/>
    <cellStyle name="Percent 8 3 2 2 2 2 3 2" xfId="6455" xr:uid="{00000000-0005-0000-0000-0000D31C0000}"/>
    <cellStyle name="Percent 8 3 2 2 2 2 4" xfId="3651" xr:uid="{00000000-0005-0000-0000-0000D41C0000}"/>
    <cellStyle name="Percent 8 3 2 2 2 2 4 2" xfId="7857" xr:uid="{00000000-0005-0000-0000-0000D51C0000}"/>
    <cellStyle name="Percent 8 3 2 2 2 2 5" xfId="5053" xr:uid="{00000000-0005-0000-0000-0000D61C0000}"/>
    <cellStyle name="Percent 8 3 2 2 2 3" xfId="1134" xr:uid="{00000000-0005-0000-0000-0000D71C0000}"/>
    <cellStyle name="Percent 8 3 2 2 2 3 2" xfId="2584" xr:uid="{00000000-0005-0000-0000-0000D81C0000}"/>
    <cellStyle name="Percent 8 3 2 2 2 3 2 2" xfId="6805" xr:uid="{00000000-0005-0000-0000-0000D91C0000}"/>
    <cellStyle name="Percent 8 3 2 2 2 3 3" xfId="4001" xr:uid="{00000000-0005-0000-0000-0000DA1C0000}"/>
    <cellStyle name="Percent 8 3 2 2 2 3 3 2" xfId="8207" xr:uid="{00000000-0005-0000-0000-0000DB1C0000}"/>
    <cellStyle name="Percent 8 3 2 2 2 3 4" xfId="5403" xr:uid="{00000000-0005-0000-0000-0000DC1C0000}"/>
    <cellStyle name="Percent 8 3 2 2 2 4" xfId="1877" xr:uid="{00000000-0005-0000-0000-0000DD1C0000}"/>
    <cellStyle name="Percent 8 3 2 2 2 4 2" xfId="6105" xr:uid="{00000000-0005-0000-0000-0000DE1C0000}"/>
    <cellStyle name="Percent 8 3 2 2 2 5" xfId="3301" xr:uid="{00000000-0005-0000-0000-0000DF1C0000}"/>
    <cellStyle name="Percent 8 3 2 2 2 5 2" xfId="7507" xr:uid="{00000000-0005-0000-0000-0000E01C0000}"/>
    <cellStyle name="Percent 8 3 2 2 2 6" xfId="4703" xr:uid="{00000000-0005-0000-0000-0000E11C0000}"/>
    <cellStyle name="Percent 8 3 2 2 3" xfId="596" xr:uid="{00000000-0005-0000-0000-0000E21C0000}"/>
    <cellStyle name="Percent 8 3 2 2 3 2" xfId="1317" xr:uid="{00000000-0005-0000-0000-0000E31C0000}"/>
    <cellStyle name="Percent 8 3 2 2 3 2 2" xfId="2767" xr:uid="{00000000-0005-0000-0000-0000E41C0000}"/>
    <cellStyle name="Percent 8 3 2 2 3 2 2 2" xfId="6983" xr:uid="{00000000-0005-0000-0000-0000E51C0000}"/>
    <cellStyle name="Percent 8 3 2 2 3 2 3" xfId="4179" xr:uid="{00000000-0005-0000-0000-0000E61C0000}"/>
    <cellStyle name="Percent 8 3 2 2 3 2 3 2" xfId="8385" xr:uid="{00000000-0005-0000-0000-0000E71C0000}"/>
    <cellStyle name="Percent 8 3 2 2 3 2 4" xfId="5581" xr:uid="{00000000-0005-0000-0000-0000E81C0000}"/>
    <cellStyle name="Percent 8 3 2 2 3 3" xfId="2055" xr:uid="{00000000-0005-0000-0000-0000E91C0000}"/>
    <cellStyle name="Percent 8 3 2 2 3 3 2" xfId="6283" xr:uid="{00000000-0005-0000-0000-0000EA1C0000}"/>
    <cellStyle name="Percent 8 3 2 2 3 4" xfId="3479" xr:uid="{00000000-0005-0000-0000-0000EB1C0000}"/>
    <cellStyle name="Percent 8 3 2 2 3 4 2" xfId="7685" xr:uid="{00000000-0005-0000-0000-0000EC1C0000}"/>
    <cellStyle name="Percent 8 3 2 2 3 5" xfId="4881" xr:uid="{00000000-0005-0000-0000-0000ED1C0000}"/>
    <cellStyle name="Percent 8 3 2 2 4" xfId="962" xr:uid="{00000000-0005-0000-0000-0000EE1C0000}"/>
    <cellStyle name="Percent 8 3 2 2 4 2" xfId="2412" xr:uid="{00000000-0005-0000-0000-0000EF1C0000}"/>
    <cellStyle name="Percent 8 3 2 2 4 2 2" xfId="6633" xr:uid="{00000000-0005-0000-0000-0000F01C0000}"/>
    <cellStyle name="Percent 8 3 2 2 4 3" xfId="3829" xr:uid="{00000000-0005-0000-0000-0000F11C0000}"/>
    <cellStyle name="Percent 8 3 2 2 4 3 2" xfId="8035" xr:uid="{00000000-0005-0000-0000-0000F21C0000}"/>
    <cellStyle name="Percent 8 3 2 2 4 4" xfId="5231" xr:uid="{00000000-0005-0000-0000-0000F31C0000}"/>
    <cellStyle name="Percent 8 3 2 2 5" xfId="1705" xr:uid="{00000000-0005-0000-0000-0000F41C0000}"/>
    <cellStyle name="Percent 8 3 2 2 5 2" xfId="5933" xr:uid="{00000000-0005-0000-0000-0000F51C0000}"/>
    <cellStyle name="Percent 8 3 2 2 6" xfId="3129" xr:uid="{00000000-0005-0000-0000-0000F61C0000}"/>
    <cellStyle name="Percent 8 3 2 2 6 2" xfId="7335" xr:uid="{00000000-0005-0000-0000-0000F71C0000}"/>
    <cellStyle name="Percent 8 3 2 2 7" xfId="4531" xr:uid="{00000000-0005-0000-0000-0000F81C0000}"/>
    <cellStyle name="Percent 8 3 2 3" xfId="318" xr:uid="{00000000-0005-0000-0000-0000F91C0000}"/>
    <cellStyle name="Percent 8 3 2 3 2" xfId="682" xr:uid="{00000000-0005-0000-0000-0000FA1C0000}"/>
    <cellStyle name="Percent 8 3 2 3 2 2" xfId="1403" xr:uid="{00000000-0005-0000-0000-0000FB1C0000}"/>
    <cellStyle name="Percent 8 3 2 3 2 2 2" xfId="2853" xr:uid="{00000000-0005-0000-0000-0000FC1C0000}"/>
    <cellStyle name="Percent 8 3 2 3 2 2 2 2" xfId="7069" xr:uid="{00000000-0005-0000-0000-0000FD1C0000}"/>
    <cellStyle name="Percent 8 3 2 3 2 2 3" xfId="4265" xr:uid="{00000000-0005-0000-0000-0000FE1C0000}"/>
    <cellStyle name="Percent 8 3 2 3 2 2 3 2" xfId="8471" xr:uid="{00000000-0005-0000-0000-0000FF1C0000}"/>
    <cellStyle name="Percent 8 3 2 3 2 2 4" xfId="5667" xr:uid="{00000000-0005-0000-0000-0000001D0000}"/>
    <cellStyle name="Percent 8 3 2 3 2 3" xfId="2141" xr:uid="{00000000-0005-0000-0000-0000011D0000}"/>
    <cellStyle name="Percent 8 3 2 3 2 3 2" xfId="6369" xr:uid="{00000000-0005-0000-0000-0000021D0000}"/>
    <cellStyle name="Percent 8 3 2 3 2 4" xfId="3565" xr:uid="{00000000-0005-0000-0000-0000031D0000}"/>
    <cellStyle name="Percent 8 3 2 3 2 4 2" xfId="7771" xr:uid="{00000000-0005-0000-0000-0000041D0000}"/>
    <cellStyle name="Percent 8 3 2 3 2 5" xfId="4967" xr:uid="{00000000-0005-0000-0000-0000051D0000}"/>
    <cellStyle name="Percent 8 3 2 3 3" xfId="1048" xr:uid="{00000000-0005-0000-0000-0000061D0000}"/>
    <cellStyle name="Percent 8 3 2 3 3 2" xfId="2498" xr:uid="{00000000-0005-0000-0000-0000071D0000}"/>
    <cellStyle name="Percent 8 3 2 3 3 2 2" xfId="6719" xr:uid="{00000000-0005-0000-0000-0000081D0000}"/>
    <cellStyle name="Percent 8 3 2 3 3 3" xfId="3915" xr:uid="{00000000-0005-0000-0000-0000091D0000}"/>
    <cellStyle name="Percent 8 3 2 3 3 3 2" xfId="8121" xr:uid="{00000000-0005-0000-0000-00000A1D0000}"/>
    <cellStyle name="Percent 8 3 2 3 3 4" xfId="5317" xr:uid="{00000000-0005-0000-0000-00000B1D0000}"/>
    <cellStyle name="Percent 8 3 2 3 4" xfId="1791" xr:uid="{00000000-0005-0000-0000-00000C1D0000}"/>
    <cellStyle name="Percent 8 3 2 3 4 2" xfId="6019" xr:uid="{00000000-0005-0000-0000-00000D1D0000}"/>
    <cellStyle name="Percent 8 3 2 3 5" xfId="3215" xr:uid="{00000000-0005-0000-0000-00000E1D0000}"/>
    <cellStyle name="Percent 8 3 2 3 5 2" xfId="7421" xr:uid="{00000000-0005-0000-0000-00000F1D0000}"/>
    <cellStyle name="Percent 8 3 2 3 6" xfId="4617" xr:uid="{00000000-0005-0000-0000-0000101D0000}"/>
    <cellStyle name="Percent 8 3 2 4" xfId="510" xr:uid="{00000000-0005-0000-0000-0000111D0000}"/>
    <cellStyle name="Percent 8 3 2 4 2" xfId="1231" xr:uid="{00000000-0005-0000-0000-0000121D0000}"/>
    <cellStyle name="Percent 8 3 2 4 2 2" xfId="2681" xr:uid="{00000000-0005-0000-0000-0000131D0000}"/>
    <cellStyle name="Percent 8 3 2 4 2 2 2" xfId="6897" xr:uid="{00000000-0005-0000-0000-0000141D0000}"/>
    <cellStyle name="Percent 8 3 2 4 2 3" xfId="4093" xr:uid="{00000000-0005-0000-0000-0000151D0000}"/>
    <cellStyle name="Percent 8 3 2 4 2 3 2" xfId="8299" xr:uid="{00000000-0005-0000-0000-0000161D0000}"/>
    <cellStyle name="Percent 8 3 2 4 2 4" xfId="5495" xr:uid="{00000000-0005-0000-0000-0000171D0000}"/>
    <cellStyle name="Percent 8 3 2 4 3" xfId="1969" xr:uid="{00000000-0005-0000-0000-0000181D0000}"/>
    <cellStyle name="Percent 8 3 2 4 3 2" xfId="6197" xr:uid="{00000000-0005-0000-0000-0000191D0000}"/>
    <cellStyle name="Percent 8 3 2 4 4" xfId="3393" xr:uid="{00000000-0005-0000-0000-00001A1D0000}"/>
    <cellStyle name="Percent 8 3 2 4 4 2" xfId="7599" xr:uid="{00000000-0005-0000-0000-00001B1D0000}"/>
    <cellStyle name="Percent 8 3 2 4 5" xfId="4795" xr:uid="{00000000-0005-0000-0000-00001C1D0000}"/>
    <cellStyle name="Percent 8 3 2 5" xfId="876" xr:uid="{00000000-0005-0000-0000-00001D1D0000}"/>
    <cellStyle name="Percent 8 3 2 5 2" xfId="2326" xr:uid="{00000000-0005-0000-0000-00001E1D0000}"/>
    <cellStyle name="Percent 8 3 2 5 2 2" xfId="6547" xr:uid="{00000000-0005-0000-0000-00001F1D0000}"/>
    <cellStyle name="Percent 8 3 2 5 3" xfId="3743" xr:uid="{00000000-0005-0000-0000-0000201D0000}"/>
    <cellStyle name="Percent 8 3 2 5 3 2" xfId="7949" xr:uid="{00000000-0005-0000-0000-0000211D0000}"/>
    <cellStyle name="Percent 8 3 2 5 4" xfId="5145" xr:uid="{00000000-0005-0000-0000-0000221D0000}"/>
    <cellStyle name="Percent 8 3 2 6" xfId="1619" xr:uid="{00000000-0005-0000-0000-0000231D0000}"/>
    <cellStyle name="Percent 8 3 2 6 2" xfId="5847" xr:uid="{00000000-0005-0000-0000-0000241D0000}"/>
    <cellStyle name="Percent 8 3 2 7" xfId="3043" xr:uid="{00000000-0005-0000-0000-0000251D0000}"/>
    <cellStyle name="Percent 8 3 2 7 2" xfId="7249" xr:uid="{00000000-0005-0000-0000-0000261D0000}"/>
    <cellStyle name="Percent 8 3 2 8" xfId="4445" xr:uid="{00000000-0005-0000-0000-0000271D0000}"/>
    <cellStyle name="Percent 8 3 3" xfId="192" xr:uid="{00000000-0005-0000-0000-0000281D0000}"/>
    <cellStyle name="Percent 8 3 3 2" xfId="364" xr:uid="{00000000-0005-0000-0000-0000291D0000}"/>
    <cellStyle name="Percent 8 3 3 2 2" xfId="728" xr:uid="{00000000-0005-0000-0000-00002A1D0000}"/>
    <cellStyle name="Percent 8 3 3 2 2 2" xfId="1449" xr:uid="{00000000-0005-0000-0000-00002B1D0000}"/>
    <cellStyle name="Percent 8 3 3 2 2 2 2" xfId="2899" xr:uid="{00000000-0005-0000-0000-00002C1D0000}"/>
    <cellStyle name="Percent 8 3 3 2 2 2 2 2" xfId="7115" xr:uid="{00000000-0005-0000-0000-00002D1D0000}"/>
    <cellStyle name="Percent 8 3 3 2 2 2 3" xfId="4311" xr:uid="{00000000-0005-0000-0000-00002E1D0000}"/>
    <cellStyle name="Percent 8 3 3 2 2 2 3 2" xfId="8517" xr:uid="{00000000-0005-0000-0000-00002F1D0000}"/>
    <cellStyle name="Percent 8 3 3 2 2 2 4" xfId="5713" xr:uid="{00000000-0005-0000-0000-0000301D0000}"/>
    <cellStyle name="Percent 8 3 3 2 2 3" xfId="2187" xr:uid="{00000000-0005-0000-0000-0000311D0000}"/>
    <cellStyle name="Percent 8 3 3 2 2 3 2" xfId="6415" xr:uid="{00000000-0005-0000-0000-0000321D0000}"/>
    <cellStyle name="Percent 8 3 3 2 2 4" xfId="3611" xr:uid="{00000000-0005-0000-0000-0000331D0000}"/>
    <cellStyle name="Percent 8 3 3 2 2 4 2" xfId="7817" xr:uid="{00000000-0005-0000-0000-0000341D0000}"/>
    <cellStyle name="Percent 8 3 3 2 2 5" xfId="5013" xr:uid="{00000000-0005-0000-0000-0000351D0000}"/>
    <cellStyle name="Percent 8 3 3 2 3" xfId="1094" xr:uid="{00000000-0005-0000-0000-0000361D0000}"/>
    <cellStyle name="Percent 8 3 3 2 3 2" xfId="2544" xr:uid="{00000000-0005-0000-0000-0000371D0000}"/>
    <cellStyle name="Percent 8 3 3 2 3 2 2" xfId="6765" xr:uid="{00000000-0005-0000-0000-0000381D0000}"/>
    <cellStyle name="Percent 8 3 3 2 3 3" xfId="3961" xr:uid="{00000000-0005-0000-0000-0000391D0000}"/>
    <cellStyle name="Percent 8 3 3 2 3 3 2" xfId="8167" xr:uid="{00000000-0005-0000-0000-00003A1D0000}"/>
    <cellStyle name="Percent 8 3 3 2 3 4" xfId="5363" xr:uid="{00000000-0005-0000-0000-00003B1D0000}"/>
    <cellStyle name="Percent 8 3 3 2 4" xfId="1837" xr:uid="{00000000-0005-0000-0000-00003C1D0000}"/>
    <cellStyle name="Percent 8 3 3 2 4 2" xfId="6065" xr:uid="{00000000-0005-0000-0000-00003D1D0000}"/>
    <cellStyle name="Percent 8 3 3 2 5" xfId="3261" xr:uid="{00000000-0005-0000-0000-00003E1D0000}"/>
    <cellStyle name="Percent 8 3 3 2 5 2" xfId="7467" xr:uid="{00000000-0005-0000-0000-00003F1D0000}"/>
    <cellStyle name="Percent 8 3 3 2 6" xfId="4663" xr:uid="{00000000-0005-0000-0000-0000401D0000}"/>
    <cellStyle name="Percent 8 3 3 3" xfId="556" xr:uid="{00000000-0005-0000-0000-0000411D0000}"/>
    <cellStyle name="Percent 8 3 3 3 2" xfId="1277" xr:uid="{00000000-0005-0000-0000-0000421D0000}"/>
    <cellStyle name="Percent 8 3 3 3 2 2" xfId="2727" xr:uid="{00000000-0005-0000-0000-0000431D0000}"/>
    <cellStyle name="Percent 8 3 3 3 2 2 2" xfId="6943" xr:uid="{00000000-0005-0000-0000-0000441D0000}"/>
    <cellStyle name="Percent 8 3 3 3 2 3" xfId="4139" xr:uid="{00000000-0005-0000-0000-0000451D0000}"/>
    <cellStyle name="Percent 8 3 3 3 2 3 2" xfId="8345" xr:uid="{00000000-0005-0000-0000-0000461D0000}"/>
    <cellStyle name="Percent 8 3 3 3 2 4" xfId="5541" xr:uid="{00000000-0005-0000-0000-0000471D0000}"/>
    <cellStyle name="Percent 8 3 3 3 3" xfId="2015" xr:uid="{00000000-0005-0000-0000-0000481D0000}"/>
    <cellStyle name="Percent 8 3 3 3 3 2" xfId="6243" xr:uid="{00000000-0005-0000-0000-0000491D0000}"/>
    <cellStyle name="Percent 8 3 3 3 4" xfId="3439" xr:uid="{00000000-0005-0000-0000-00004A1D0000}"/>
    <cellStyle name="Percent 8 3 3 3 4 2" xfId="7645" xr:uid="{00000000-0005-0000-0000-00004B1D0000}"/>
    <cellStyle name="Percent 8 3 3 3 5" xfId="4841" xr:uid="{00000000-0005-0000-0000-00004C1D0000}"/>
    <cellStyle name="Percent 8 3 3 4" xfId="922" xr:uid="{00000000-0005-0000-0000-00004D1D0000}"/>
    <cellStyle name="Percent 8 3 3 4 2" xfId="2372" xr:uid="{00000000-0005-0000-0000-00004E1D0000}"/>
    <cellStyle name="Percent 8 3 3 4 2 2" xfId="6593" xr:uid="{00000000-0005-0000-0000-00004F1D0000}"/>
    <cellStyle name="Percent 8 3 3 4 3" xfId="3789" xr:uid="{00000000-0005-0000-0000-0000501D0000}"/>
    <cellStyle name="Percent 8 3 3 4 3 2" xfId="7995" xr:uid="{00000000-0005-0000-0000-0000511D0000}"/>
    <cellStyle name="Percent 8 3 3 4 4" xfId="5191" xr:uid="{00000000-0005-0000-0000-0000521D0000}"/>
    <cellStyle name="Percent 8 3 3 5" xfId="1665" xr:uid="{00000000-0005-0000-0000-0000531D0000}"/>
    <cellStyle name="Percent 8 3 3 5 2" xfId="5893" xr:uid="{00000000-0005-0000-0000-0000541D0000}"/>
    <cellStyle name="Percent 8 3 3 6" xfId="3089" xr:uid="{00000000-0005-0000-0000-0000551D0000}"/>
    <cellStyle name="Percent 8 3 3 6 2" xfId="7295" xr:uid="{00000000-0005-0000-0000-0000561D0000}"/>
    <cellStyle name="Percent 8 3 3 7" xfId="4491" xr:uid="{00000000-0005-0000-0000-0000571D0000}"/>
    <cellStyle name="Percent 8 3 4" xfId="278" xr:uid="{00000000-0005-0000-0000-0000581D0000}"/>
    <cellStyle name="Percent 8 3 4 2" xfId="642" xr:uid="{00000000-0005-0000-0000-0000591D0000}"/>
    <cellStyle name="Percent 8 3 4 2 2" xfId="1363" xr:uid="{00000000-0005-0000-0000-00005A1D0000}"/>
    <cellStyle name="Percent 8 3 4 2 2 2" xfId="2813" xr:uid="{00000000-0005-0000-0000-00005B1D0000}"/>
    <cellStyle name="Percent 8 3 4 2 2 2 2" xfId="7029" xr:uid="{00000000-0005-0000-0000-00005C1D0000}"/>
    <cellStyle name="Percent 8 3 4 2 2 3" xfId="4225" xr:uid="{00000000-0005-0000-0000-00005D1D0000}"/>
    <cellStyle name="Percent 8 3 4 2 2 3 2" xfId="8431" xr:uid="{00000000-0005-0000-0000-00005E1D0000}"/>
    <cellStyle name="Percent 8 3 4 2 2 4" xfId="5627" xr:uid="{00000000-0005-0000-0000-00005F1D0000}"/>
    <cellStyle name="Percent 8 3 4 2 3" xfId="2101" xr:uid="{00000000-0005-0000-0000-0000601D0000}"/>
    <cellStyle name="Percent 8 3 4 2 3 2" xfId="6329" xr:uid="{00000000-0005-0000-0000-0000611D0000}"/>
    <cellStyle name="Percent 8 3 4 2 4" xfId="3525" xr:uid="{00000000-0005-0000-0000-0000621D0000}"/>
    <cellStyle name="Percent 8 3 4 2 4 2" xfId="7731" xr:uid="{00000000-0005-0000-0000-0000631D0000}"/>
    <cellStyle name="Percent 8 3 4 2 5" xfId="4927" xr:uid="{00000000-0005-0000-0000-0000641D0000}"/>
    <cellStyle name="Percent 8 3 4 3" xfId="1008" xr:uid="{00000000-0005-0000-0000-0000651D0000}"/>
    <cellStyle name="Percent 8 3 4 3 2" xfId="2458" xr:uid="{00000000-0005-0000-0000-0000661D0000}"/>
    <cellStyle name="Percent 8 3 4 3 2 2" xfId="6679" xr:uid="{00000000-0005-0000-0000-0000671D0000}"/>
    <cellStyle name="Percent 8 3 4 3 3" xfId="3875" xr:uid="{00000000-0005-0000-0000-0000681D0000}"/>
    <cellStyle name="Percent 8 3 4 3 3 2" xfId="8081" xr:uid="{00000000-0005-0000-0000-0000691D0000}"/>
    <cellStyle name="Percent 8 3 4 3 4" xfId="5277" xr:uid="{00000000-0005-0000-0000-00006A1D0000}"/>
    <cellStyle name="Percent 8 3 4 4" xfId="1751" xr:uid="{00000000-0005-0000-0000-00006B1D0000}"/>
    <cellStyle name="Percent 8 3 4 4 2" xfId="5979" xr:uid="{00000000-0005-0000-0000-00006C1D0000}"/>
    <cellStyle name="Percent 8 3 4 5" xfId="3175" xr:uid="{00000000-0005-0000-0000-00006D1D0000}"/>
    <cellStyle name="Percent 8 3 4 5 2" xfId="7381" xr:uid="{00000000-0005-0000-0000-00006E1D0000}"/>
    <cellStyle name="Percent 8 3 4 6" xfId="4577" xr:uid="{00000000-0005-0000-0000-00006F1D0000}"/>
    <cellStyle name="Percent 8 3 5" xfId="470" xr:uid="{00000000-0005-0000-0000-0000701D0000}"/>
    <cellStyle name="Percent 8 3 5 2" xfId="1191" xr:uid="{00000000-0005-0000-0000-0000711D0000}"/>
    <cellStyle name="Percent 8 3 5 2 2" xfId="2641" xr:uid="{00000000-0005-0000-0000-0000721D0000}"/>
    <cellStyle name="Percent 8 3 5 2 2 2" xfId="6857" xr:uid="{00000000-0005-0000-0000-0000731D0000}"/>
    <cellStyle name="Percent 8 3 5 2 3" xfId="4053" xr:uid="{00000000-0005-0000-0000-0000741D0000}"/>
    <cellStyle name="Percent 8 3 5 2 3 2" xfId="8259" xr:uid="{00000000-0005-0000-0000-0000751D0000}"/>
    <cellStyle name="Percent 8 3 5 2 4" xfId="5455" xr:uid="{00000000-0005-0000-0000-0000761D0000}"/>
    <cellStyle name="Percent 8 3 5 3" xfId="1929" xr:uid="{00000000-0005-0000-0000-0000771D0000}"/>
    <cellStyle name="Percent 8 3 5 3 2" xfId="6157" xr:uid="{00000000-0005-0000-0000-0000781D0000}"/>
    <cellStyle name="Percent 8 3 5 4" xfId="3353" xr:uid="{00000000-0005-0000-0000-0000791D0000}"/>
    <cellStyle name="Percent 8 3 5 4 2" xfId="7559" xr:uid="{00000000-0005-0000-0000-00007A1D0000}"/>
    <cellStyle name="Percent 8 3 5 5" xfId="4755" xr:uid="{00000000-0005-0000-0000-00007B1D0000}"/>
    <cellStyle name="Percent 8 3 6" xfId="836" xr:uid="{00000000-0005-0000-0000-00007C1D0000}"/>
    <cellStyle name="Percent 8 3 6 2" xfId="2286" xr:uid="{00000000-0005-0000-0000-00007D1D0000}"/>
    <cellStyle name="Percent 8 3 6 2 2" xfId="6507" xr:uid="{00000000-0005-0000-0000-00007E1D0000}"/>
    <cellStyle name="Percent 8 3 6 3" xfId="3703" xr:uid="{00000000-0005-0000-0000-00007F1D0000}"/>
    <cellStyle name="Percent 8 3 6 3 2" xfId="7909" xr:uid="{00000000-0005-0000-0000-0000801D0000}"/>
    <cellStyle name="Percent 8 3 6 4" xfId="5105" xr:uid="{00000000-0005-0000-0000-0000811D0000}"/>
    <cellStyle name="Percent 8 3 7" xfId="1579" xr:uid="{00000000-0005-0000-0000-0000821D0000}"/>
    <cellStyle name="Percent 8 3 7 2" xfId="5807" xr:uid="{00000000-0005-0000-0000-0000831D0000}"/>
    <cellStyle name="Percent 8 3 8" xfId="3003" xr:uid="{00000000-0005-0000-0000-0000841D0000}"/>
    <cellStyle name="Percent 8 3 8 2" xfId="7209" xr:uid="{00000000-0005-0000-0000-0000851D0000}"/>
    <cellStyle name="Percent 8 3 9" xfId="4405" xr:uid="{00000000-0005-0000-0000-0000861D0000}"/>
    <cellStyle name="Percent 8 4" xfId="124" xr:uid="{00000000-0005-0000-0000-0000871D0000}"/>
    <cellStyle name="Percent 8 4 2" xfId="164" xr:uid="{00000000-0005-0000-0000-0000881D0000}"/>
    <cellStyle name="Percent 8 4 2 2" xfId="250" xr:uid="{00000000-0005-0000-0000-0000891D0000}"/>
    <cellStyle name="Percent 8 4 2 2 2" xfId="422" xr:uid="{00000000-0005-0000-0000-00008A1D0000}"/>
    <cellStyle name="Percent 8 4 2 2 2 2" xfId="786" xr:uid="{00000000-0005-0000-0000-00008B1D0000}"/>
    <cellStyle name="Percent 8 4 2 2 2 2 2" xfId="1507" xr:uid="{00000000-0005-0000-0000-00008C1D0000}"/>
    <cellStyle name="Percent 8 4 2 2 2 2 2 2" xfId="2957" xr:uid="{00000000-0005-0000-0000-00008D1D0000}"/>
    <cellStyle name="Percent 8 4 2 2 2 2 2 2 2" xfId="7173" xr:uid="{00000000-0005-0000-0000-00008E1D0000}"/>
    <cellStyle name="Percent 8 4 2 2 2 2 2 3" xfId="4369" xr:uid="{00000000-0005-0000-0000-00008F1D0000}"/>
    <cellStyle name="Percent 8 4 2 2 2 2 2 3 2" xfId="8575" xr:uid="{00000000-0005-0000-0000-0000901D0000}"/>
    <cellStyle name="Percent 8 4 2 2 2 2 2 4" xfId="5771" xr:uid="{00000000-0005-0000-0000-0000911D0000}"/>
    <cellStyle name="Percent 8 4 2 2 2 2 3" xfId="2245" xr:uid="{00000000-0005-0000-0000-0000921D0000}"/>
    <cellStyle name="Percent 8 4 2 2 2 2 3 2" xfId="6473" xr:uid="{00000000-0005-0000-0000-0000931D0000}"/>
    <cellStyle name="Percent 8 4 2 2 2 2 4" xfId="3669" xr:uid="{00000000-0005-0000-0000-0000941D0000}"/>
    <cellStyle name="Percent 8 4 2 2 2 2 4 2" xfId="7875" xr:uid="{00000000-0005-0000-0000-0000951D0000}"/>
    <cellStyle name="Percent 8 4 2 2 2 2 5" xfId="5071" xr:uid="{00000000-0005-0000-0000-0000961D0000}"/>
    <cellStyle name="Percent 8 4 2 2 2 3" xfId="1152" xr:uid="{00000000-0005-0000-0000-0000971D0000}"/>
    <cellStyle name="Percent 8 4 2 2 2 3 2" xfId="2602" xr:uid="{00000000-0005-0000-0000-0000981D0000}"/>
    <cellStyle name="Percent 8 4 2 2 2 3 2 2" xfId="6823" xr:uid="{00000000-0005-0000-0000-0000991D0000}"/>
    <cellStyle name="Percent 8 4 2 2 2 3 3" xfId="4019" xr:uid="{00000000-0005-0000-0000-00009A1D0000}"/>
    <cellStyle name="Percent 8 4 2 2 2 3 3 2" xfId="8225" xr:uid="{00000000-0005-0000-0000-00009B1D0000}"/>
    <cellStyle name="Percent 8 4 2 2 2 3 4" xfId="5421" xr:uid="{00000000-0005-0000-0000-00009C1D0000}"/>
    <cellStyle name="Percent 8 4 2 2 2 4" xfId="1895" xr:uid="{00000000-0005-0000-0000-00009D1D0000}"/>
    <cellStyle name="Percent 8 4 2 2 2 4 2" xfId="6123" xr:uid="{00000000-0005-0000-0000-00009E1D0000}"/>
    <cellStyle name="Percent 8 4 2 2 2 5" xfId="3319" xr:uid="{00000000-0005-0000-0000-00009F1D0000}"/>
    <cellStyle name="Percent 8 4 2 2 2 5 2" xfId="7525" xr:uid="{00000000-0005-0000-0000-0000A01D0000}"/>
    <cellStyle name="Percent 8 4 2 2 2 6" xfId="4721" xr:uid="{00000000-0005-0000-0000-0000A11D0000}"/>
    <cellStyle name="Percent 8 4 2 2 3" xfId="614" xr:uid="{00000000-0005-0000-0000-0000A21D0000}"/>
    <cellStyle name="Percent 8 4 2 2 3 2" xfId="1335" xr:uid="{00000000-0005-0000-0000-0000A31D0000}"/>
    <cellStyle name="Percent 8 4 2 2 3 2 2" xfId="2785" xr:uid="{00000000-0005-0000-0000-0000A41D0000}"/>
    <cellStyle name="Percent 8 4 2 2 3 2 2 2" xfId="7001" xr:uid="{00000000-0005-0000-0000-0000A51D0000}"/>
    <cellStyle name="Percent 8 4 2 2 3 2 3" xfId="4197" xr:uid="{00000000-0005-0000-0000-0000A61D0000}"/>
    <cellStyle name="Percent 8 4 2 2 3 2 3 2" xfId="8403" xr:uid="{00000000-0005-0000-0000-0000A71D0000}"/>
    <cellStyle name="Percent 8 4 2 2 3 2 4" xfId="5599" xr:uid="{00000000-0005-0000-0000-0000A81D0000}"/>
    <cellStyle name="Percent 8 4 2 2 3 3" xfId="2073" xr:uid="{00000000-0005-0000-0000-0000A91D0000}"/>
    <cellStyle name="Percent 8 4 2 2 3 3 2" xfId="6301" xr:uid="{00000000-0005-0000-0000-0000AA1D0000}"/>
    <cellStyle name="Percent 8 4 2 2 3 4" xfId="3497" xr:uid="{00000000-0005-0000-0000-0000AB1D0000}"/>
    <cellStyle name="Percent 8 4 2 2 3 4 2" xfId="7703" xr:uid="{00000000-0005-0000-0000-0000AC1D0000}"/>
    <cellStyle name="Percent 8 4 2 2 3 5" xfId="4899" xr:uid="{00000000-0005-0000-0000-0000AD1D0000}"/>
    <cellStyle name="Percent 8 4 2 2 4" xfId="980" xr:uid="{00000000-0005-0000-0000-0000AE1D0000}"/>
    <cellStyle name="Percent 8 4 2 2 4 2" xfId="2430" xr:uid="{00000000-0005-0000-0000-0000AF1D0000}"/>
    <cellStyle name="Percent 8 4 2 2 4 2 2" xfId="6651" xr:uid="{00000000-0005-0000-0000-0000B01D0000}"/>
    <cellStyle name="Percent 8 4 2 2 4 3" xfId="3847" xr:uid="{00000000-0005-0000-0000-0000B11D0000}"/>
    <cellStyle name="Percent 8 4 2 2 4 3 2" xfId="8053" xr:uid="{00000000-0005-0000-0000-0000B21D0000}"/>
    <cellStyle name="Percent 8 4 2 2 4 4" xfId="5249" xr:uid="{00000000-0005-0000-0000-0000B31D0000}"/>
    <cellStyle name="Percent 8 4 2 2 5" xfId="1723" xr:uid="{00000000-0005-0000-0000-0000B41D0000}"/>
    <cellStyle name="Percent 8 4 2 2 5 2" xfId="5951" xr:uid="{00000000-0005-0000-0000-0000B51D0000}"/>
    <cellStyle name="Percent 8 4 2 2 6" xfId="3147" xr:uid="{00000000-0005-0000-0000-0000B61D0000}"/>
    <cellStyle name="Percent 8 4 2 2 6 2" xfId="7353" xr:uid="{00000000-0005-0000-0000-0000B71D0000}"/>
    <cellStyle name="Percent 8 4 2 2 7" xfId="4549" xr:uid="{00000000-0005-0000-0000-0000B81D0000}"/>
    <cellStyle name="Percent 8 4 2 3" xfId="336" xr:uid="{00000000-0005-0000-0000-0000B91D0000}"/>
    <cellStyle name="Percent 8 4 2 3 2" xfId="700" xr:uid="{00000000-0005-0000-0000-0000BA1D0000}"/>
    <cellStyle name="Percent 8 4 2 3 2 2" xfId="1421" xr:uid="{00000000-0005-0000-0000-0000BB1D0000}"/>
    <cellStyle name="Percent 8 4 2 3 2 2 2" xfId="2871" xr:uid="{00000000-0005-0000-0000-0000BC1D0000}"/>
    <cellStyle name="Percent 8 4 2 3 2 2 2 2" xfId="7087" xr:uid="{00000000-0005-0000-0000-0000BD1D0000}"/>
    <cellStyle name="Percent 8 4 2 3 2 2 3" xfId="4283" xr:uid="{00000000-0005-0000-0000-0000BE1D0000}"/>
    <cellStyle name="Percent 8 4 2 3 2 2 3 2" xfId="8489" xr:uid="{00000000-0005-0000-0000-0000BF1D0000}"/>
    <cellStyle name="Percent 8 4 2 3 2 2 4" xfId="5685" xr:uid="{00000000-0005-0000-0000-0000C01D0000}"/>
    <cellStyle name="Percent 8 4 2 3 2 3" xfId="2159" xr:uid="{00000000-0005-0000-0000-0000C11D0000}"/>
    <cellStyle name="Percent 8 4 2 3 2 3 2" xfId="6387" xr:uid="{00000000-0005-0000-0000-0000C21D0000}"/>
    <cellStyle name="Percent 8 4 2 3 2 4" xfId="3583" xr:uid="{00000000-0005-0000-0000-0000C31D0000}"/>
    <cellStyle name="Percent 8 4 2 3 2 4 2" xfId="7789" xr:uid="{00000000-0005-0000-0000-0000C41D0000}"/>
    <cellStyle name="Percent 8 4 2 3 2 5" xfId="4985" xr:uid="{00000000-0005-0000-0000-0000C51D0000}"/>
    <cellStyle name="Percent 8 4 2 3 3" xfId="1066" xr:uid="{00000000-0005-0000-0000-0000C61D0000}"/>
    <cellStyle name="Percent 8 4 2 3 3 2" xfId="2516" xr:uid="{00000000-0005-0000-0000-0000C71D0000}"/>
    <cellStyle name="Percent 8 4 2 3 3 2 2" xfId="6737" xr:uid="{00000000-0005-0000-0000-0000C81D0000}"/>
    <cellStyle name="Percent 8 4 2 3 3 3" xfId="3933" xr:uid="{00000000-0005-0000-0000-0000C91D0000}"/>
    <cellStyle name="Percent 8 4 2 3 3 3 2" xfId="8139" xr:uid="{00000000-0005-0000-0000-0000CA1D0000}"/>
    <cellStyle name="Percent 8 4 2 3 3 4" xfId="5335" xr:uid="{00000000-0005-0000-0000-0000CB1D0000}"/>
    <cellStyle name="Percent 8 4 2 3 4" xfId="1809" xr:uid="{00000000-0005-0000-0000-0000CC1D0000}"/>
    <cellStyle name="Percent 8 4 2 3 4 2" xfId="6037" xr:uid="{00000000-0005-0000-0000-0000CD1D0000}"/>
    <cellStyle name="Percent 8 4 2 3 5" xfId="3233" xr:uid="{00000000-0005-0000-0000-0000CE1D0000}"/>
    <cellStyle name="Percent 8 4 2 3 5 2" xfId="7439" xr:uid="{00000000-0005-0000-0000-0000CF1D0000}"/>
    <cellStyle name="Percent 8 4 2 3 6" xfId="4635" xr:uid="{00000000-0005-0000-0000-0000D01D0000}"/>
    <cellStyle name="Percent 8 4 2 4" xfId="528" xr:uid="{00000000-0005-0000-0000-0000D11D0000}"/>
    <cellStyle name="Percent 8 4 2 4 2" xfId="1249" xr:uid="{00000000-0005-0000-0000-0000D21D0000}"/>
    <cellStyle name="Percent 8 4 2 4 2 2" xfId="2699" xr:uid="{00000000-0005-0000-0000-0000D31D0000}"/>
    <cellStyle name="Percent 8 4 2 4 2 2 2" xfId="6915" xr:uid="{00000000-0005-0000-0000-0000D41D0000}"/>
    <cellStyle name="Percent 8 4 2 4 2 3" xfId="4111" xr:uid="{00000000-0005-0000-0000-0000D51D0000}"/>
    <cellStyle name="Percent 8 4 2 4 2 3 2" xfId="8317" xr:uid="{00000000-0005-0000-0000-0000D61D0000}"/>
    <cellStyle name="Percent 8 4 2 4 2 4" xfId="5513" xr:uid="{00000000-0005-0000-0000-0000D71D0000}"/>
    <cellStyle name="Percent 8 4 2 4 3" xfId="1987" xr:uid="{00000000-0005-0000-0000-0000D81D0000}"/>
    <cellStyle name="Percent 8 4 2 4 3 2" xfId="6215" xr:uid="{00000000-0005-0000-0000-0000D91D0000}"/>
    <cellStyle name="Percent 8 4 2 4 4" xfId="3411" xr:uid="{00000000-0005-0000-0000-0000DA1D0000}"/>
    <cellStyle name="Percent 8 4 2 4 4 2" xfId="7617" xr:uid="{00000000-0005-0000-0000-0000DB1D0000}"/>
    <cellStyle name="Percent 8 4 2 4 5" xfId="4813" xr:uid="{00000000-0005-0000-0000-0000DC1D0000}"/>
    <cellStyle name="Percent 8 4 2 5" xfId="894" xr:uid="{00000000-0005-0000-0000-0000DD1D0000}"/>
    <cellStyle name="Percent 8 4 2 5 2" xfId="2344" xr:uid="{00000000-0005-0000-0000-0000DE1D0000}"/>
    <cellStyle name="Percent 8 4 2 5 2 2" xfId="6565" xr:uid="{00000000-0005-0000-0000-0000DF1D0000}"/>
    <cellStyle name="Percent 8 4 2 5 3" xfId="3761" xr:uid="{00000000-0005-0000-0000-0000E01D0000}"/>
    <cellStyle name="Percent 8 4 2 5 3 2" xfId="7967" xr:uid="{00000000-0005-0000-0000-0000E11D0000}"/>
    <cellStyle name="Percent 8 4 2 5 4" xfId="5163" xr:uid="{00000000-0005-0000-0000-0000E21D0000}"/>
    <cellStyle name="Percent 8 4 2 6" xfId="1637" xr:uid="{00000000-0005-0000-0000-0000E31D0000}"/>
    <cellStyle name="Percent 8 4 2 6 2" xfId="5865" xr:uid="{00000000-0005-0000-0000-0000E41D0000}"/>
    <cellStyle name="Percent 8 4 2 7" xfId="3061" xr:uid="{00000000-0005-0000-0000-0000E51D0000}"/>
    <cellStyle name="Percent 8 4 2 7 2" xfId="7267" xr:uid="{00000000-0005-0000-0000-0000E61D0000}"/>
    <cellStyle name="Percent 8 4 2 8" xfId="4463" xr:uid="{00000000-0005-0000-0000-0000E71D0000}"/>
    <cellStyle name="Percent 8 4 3" xfId="210" xr:uid="{00000000-0005-0000-0000-0000E81D0000}"/>
    <cellStyle name="Percent 8 4 3 2" xfId="382" xr:uid="{00000000-0005-0000-0000-0000E91D0000}"/>
    <cellStyle name="Percent 8 4 3 2 2" xfId="746" xr:uid="{00000000-0005-0000-0000-0000EA1D0000}"/>
    <cellStyle name="Percent 8 4 3 2 2 2" xfId="1467" xr:uid="{00000000-0005-0000-0000-0000EB1D0000}"/>
    <cellStyle name="Percent 8 4 3 2 2 2 2" xfId="2917" xr:uid="{00000000-0005-0000-0000-0000EC1D0000}"/>
    <cellStyle name="Percent 8 4 3 2 2 2 2 2" xfId="7133" xr:uid="{00000000-0005-0000-0000-0000ED1D0000}"/>
    <cellStyle name="Percent 8 4 3 2 2 2 3" xfId="4329" xr:uid="{00000000-0005-0000-0000-0000EE1D0000}"/>
    <cellStyle name="Percent 8 4 3 2 2 2 3 2" xfId="8535" xr:uid="{00000000-0005-0000-0000-0000EF1D0000}"/>
    <cellStyle name="Percent 8 4 3 2 2 2 4" xfId="5731" xr:uid="{00000000-0005-0000-0000-0000F01D0000}"/>
    <cellStyle name="Percent 8 4 3 2 2 3" xfId="2205" xr:uid="{00000000-0005-0000-0000-0000F11D0000}"/>
    <cellStyle name="Percent 8 4 3 2 2 3 2" xfId="6433" xr:uid="{00000000-0005-0000-0000-0000F21D0000}"/>
    <cellStyle name="Percent 8 4 3 2 2 4" xfId="3629" xr:uid="{00000000-0005-0000-0000-0000F31D0000}"/>
    <cellStyle name="Percent 8 4 3 2 2 4 2" xfId="7835" xr:uid="{00000000-0005-0000-0000-0000F41D0000}"/>
    <cellStyle name="Percent 8 4 3 2 2 5" xfId="5031" xr:uid="{00000000-0005-0000-0000-0000F51D0000}"/>
    <cellStyle name="Percent 8 4 3 2 3" xfId="1112" xr:uid="{00000000-0005-0000-0000-0000F61D0000}"/>
    <cellStyle name="Percent 8 4 3 2 3 2" xfId="2562" xr:uid="{00000000-0005-0000-0000-0000F71D0000}"/>
    <cellStyle name="Percent 8 4 3 2 3 2 2" xfId="6783" xr:uid="{00000000-0005-0000-0000-0000F81D0000}"/>
    <cellStyle name="Percent 8 4 3 2 3 3" xfId="3979" xr:uid="{00000000-0005-0000-0000-0000F91D0000}"/>
    <cellStyle name="Percent 8 4 3 2 3 3 2" xfId="8185" xr:uid="{00000000-0005-0000-0000-0000FA1D0000}"/>
    <cellStyle name="Percent 8 4 3 2 3 4" xfId="5381" xr:uid="{00000000-0005-0000-0000-0000FB1D0000}"/>
    <cellStyle name="Percent 8 4 3 2 4" xfId="1855" xr:uid="{00000000-0005-0000-0000-0000FC1D0000}"/>
    <cellStyle name="Percent 8 4 3 2 4 2" xfId="6083" xr:uid="{00000000-0005-0000-0000-0000FD1D0000}"/>
    <cellStyle name="Percent 8 4 3 2 5" xfId="3279" xr:uid="{00000000-0005-0000-0000-0000FE1D0000}"/>
    <cellStyle name="Percent 8 4 3 2 5 2" xfId="7485" xr:uid="{00000000-0005-0000-0000-0000FF1D0000}"/>
    <cellStyle name="Percent 8 4 3 2 6" xfId="4681" xr:uid="{00000000-0005-0000-0000-0000001E0000}"/>
    <cellStyle name="Percent 8 4 3 3" xfId="574" xr:uid="{00000000-0005-0000-0000-0000011E0000}"/>
    <cellStyle name="Percent 8 4 3 3 2" xfId="1295" xr:uid="{00000000-0005-0000-0000-0000021E0000}"/>
    <cellStyle name="Percent 8 4 3 3 2 2" xfId="2745" xr:uid="{00000000-0005-0000-0000-0000031E0000}"/>
    <cellStyle name="Percent 8 4 3 3 2 2 2" xfId="6961" xr:uid="{00000000-0005-0000-0000-0000041E0000}"/>
    <cellStyle name="Percent 8 4 3 3 2 3" xfId="4157" xr:uid="{00000000-0005-0000-0000-0000051E0000}"/>
    <cellStyle name="Percent 8 4 3 3 2 3 2" xfId="8363" xr:uid="{00000000-0005-0000-0000-0000061E0000}"/>
    <cellStyle name="Percent 8 4 3 3 2 4" xfId="5559" xr:uid="{00000000-0005-0000-0000-0000071E0000}"/>
    <cellStyle name="Percent 8 4 3 3 3" xfId="2033" xr:uid="{00000000-0005-0000-0000-0000081E0000}"/>
    <cellStyle name="Percent 8 4 3 3 3 2" xfId="6261" xr:uid="{00000000-0005-0000-0000-0000091E0000}"/>
    <cellStyle name="Percent 8 4 3 3 4" xfId="3457" xr:uid="{00000000-0005-0000-0000-00000A1E0000}"/>
    <cellStyle name="Percent 8 4 3 3 4 2" xfId="7663" xr:uid="{00000000-0005-0000-0000-00000B1E0000}"/>
    <cellStyle name="Percent 8 4 3 3 5" xfId="4859" xr:uid="{00000000-0005-0000-0000-00000C1E0000}"/>
    <cellStyle name="Percent 8 4 3 4" xfId="940" xr:uid="{00000000-0005-0000-0000-00000D1E0000}"/>
    <cellStyle name="Percent 8 4 3 4 2" xfId="2390" xr:uid="{00000000-0005-0000-0000-00000E1E0000}"/>
    <cellStyle name="Percent 8 4 3 4 2 2" xfId="6611" xr:uid="{00000000-0005-0000-0000-00000F1E0000}"/>
    <cellStyle name="Percent 8 4 3 4 3" xfId="3807" xr:uid="{00000000-0005-0000-0000-0000101E0000}"/>
    <cellStyle name="Percent 8 4 3 4 3 2" xfId="8013" xr:uid="{00000000-0005-0000-0000-0000111E0000}"/>
    <cellStyle name="Percent 8 4 3 4 4" xfId="5209" xr:uid="{00000000-0005-0000-0000-0000121E0000}"/>
    <cellStyle name="Percent 8 4 3 5" xfId="1683" xr:uid="{00000000-0005-0000-0000-0000131E0000}"/>
    <cellStyle name="Percent 8 4 3 5 2" xfId="5911" xr:uid="{00000000-0005-0000-0000-0000141E0000}"/>
    <cellStyle name="Percent 8 4 3 6" xfId="3107" xr:uid="{00000000-0005-0000-0000-0000151E0000}"/>
    <cellStyle name="Percent 8 4 3 6 2" xfId="7313" xr:uid="{00000000-0005-0000-0000-0000161E0000}"/>
    <cellStyle name="Percent 8 4 3 7" xfId="4509" xr:uid="{00000000-0005-0000-0000-0000171E0000}"/>
    <cellStyle name="Percent 8 4 4" xfId="296" xr:uid="{00000000-0005-0000-0000-0000181E0000}"/>
    <cellStyle name="Percent 8 4 4 2" xfId="660" xr:uid="{00000000-0005-0000-0000-0000191E0000}"/>
    <cellStyle name="Percent 8 4 4 2 2" xfId="1381" xr:uid="{00000000-0005-0000-0000-00001A1E0000}"/>
    <cellStyle name="Percent 8 4 4 2 2 2" xfId="2831" xr:uid="{00000000-0005-0000-0000-00001B1E0000}"/>
    <cellStyle name="Percent 8 4 4 2 2 2 2" xfId="7047" xr:uid="{00000000-0005-0000-0000-00001C1E0000}"/>
    <cellStyle name="Percent 8 4 4 2 2 3" xfId="4243" xr:uid="{00000000-0005-0000-0000-00001D1E0000}"/>
    <cellStyle name="Percent 8 4 4 2 2 3 2" xfId="8449" xr:uid="{00000000-0005-0000-0000-00001E1E0000}"/>
    <cellStyle name="Percent 8 4 4 2 2 4" xfId="5645" xr:uid="{00000000-0005-0000-0000-00001F1E0000}"/>
    <cellStyle name="Percent 8 4 4 2 3" xfId="2119" xr:uid="{00000000-0005-0000-0000-0000201E0000}"/>
    <cellStyle name="Percent 8 4 4 2 3 2" xfId="6347" xr:uid="{00000000-0005-0000-0000-0000211E0000}"/>
    <cellStyle name="Percent 8 4 4 2 4" xfId="3543" xr:uid="{00000000-0005-0000-0000-0000221E0000}"/>
    <cellStyle name="Percent 8 4 4 2 4 2" xfId="7749" xr:uid="{00000000-0005-0000-0000-0000231E0000}"/>
    <cellStyle name="Percent 8 4 4 2 5" xfId="4945" xr:uid="{00000000-0005-0000-0000-0000241E0000}"/>
    <cellStyle name="Percent 8 4 4 3" xfId="1026" xr:uid="{00000000-0005-0000-0000-0000251E0000}"/>
    <cellStyle name="Percent 8 4 4 3 2" xfId="2476" xr:uid="{00000000-0005-0000-0000-0000261E0000}"/>
    <cellStyle name="Percent 8 4 4 3 2 2" xfId="6697" xr:uid="{00000000-0005-0000-0000-0000271E0000}"/>
    <cellStyle name="Percent 8 4 4 3 3" xfId="3893" xr:uid="{00000000-0005-0000-0000-0000281E0000}"/>
    <cellStyle name="Percent 8 4 4 3 3 2" xfId="8099" xr:uid="{00000000-0005-0000-0000-0000291E0000}"/>
    <cellStyle name="Percent 8 4 4 3 4" xfId="5295" xr:uid="{00000000-0005-0000-0000-00002A1E0000}"/>
    <cellStyle name="Percent 8 4 4 4" xfId="1769" xr:uid="{00000000-0005-0000-0000-00002B1E0000}"/>
    <cellStyle name="Percent 8 4 4 4 2" xfId="5997" xr:uid="{00000000-0005-0000-0000-00002C1E0000}"/>
    <cellStyle name="Percent 8 4 4 5" xfId="3193" xr:uid="{00000000-0005-0000-0000-00002D1E0000}"/>
    <cellStyle name="Percent 8 4 4 5 2" xfId="7399" xr:uid="{00000000-0005-0000-0000-00002E1E0000}"/>
    <cellStyle name="Percent 8 4 4 6" xfId="4595" xr:uid="{00000000-0005-0000-0000-00002F1E0000}"/>
    <cellStyle name="Percent 8 4 5" xfId="488" xr:uid="{00000000-0005-0000-0000-0000301E0000}"/>
    <cellStyle name="Percent 8 4 5 2" xfId="1209" xr:uid="{00000000-0005-0000-0000-0000311E0000}"/>
    <cellStyle name="Percent 8 4 5 2 2" xfId="2659" xr:uid="{00000000-0005-0000-0000-0000321E0000}"/>
    <cellStyle name="Percent 8 4 5 2 2 2" xfId="6875" xr:uid="{00000000-0005-0000-0000-0000331E0000}"/>
    <cellStyle name="Percent 8 4 5 2 3" xfId="4071" xr:uid="{00000000-0005-0000-0000-0000341E0000}"/>
    <cellStyle name="Percent 8 4 5 2 3 2" xfId="8277" xr:uid="{00000000-0005-0000-0000-0000351E0000}"/>
    <cellStyle name="Percent 8 4 5 2 4" xfId="5473" xr:uid="{00000000-0005-0000-0000-0000361E0000}"/>
    <cellStyle name="Percent 8 4 5 3" xfId="1947" xr:uid="{00000000-0005-0000-0000-0000371E0000}"/>
    <cellStyle name="Percent 8 4 5 3 2" xfId="6175" xr:uid="{00000000-0005-0000-0000-0000381E0000}"/>
    <cellStyle name="Percent 8 4 5 4" xfId="3371" xr:uid="{00000000-0005-0000-0000-0000391E0000}"/>
    <cellStyle name="Percent 8 4 5 4 2" xfId="7577" xr:uid="{00000000-0005-0000-0000-00003A1E0000}"/>
    <cellStyle name="Percent 8 4 5 5" xfId="4773" xr:uid="{00000000-0005-0000-0000-00003B1E0000}"/>
    <cellStyle name="Percent 8 4 6" xfId="854" xr:uid="{00000000-0005-0000-0000-00003C1E0000}"/>
    <cellStyle name="Percent 8 4 6 2" xfId="2304" xr:uid="{00000000-0005-0000-0000-00003D1E0000}"/>
    <cellStyle name="Percent 8 4 6 2 2" xfId="6525" xr:uid="{00000000-0005-0000-0000-00003E1E0000}"/>
    <cellStyle name="Percent 8 4 6 3" xfId="3721" xr:uid="{00000000-0005-0000-0000-00003F1E0000}"/>
    <cellStyle name="Percent 8 4 6 3 2" xfId="7927" xr:uid="{00000000-0005-0000-0000-0000401E0000}"/>
    <cellStyle name="Percent 8 4 6 4" xfId="5123" xr:uid="{00000000-0005-0000-0000-0000411E0000}"/>
    <cellStyle name="Percent 8 4 7" xfId="1597" xr:uid="{00000000-0005-0000-0000-0000421E0000}"/>
    <cellStyle name="Percent 8 4 7 2" xfId="5825" xr:uid="{00000000-0005-0000-0000-0000431E0000}"/>
    <cellStyle name="Percent 8 4 8" xfId="3021" xr:uid="{00000000-0005-0000-0000-0000441E0000}"/>
    <cellStyle name="Percent 8 4 8 2" xfId="7227" xr:uid="{00000000-0005-0000-0000-0000451E0000}"/>
    <cellStyle name="Percent 8 4 9" xfId="4423" xr:uid="{00000000-0005-0000-0000-0000461E0000}"/>
    <cellStyle name="Percent 8 5" xfId="130" xr:uid="{00000000-0005-0000-0000-0000471E0000}"/>
    <cellStyle name="Percent 8 5 2" xfId="170" xr:uid="{00000000-0005-0000-0000-0000481E0000}"/>
    <cellStyle name="Percent 8 5 2 2" xfId="256" xr:uid="{00000000-0005-0000-0000-0000491E0000}"/>
    <cellStyle name="Percent 8 5 2 2 2" xfId="428" xr:uid="{00000000-0005-0000-0000-00004A1E0000}"/>
    <cellStyle name="Percent 8 5 2 2 2 2" xfId="792" xr:uid="{00000000-0005-0000-0000-00004B1E0000}"/>
    <cellStyle name="Percent 8 5 2 2 2 2 2" xfId="1513" xr:uid="{00000000-0005-0000-0000-00004C1E0000}"/>
    <cellStyle name="Percent 8 5 2 2 2 2 2 2" xfId="2963" xr:uid="{00000000-0005-0000-0000-00004D1E0000}"/>
    <cellStyle name="Percent 8 5 2 2 2 2 2 2 2" xfId="7179" xr:uid="{00000000-0005-0000-0000-00004E1E0000}"/>
    <cellStyle name="Percent 8 5 2 2 2 2 2 3" xfId="4375" xr:uid="{00000000-0005-0000-0000-00004F1E0000}"/>
    <cellStyle name="Percent 8 5 2 2 2 2 2 3 2" xfId="8581" xr:uid="{00000000-0005-0000-0000-0000501E0000}"/>
    <cellStyle name="Percent 8 5 2 2 2 2 2 4" xfId="5777" xr:uid="{00000000-0005-0000-0000-0000511E0000}"/>
    <cellStyle name="Percent 8 5 2 2 2 2 3" xfId="2251" xr:uid="{00000000-0005-0000-0000-0000521E0000}"/>
    <cellStyle name="Percent 8 5 2 2 2 2 3 2" xfId="6479" xr:uid="{00000000-0005-0000-0000-0000531E0000}"/>
    <cellStyle name="Percent 8 5 2 2 2 2 4" xfId="3675" xr:uid="{00000000-0005-0000-0000-0000541E0000}"/>
    <cellStyle name="Percent 8 5 2 2 2 2 4 2" xfId="7881" xr:uid="{00000000-0005-0000-0000-0000551E0000}"/>
    <cellStyle name="Percent 8 5 2 2 2 2 5" xfId="5077" xr:uid="{00000000-0005-0000-0000-0000561E0000}"/>
    <cellStyle name="Percent 8 5 2 2 2 3" xfId="1158" xr:uid="{00000000-0005-0000-0000-0000571E0000}"/>
    <cellStyle name="Percent 8 5 2 2 2 3 2" xfId="2608" xr:uid="{00000000-0005-0000-0000-0000581E0000}"/>
    <cellStyle name="Percent 8 5 2 2 2 3 2 2" xfId="6829" xr:uid="{00000000-0005-0000-0000-0000591E0000}"/>
    <cellStyle name="Percent 8 5 2 2 2 3 3" xfId="4025" xr:uid="{00000000-0005-0000-0000-00005A1E0000}"/>
    <cellStyle name="Percent 8 5 2 2 2 3 3 2" xfId="8231" xr:uid="{00000000-0005-0000-0000-00005B1E0000}"/>
    <cellStyle name="Percent 8 5 2 2 2 3 4" xfId="5427" xr:uid="{00000000-0005-0000-0000-00005C1E0000}"/>
    <cellStyle name="Percent 8 5 2 2 2 4" xfId="1901" xr:uid="{00000000-0005-0000-0000-00005D1E0000}"/>
    <cellStyle name="Percent 8 5 2 2 2 4 2" xfId="6129" xr:uid="{00000000-0005-0000-0000-00005E1E0000}"/>
    <cellStyle name="Percent 8 5 2 2 2 5" xfId="3325" xr:uid="{00000000-0005-0000-0000-00005F1E0000}"/>
    <cellStyle name="Percent 8 5 2 2 2 5 2" xfId="7531" xr:uid="{00000000-0005-0000-0000-0000601E0000}"/>
    <cellStyle name="Percent 8 5 2 2 2 6" xfId="4727" xr:uid="{00000000-0005-0000-0000-0000611E0000}"/>
    <cellStyle name="Percent 8 5 2 2 3" xfId="620" xr:uid="{00000000-0005-0000-0000-0000621E0000}"/>
    <cellStyle name="Percent 8 5 2 2 3 2" xfId="1341" xr:uid="{00000000-0005-0000-0000-0000631E0000}"/>
    <cellStyle name="Percent 8 5 2 2 3 2 2" xfId="2791" xr:uid="{00000000-0005-0000-0000-0000641E0000}"/>
    <cellStyle name="Percent 8 5 2 2 3 2 2 2" xfId="7007" xr:uid="{00000000-0005-0000-0000-0000651E0000}"/>
    <cellStyle name="Percent 8 5 2 2 3 2 3" xfId="4203" xr:uid="{00000000-0005-0000-0000-0000661E0000}"/>
    <cellStyle name="Percent 8 5 2 2 3 2 3 2" xfId="8409" xr:uid="{00000000-0005-0000-0000-0000671E0000}"/>
    <cellStyle name="Percent 8 5 2 2 3 2 4" xfId="5605" xr:uid="{00000000-0005-0000-0000-0000681E0000}"/>
    <cellStyle name="Percent 8 5 2 2 3 3" xfId="2079" xr:uid="{00000000-0005-0000-0000-0000691E0000}"/>
    <cellStyle name="Percent 8 5 2 2 3 3 2" xfId="6307" xr:uid="{00000000-0005-0000-0000-00006A1E0000}"/>
    <cellStyle name="Percent 8 5 2 2 3 4" xfId="3503" xr:uid="{00000000-0005-0000-0000-00006B1E0000}"/>
    <cellStyle name="Percent 8 5 2 2 3 4 2" xfId="7709" xr:uid="{00000000-0005-0000-0000-00006C1E0000}"/>
    <cellStyle name="Percent 8 5 2 2 3 5" xfId="4905" xr:uid="{00000000-0005-0000-0000-00006D1E0000}"/>
    <cellStyle name="Percent 8 5 2 2 4" xfId="986" xr:uid="{00000000-0005-0000-0000-00006E1E0000}"/>
    <cellStyle name="Percent 8 5 2 2 4 2" xfId="2436" xr:uid="{00000000-0005-0000-0000-00006F1E0000}"/>
    <cellStyle name="Percent 8 5 2 2 4 2 2" xfId="6657" xr:uid="{00000000-0005-0000-0000-0000701E0000}"/>
    <cellStyle name="Percent 8 5 2 2 4 3" xfId="3853" xr:uid="{00000000-0005-0000-0000-0000711E0000}"/>
    <cellStyle name="Percent 8 5 2 2 4 3 2" xfId="8059" xr:uid="{00000000-0005-0000-0000-0000721E0000}"/>
    <cellStyle name="Percent 8 5 2 2 4 4" xfId="5255" xr:uid="{00000000-0005-0000-0000-0000731E0000}"/>
    <cellStyle name="Percent 8 5 2 2 5" xfId="1729" xr:uid="{00000000-0005-0000-0000-0000741E0000}"/>
    <cellStyle name="Percent 8 5 2 2 5 2" xfId="5957" xr:uid="{00000000-0005-0000-0000-0000751E0000}"/>
    <cellStyle name="Percent 8 5 2 2 6" xfId="3153" xr:uid="{00000000-0005-0000-0000-0000761E0000}"/>
    <cellStyle name="Percent 8 5 2 2 6 2" xfId="7359" xr:uid="{00000000-0005-0000-0000-0000771E0000}"/>
    <cellStyle name="Percent 8 5 2 2 7" xfId="4555" xr:uid="{00000000-0005-0000-0000-0000781E0000}"/>
    <cellStyle name="Percent 8 5 2 3" xfId="342" xr:uid="{00000000-0005-0000-0000-0000791E0000}"/>
    <cellStyle name="Percent 8 5 2 3 2" xfId="706" xr:uid="{00000000-0005-0000-0000-00007A1E0000}"/>
    <cellStyle name="Percent 8 5 2 3 2 2" xfId="1427" xr:uid="{00000000-0005-0000-0000-00007B1E0000}"/>
    <cellStyle name="Percent 8 5 2 3 2 2 2" xfId="2877" xr:uid="{00000000-0005-0000-0000-00007C1E0000}"/>
    <cellStyle name="Percent 8 5 2 3 2 2 2 2" xfId="7093" xr:uid="{00000000-0005-0000-0000-00007D1E0000}"/>
    <cellStyle name="Percent 8 5 2 3 2 2 3" xfId="4289" xr:uid="{00000000-0005-0000-0000-00007E1E0000}"/>
    <cellStyle name="Percent 8 5 2 3 2 2 3 2" xfId="8495" xr:uid="{00000000-0005-0000-0000-00007F1E0000}"/>
    <cellStyle name="Percent 8 5 2 3 2 2 4" xfId="5691" xr:uid="{00000000-0005-0000-0000-0000801E0000}"/>
    <cellStyle name="Percent 8 5 2 3 2 3" xfId="2165" xr:uid="{00000000-0005-0000-0000-0000811E0000}"/>
    <cellStyle name="Percent 8 5 2 3 2 3 2" xfId="6393" xr:uid="{00000000-0005-0000-0000-0000821E0000}"/>
    <cellStyle name="Percent 8 5 2 3 2 4" xfId="3589" xr:uid="{00000000-0005-0000-0000-0000831E0000}"/>
    <cellStyle name="Percent 8 5 2 3 2 4 2" xfId="7795" xr:uid="{00000000-0005-0000-0000-0000841E0000}"/>
    <cellStyle name="Percent 8 5 2 3 2 5" xfId="4991" xr:uid="{00000000-0005-0000-0000-0000851E0000}"/>
    <cellStyle name="Percent 8 5 2 3 3" xfId="1072" xr:uid="{00000000-0005-0000-0000-0000861E0000}"/>
    <cellStyle name="Percent 8 5 2 3 3 2" xfId="2522" xr:uid="{00000000-0005-0000-0000-0000871E0000}"/>
    <cellStyle name="Percent 8 5 2 3 3 2 2" xfId="6743" xr:uid="{00000000-0005-0000-0000-0000881E0000}"/>
    <cellStyle name="Percent 8 5 2 3 3 3" xfId="3939" xr:uid="{00000000-0005-0000-0000-0000891E0000}"/>
    <cellStyle name="Percent 8 5 2 3 3 3 2" xfId="8145" xr:uid="{00000000-0005-0000-0000-00008A1E0000}"/>
    <cellStyle name="Percent 8 5 2 3 3 4" xfId="5341" xr:uid="{00000000-0005-0000-0000-00008B1E0000}"/>
    <cellStyle name="Percent 8 5 2 3 4" xfId="1815" xr:uid="{00000000-0005-0000-0000-00008C1E0000}"/>
    <cellStyle name="Percent 8 5 2 3 4 2" xfId="6043" xr:uid="{00000000-0005-0000-0000-00008D1E0000}"/>
    <cellStyle name="Percent 8 5 2 3 5" xfId="3239" xr:uid="{00000000-0005-0000-0000-00008E1E0000}"/>
    <cellStyle name="Percent 8 5 2 3 5 2" xfId="7445" xr:uid="{00000000-0005-0000-0000-00008F1E0000}"/>
    <cellStyle name="Percent 8 5 2 3 6" xfId="4641" xr:uid="{00000000-0005-0000-0000-0000901E0000}"/>
    <cellStyle name="Percent 8 5 2 4" xfId="534" xr:uid="{00000000-0005-0000-0000-0000911E0000}"/>
    <cellStyle name="Percent 8 5 2 4 2" xfId="1255" xr:uid="{00000000-0005-0000-0000-0000921E0000}"/>
    <cellStyle name="Percent 8 5 2 4 2 2" xfId="2705" xr:uid="{00000000-0005-0000-0000-0000931E0000}"/>
    <cellStyle name="Percent 8 5 2 4 2 2 2" xfId="6921" xr:uid="{00000000-0005-0000-0000-0000941E0000}"/>
    <cellStyle name="Percent 8 5 2 4 2 3" xfId="4117" xr:uid="{00000000-0005-0000-0000-0000951E0000}"/>
    <cellStyle name="Percent 8 5 2 4 2 3 2" xfId="8323" xr:uid="{00000000-0005-0000-0000-0000961E0000}"/>
    <cellStyle name="Percent 8 5 2 4 2 4" xfId="5519" xr:uid="{00000000-0005-0000-0000-0000971E0000}"/>
    <cellStyle name="Percent 8 5 2 4 3" xfId="1993" xr:uid="{00000000-0005-0000-0000-0000981E0000}"/>
    <cellStyle name="Percent 8 5 2 4 3 2" xfId="6221" xr:uid="{00000000-0005-0000-0000-0000991E0000}"/>
    <cellStyle name="Percent 8 5 2 4 4" xfId="3417" xr:uid="{00000000-0005-0000-0000-00009A1E0000}"/>
    <cellStyle name="Percent 8 5 2 4 4 2" xfId="7623" xr:uid="{00000000-0005-0000-0000-00009B1E0000}"/>
    <cellStyle name="Percent 8 5 2 4 5" xfId="4819" xr:uid="{00000000-0005-0000-0000-00009C1E0000}"/>
    <cellStyle name="Percent 8 5 2 5" xfId="900" xr:uid="{00000000-0005-0000-0000-00009D1E0000}"/>
    <cellStyle name="Percent 8 5 2 5 2" xfId="2350" xr:uid="{00000000-0005-0000-0000-00009E1E0000}"/>
    <cellStyle name="Percent 8 5 2 5 2 2" xfId="6571" xr:uid="{00000000-0005-0000-0000-00009F1E0000}"/>
    <cellStyle name="Percent 8 5 2 5 3" xfId="3767" xr:uid="{00000000-0005-0000-0000-0000A01E0000}"/>
    <cellStyle name="Percent 8 5 2 5 3 2" xfId="7973" xr:uid="{00000000-0005-0000-0000-0000A11E0000}"/>
    <cellStyle name="Percent 8 5 2 5 4" xfId="5169" xr:uid="{00000000-0005-0000-0000-0000A21E0000}"/>
    <cellStyle name="Percent 8 5 2 6" xfId="1643" xr:uid="{00000000-0005-0000-0000-0000A31E0000}"/>
    <cellStyle name="Percent 8 5 2 6 2" xfId="5871" xr:uid="{00000000-0005-0000-0000-0000A41E0000}"/>
    <cellStyle name="Percent 8 5 2 7" xfId="3067" xr:uid="{00000000-0005-0000-0000-0000A51E0000}"/>
    <cellStyle name="Percent 8 5 2 7 2" xfId="7273" xr:uid="{00000000-0005-0000-0000-0000A61E0000}"/>
    <cellStyle name="Percent 8 5 2 8" xfId="4469" xr:uid="{00000000-0005-0000-0000-0000A71E0000}"/>
    <cellStyle name="Percent 8 5 3" xfId="216" xr:uid="{00000000-0005-0000-0000-0000A81E0000}"/>
    <cellStyle name="Percent 8 5 3 2" xfId="388" xr:uid="{00000000-0005-0000-0000-0000A91E0000}"/>
    <cellStyle name="Percent 8 5 3 2 2" xfId="752" xr:uid="{00000000-0005-0000-0000-0000AA1E0000}"/>
    <cellStyle name="Percent 8 5 3 2 2 2" xfId="1473" xr:uid="{00000000-0005-0000-0000-0000AB1E0000}"/>
    <cellStyle name="Percent 8 5 3 2 2 2 2" xfId="2923" xr:uid="{00000000-0005-0000-0000-0000AC1E0000}"/>
    <cellStyle name="Percent 8 5 3 2 2 2 2 2" xfId="7139" xr:uid="{00000000-0005-0000-0000-0000AD1E0000}"/>
    <cellStyle name="Percent 8 5 3 2 2 2 3" xfId="4335" xr:uid="{00000000-0005-0000-0000-0000AE1E0000}"/>
    <cellStyle name="Percent 8 5 3 2 2 2 3 2" xfId="8541" xr:uid="{00000000-0005-0000-0000-0000AF1E0000}"/>
    <cellStyle name="Percent 8 5 3 2 2 2 4" xfId="5737" xr:uid="{00000000-0005-0000-0000-0000B01E0000}"/>
    <cellStyle name="Percent 8 5 3 2 2 3" xfId="2211" xr:uid="{00000000-0005-0000-0000-0000B11E0000}"/>
    <cellStyle name="Percent 8 5 3 2 2 3 2" xfId="6439" xr:uid="{00000000-0005-0000-0000-0000B21E0000}"/>
    <cellStyle name="Percent 8 5 3 2 2 4" xfId="3635" xr:uid="{00000000-0005-0000-0000-0000B31E0000}"/>
    <cellStyle name="Percent 8 5 3 2 2 4 2" xfId="7841" xr:uid="{00000000-0005-0000-0000-0000B41E0000}"/>
    <cellStyle name="Percent 8 5 3 2 2 5" xfId="5037" xr:uid="{00000000-0005-0000-0000-0000B51E0000}"/>
    <cellStyle name="Percent 8 5 3 2 3" xfId="1118" xr:uid="{00000000-0005-0000-0000-0000B61E0000}"/>
    <cellStyle name="Percent 8 5 3 2 3 2" xfId="2568" xr:uid="{00000000-0005-0000-0000-0000B71E0000}"/>
    <cellStyle name="Percent 8 5 3 2 3 2 2" xfId="6789" xr:uid="{00000000-0005-0000-0000-0000B81E0000}"/>
    <cellStyle name="Percent 8 5 3 2 3 3" xfId="3985" xr:uid="{00000000-0005-0000-0000-0000B91E0000}"/>
    <cellStyle name="Percent 8 5 3 2 3 3 2" xfId="8191" xr:uid="{00000000-0005-0000-0000-0000BA1E0000}"/>
    <cellStyle name="Percent 8 5 3 2 3 4" xfId="5387" xr:uid="{00000000-0005-0000-0000-0000BB1E0000}"/>
    <cellStyle name="Percent 8 5 3 2 4" xfId="1861" xr:uid="{00000000-0005-0000-0000-0000BC1E0000}"/>
    <cellStyle name="Percent 8 5 3 2 4 2" xfId="6089" xr:uid="{00000000-0005-0000-0000-0000BD1E0000}"/>
    <cellStyle name="Percent 8 5 3 2 5" xfId="3285" xr:uid="{00000000-0005-0000-0000-0000BE1E0000}"/>
    <cellStyle name="Percent 8 5 3 2 5 2" xfId="7491" xr:uid="{00000000-0005-0000-0000-0000BF1E0000}"/>
    <cellStyle name="Percent 8 5 3 2 6" xfId="4687" xr:uid="{00000000-0005-0000-0000-0000C01E0000}"/>
    <cellStyle name="Percent 8 5 3 3" xfId="580" xr:uid="{00000000-0005-0000-0000-0000C11E0000}"/>
    <cellStyle name="Percent 8 5 3 3 2" xfId="1301" xr:uid="{00000000-0005-0000-0000-0000C21E0000}"/>
    <cellStyle name="Percent 8 5 3 3 2 2" xfId="2751" xr:uid="{00000000-0005-0000-0000-0000C31E0000}"/>
    <cellStyle name="Percent 8 5 3 3 2 2 2" xfId="6967" xr:uid="{00000000-0005-0000-0000-0000C41E0000}"/>
    <cellStyle name="Percent 8 5 3 3 2 3" xfId="4163" xr:uid="{00000000-0005-0000-0000-0000C51E0000}"/>
    <cellStyle name="Percent 8 5 3 3 2 3 2" xfId="8369" xr:uid="{00000000-0005-0000-0000-0000C61E0000}"/>
    <cellStyle name="Percent 8 5 3 3 2 4" xfId="5565" xr:uid="{00000000-0005-0000-0000-0000C71E0000}"/>
    <cellStyle name="Percent 8 5 3 3 3" xfId="2039" xr:uid="{00000000-0005-0000-0000-0000C81E0000}"/>
    <cellStyle name="Percent 8 5 3 3 3 2" xfId="6267" xr:uid="{00000000-0005-0000-0000-0000C91E0000}"/>
    <cellStyle name="Percent 8 5 3 3 4" xfId="3463" xr:uid="{00000000-0005-0000-0000-0000CA1E0000}"/>
    <cellStyle name="Percent 8 5 3 3 4 2" xfId="7669" xr:uid="{00000000-0005-0000-0000-0000CB1E0000}"/>
    <cellStyle name="Percent 8 5 3 3 5" xfId="4865" xr:uid="{00000000-0005-0000-0000-0000CC1E0000}"/>
    <cellStyle name="Percent 8 5 3 4" xfId="946" xr:uid="{00000000-0005-0000-0000-0000CD1E0000}"/>
    <cellStyle name="Percent 8 5 3 4 2" xfId="2396" xr:uid="{00000000-0005-0000-0000-0000CE1E0000}"/>
    <cellStyle name="Percent 8 5 3 4 2 2" xfId="6617" xr:uid="{00000000-0005-0000-0000-0000CF1E0000}"/>
    <cellStyle name="Percent 8 5 3 4 3" xfId="3813" xr:uid="{00000000-0005-0000-0000-0000D01E0000}"/>
    <cellStyle name="Percent 8 5 3 4 3 2" xfId="8019" xr:uid="{00000000-0005-0000-0000-0000D11E0000}"/>
    <cellStyle name="Percent 8 5 3 4 4" xfId="5215" xr:uid="{00000000-0005-0000-0000-0000D21E0000}"/>
    <cellStyle name="Percent 8 5 3 5" xfId="1689" xr:uid="{00000000-0005-0000-0000-0000D31E0000}"/>
    <cellStyle name="Percent 8 5 3 5 2" xfId="5917" xr:uid="{00000000-0005-0000-0000-0000D41E0000}"/>
    <cellStyle name="Percent 8 5 3 6" xfId="3113" xr:uid="{00000000-0005-0000-0000-0000D51E0000}"/>
    <cellStyle name="Percent 8 5 3 6 2" xfId="7319" xr:uid="{00000000-0005-0000-0000-0000D61E0000}"/>
    <cellStyle name="Percent 8 5 3 7" xfId="4515" xr:uid="{00000000-0005-0000-0000-0000D71E0000}"/>
    <cellStyle name="Percent 8 5 4" xfId="302" xr:uid="{00000000-0005-0000-0000-0000D81E0000}"/>
    <cellStyle name="Percent 8 5 4 2" xfId="666" xr:uid="{00000000-0005-0000-0000-0000D91E0000}"/>
    <cellStyle name="Percent 8 5 4 2 2" xfId="1387" xr:uid="{00000000-0005-0000-0000-0000DA1E0000}"/>
    <cellStyle name="Percent 8 5 4 2 2 2" xfId="2837" xr:uid="{00000000-0005-0000-0000-0000DB1E0000}"/>
    <cellStyle name="Percent 8 5 4 2 2 2 2" xfId="7053" xr:uid="{00000000-0005-0000-0000-0000DC1E0000}"/>
    <cellStyle name="Percent 8 5 4 2 2 3" xfId="4249" xr:uid="{00000000-0005-0000-0000-0000DD1E0000}"/>
    <cellStyle name="Percent 8 5 4 2 2 3 2" xfId="8455" xr:uid="{00000000-0005-0000-0000-0000DE1E0000}"/>
    <cellStyle name="Percent 8 5 4 2 2 4" xfId="5651" xr:uid="{00000000-0005-0000-0000-0000DF1E0000}"/>
    <cellStyle name="Percent 8 5 4 2 3" xfId="2125" xr:uid="{00000000-0005-0000-0000-0000E01E0000}"/>
    <cellStyle name="Percent 8 5 4 2 3 2" xfId="6353" xr:uid="{00000000-0005-0000-0000-0000E11E0000}"/>
    <cellStyle name="Percent 8 5 4 2 4" xfId="3549" xr:uid="{00000000-0005-0000-0000-0000E21E0000}"/>
    <cellStyle name="Percent 8 5 4 2 4 2" xfId="7755" xr:uid="{00000000-0005-0000-0000-0000E31E0000}"/>
    <cellStyle name="Percent 8 5 4 2 5" xfId="4951" xr:uid="{00000000-0005-0000-0000-0000E41E0000}"/>
    <cellStyle name="Percent 8 5 4 3" xfId="1032" xr:uid="{00000000-0005-0000-0000-0000E51E0000}"/>
    <cellStyle name="Percent 8 5 4 3 2" xfId="2482" xr:uid="{00000000-0005-0000-0000-0000E61E0000}"/>
    <cellStyle name="Percent 8 5 4 3 2 2" xfId="6703" xr:uid="{00000000-0005-0000-0000-0000E71E0000}"/>
    <cellStyle name="Percent 8 5 4 3 3" xfId="3899" xr:uid="{00000000-0005-0000-0000-0000E81E0000}"/>
    <cellStyle name="Percent 8 5 4 3 3 2" xfId="8105" xr:uid="{00000000-0005-0000-0000-0000E91E0000}"/>
    <cellStyle name="Percent 8 5 4 3 4" xfId="5301" xr:uid="{00000000-0005-0000-0000-0000EA1E0000}"/>
    <cellStyle name="Percent 8 5 4 4" xfId="1775" xr:uid="{00000000-0005-0000-0000-0000EB1E0000}"/>
    <cellStyle name="Percent 8 5 4 4 2" xfId="6003" xr:uid="{00000000-0005-0000-0000-0000EC1E0000}"/>
    <cellStyle name="Percent 8 5 4 5" xfId="3199" xr:uid="{00000000-0005-0000-0000-0000ED1E0000}"/>
    <cellStyle name="Percent 8 5 4 5 2" xfId="7405" xr:uid="{00000000-0005-0000-0000-0000EE1E0000}"/>
    <cellStyle name="Percent 8 5 4 6" xfId="4601" xr:uid="{00000000-0005-0000-0000-0000EF1E0000}"/>
    <cellStyle name="Percent 8 5 5" xfId="494" xr:uid="{00000000-0005-0000-0000-0000F01E0000}"/>
    <cellStyle name="Percent 8 5 5 2" xfId="1215" xr:uid="{00000000-0005-0000-0000-0000F11E0000}"/>
    <cellStyle name="Percent 8 5 5 2 2" xfId="2665" xr:uid="{00000000-0005-0000-0000-0000F21E0000}"/>
    <cellStyle name="Percent 8 5 5 2 2 2" xfId="6881" xr:uid="{00000000-0005-0000-0000-0000F31E0000}"/>
    <cellStyle name="Percent 8 5 5 2 3" xfId="4077" xr:uid="{00000000-0005-0000-0000-0000F41E0000}"/>
    <cellStyle name="Percent 8 5 5 2 3 2" xfId="8283" xr:uid="{00000000-0005-0000-0000-0000F51E0000}"/>
    <cellStyle name="Percent 8 5 5 2 4" xfId="5479" xr:uid="{00000000-0005-0000-0000-0000F61E0000}"/>
    <cellStyle name="Percent 8 5 5 3" xfId="1953" xr:uid="{00000000-0005-0000-0000-0000F71E0000}"/>
    <cellStyle name="Percent 8 5 5 3 2" xfId="6181" xr:uid="{00000000-0005-0000-0000-0000F81E0000}"/>
    <cellStyle name="Percent 8 5 5 4" xfId="3377" xr:uid="{00000000-0005-0000-0000-0000F91E0000}"/>
    <cellStyle name="Percent 8 5 5 4 2" xfId="7583" xr:uid="{00000000-0005-0000-0000-0000FA1E0000}"/>
    <cellStyle name="Percent 8 5 5 5" xfId="4779" xr:uid="{00000000-0005-0000-0000-0000FB1E0000}"/>
    <cellStyle name="Percent 8 5 6" xfId="860" xr:uid="{00000000-0005-0000-0000-0000FC1E0000}"/>
    <cellStyle name="Percent 8 5 6 2" xfId="2310" xr:uid="{00000000-0005-0000-0000-0000FD1E0000}"/>
    <cellStyle name="Percent 8 5 6 2 2" xfId="6531" xr:uid="{00000000-0005-0000-0000-0000FE1E0000}"/>
    <cellStyle name="Percent 8 5 6 3" xfId="3727" xr:uid="{00000000-0005-0000-0000-0000FF1E0000}"/>
    <cellStyle name="Percent 8 5 6 3 2" xfId="7933" xr:uid="{00000000-0005-0000-0000-0000001F0000}"/>
    <cellStyle name="Percent 8 5 6 4" xfId="5129" xr:uid="{00000000-0005-0000-0000-0000011F0000}"/>
    <cellStyle name="Percent 8 5 7" xfId="1603" xr:uid="{00000000-0005-0000-0000-0000021F0000}"/>
    <cellStyle name="Percent 8 5 7 2" xfId="5831" xr:uid="{00000000-0005-0000-0000-0000031F0000}"/>
    <cellStyle name="Percent 8 5 8" xfId="3027" xr:uid="{00000000-0005-0000-0000-0000041F0000}"/>
    <cellStyle name="Percent 8 5 8 2" xfId="7233" xr:uid="{00000000-0005-0000-0000-0000051F0000}"/>
    <cellStyle name="Percent 8 5 9" xfId="4429" xr:uid="{00000000-0005-0000-0000-0000061F0000}"/>
    <cellStyle name="Percent 8 6" xfId="134" xr:uid="{00000000-0005-0000-0000-0000071F0000}"/>
    <cellStyle name="Percent 8 6 2" xfId="220" xr:uid="{00000000-0005-0000-0000-0000081F0000}"/>
    <cellStyle name="Percent 8 6 2 2" xfId="392" xr:uid="{00000000-0005-0000-0000-0000091F0000}"/>
    <cellStyle name="Percent 8 6 2 2 2" xfId="756" xr:uid="{00000000-0005-0000-0000-00000A1F0000}"/>
    <cellStyle name="Percent 8 6 2 2 2 2" xfId="1477" xr:uid="{00000000-0005-0000-0000-00000B1F0000}"/>
    <cellStyle name="Percent 8 6 2 2 2 2 2" xfId="2927" xr:uid="{00000000-0005-0000-0000-00000C1F0000}"/>
    <cellStyle name="Percent 8 6 2 2 2 2 2 2" xfId="7143" xr:uid="{00000000-0005-0000-0000-00000D1F0000}"/>
    <cellStyle name="Percent 8 6 2 2 2 2 3" xfId="4339" xr:uid="{00000000-0005-0000-0000-00000E1F0000}"/>
    <cellStyle name="Percent 8 6 2 2 2 2 3 2" xfId="8545" xr:uid="{00000000-0005-0000-0000-00000F1F0000}"/>
    <cellStyle name="Percent 8 6 2 2 2 2 4" xfId="5741" xr:uid="{00000000-0005-0000-0000-0000101F0000}"/>
    <cellStyle name="Percent 8 6 2 2 2 3" xfId="2215" xr:uid="{00000000-0005-0000-0000-0000111F0000}"/>
    <cellStyle name="Percent 8 6 2 2 2 3 2" xfId="6443" xr:uid="{00000000-0005-0000-0000-0000121F0000}"/>
    <cellStyle name="Percent 8 6 2 2 2 4" xfId="3639" xr:uid="{00000000-0005-0000-0000-0000131F0000}"/>
    <cellStyle name="Percent 8 6 2 2 2 4 2" xfId="7845" xr:uid="{00000000-0005-0000-0000-0000141F0000}"/>
    <cellStyle name="Percent 8 6 2 2 2 5" xfId="5041" xr:uid="{00000000-0005-0000-0000-0000151F0000}"/>
    <cellStyle name="Percent 8 6 2 2 3" xfId="1122" xr:uid="{00000000-0005-0000-0000-0000161F0000}"/>
    <cellStyle name="Percent 8 6 2 2 3 2" xfId="2572" xr:uid="{00000000-0005-0000-0000-0000171F0000}"/>
    <cellStyle name="Percent 8 6 2 2 3 2 2" xfId="6793" xr:uid="{00000000-0005-0000-0000-0000181F0000}"/>
    <cellStyle name="Percent 8 6 2 2 3 3" xfId="3989" xr:uid="{00000000-0005-0000-0000-0000191F0000}"/>
    <cellStyle name="Percent 8 6 2 2 3 3 2" xfId="8195" xr:uid="{00000000-0005-0000-0000-00001A1F0000}"/>
    <cellStyle name="Percent 8 6 2 2 3 4" xfId="5391" xr:uid="{00000000-0005-0000-0000-00001B1F0000}"/>
    <cellStyle name="Percent 8 6 2 2 4" xfId="1865" xr:uid="{00000000-0005-0000-0000-00001C1F0000}"/>
    <cellStyle name="Percent 8 6 2 2 4 2" xfId="6093" xr:uid="{00000000-0005-0000-0000-00001D1F0000}"/>
    <cellStyle name="Percent 8 6 2 2 5" xfId="3289" xr:uid="{00000000-0005-0000-0000-00001E1F0000}"/>
    <cellStyle name="Percent 8 6 2 2 5 2" xfId="7495" xr:uid="{00000000-0005-0000-0000-00001F1F0000}"/>
    <cellStyle name="Percent 8 6 2 2 6" xfId="4691" xr:uid="{00000000-0005-0000-0000-0000201F0000}"/>
    <cellStyle name="Percent 8 6 2 3" xfId="584" xr:uid="{00000000-0005-0000-0000-0000211F0000}"/>
    <cellStyle name="Percent 8 6 2 3 2" xfId="1305" xr:uid="{00000000-0005-0000-0000-0000221F0000}"/>
    <cellStyle name="Percent 8 6 2 3 2 2" xfId="2755" xr:uid="{00000000-0005-0000-0000-0000231F0000}"/>
    <cellStyle name="Percent 8 6 2 3 2 2 2" xfId="6971" xr:uid="{00000000-0005-0000-0000-0000241F0000}"/>
    <cellStyle name="Percent 8 6 2 3 2 3" xfId="4167" xr:uid="{00000000-0005-0000-0000-0000251F0000}"/>
    <cellStyle name="Percent 8 6 2 3 2 3 2" xfId="8373" xr:uid="{00000000-0005-0000-0000-0000261F0000}"/>
    <cellStyle name="Percent 8 6 2 3 2 4" xfId="5569" xr:uid="{00000000-0005-0000-0000-0000271F0000}"/>
    <cellStyle name="Percent 8 6 2 3 3" xfId="2043" xr:uid="{00000000-0005-0000-0000-0000281F0000}"/>
    <cellStyle name="Percent 8 6 2 3 3 2" xfId="6271" xr:uid="{00000000-0005-0000-0000-0000291F0000}"/>
    <cellStyle name="Percent 8 6 2 3 4" xfId="3467" xr:uid="{00000000-0005-0000-0000-00002A1F0000}"/>
    <cellStyle name="Percent 8 6 2 3 4 2" xfId="7673" xr:uid="{00000000-0005-0000-0000-00002B1F0000}"/>
    <cellStyle name="Percent 8 6 2 3 5" xfId="4869" xr:uid="{00000000-0005-0000-0000-00002C1F0000}"/>
    <cellStyle name="Percent 8 6 2 4" xfId="950" xr:uid="{00000000-0005-0000-0000-00002D1F0000}"/>
    <cellStyle name="Percent 8 6 2 4 2" xfId="2400" xr:uid="{00000000-0005-0000-0000-00002E1F0000}"/>
    <cellStyle name="Percent 8 6 2 4 2 2" xfId="6621" xr:uid="{00000000-0005-0000-0000-00002F1F0000}"/>
    <cellStyle name="Percent 8 6 2 4 3" xfId="3817" xr:uid="{00000000-0005-0000-0000-0000301F0000}"/>
    <cellStyle name="Percent 8 6 2 4 3 2" xfId="8023" xr:uid="{00000000-0005-0000-0000-0000311F0000}"/>
    <cellStyle name="Percent 8 6 2 4 4" xfId="5219" xr:uid="{00000000-0005-0000-0000-0000321F0000}"/>
    <cellStyle name="Percent 8 6 2 5" xfId="1693" xr:uid="{00000000-0005-0000-0000-0000331F0000}"/>
    <cellStyle name="Percent 8 6 2 5 2" xfId="5921" xr:uid="{00000000-0005-0000-0000-0000341F0000}"/>
    <cellStyle name="Percent 8 6 2 6" xfId="3117" xr:uid="{00000000-0005-0000-0000-0000351F0000}"/>
    <cellStyle name="Percent 8 6 2 6 2" xfId="7323" xr:uid="{00000000-0005-0000-0000-0000361F0000}"/>
    <cellStyle name="Percent 8 6 2 7" xfId="4519" xr:uid="{00000000-0005-0000-0000-0000371F0000}"/>
    <cellStyle name="Percent 8 6 3" xfId="306" xr:uid="{00000000-0005-0000-0000-0000381F0000}"/>
    <cellStyle name="Percent 8 6 3 2" xfId="670" xr:uid="{00000000-0005-0000-0000-0000391F0000}"/>
    <cellStyle name="Percent 8 6 3 2 2" xfId="1391" xr:uid="{00000000-0005-0000-0000-00003A1F0000}"/>
    <cellStyle name="Percent 8 6 3 2 2 2" xfId="2841" xr:uid="{00000000-0005-0000-0000-00003B1F0000}"/>
    <cellStyle name="Percent 8 6 3 2 2 2 2" xfId="7057" xr:uid="{00000000-0005-0000-0000-00003C1F0000}"/>
    <cellStyle name="Percent 8 6 3 2 2 3" xfId="4253" xr:uid="{00000000-0005-0000-0000-00003D1F0000}"/>
    <cellStyle name="Percent 8 6 3 2 2 3 2" xfId="8459" xr:uid="{00000000-0005-0000-0000-00003E1F0000}"/>
    <cellStyle name="Percent 8 6 3 2 2 4" xfId="5655" xr:uid="{00000000-0005-0000-0000-00003F1F0000}"/>
    <cellStyle name="Percent 8 6 3 2 3" xfId="2129" xr:uid="{00000000-0005-0000-0000-0000401F0000}"/>
    <cellStyle name="Percent 8 6 3 2 3 2" xfId="6357" xr:uid="{00000000-0005-0000-0000-0000411F0000}"/>
    <cellStyle name="Percent 8 6 3 2 4" xfId="3553" xr:uid="{00000000-0005-0000-0000-0000421F0000}"/>
    <cellStyle name="Percent 8 6 3 2 4 2" xfId="7759" xr:uid="{00000000-0005-0000-0000-0000431F0000}"/>
    <cellStyle name="Percent 8 6 3 2 5" xfId="4955" xr:uid="{00000000-0005-0000-0000-0000441F0000}"/>
    <cellStyle name="Percent 8 6 3 3" xfId="1036" xr:uid="{00000000-0005-0000-0000-0000451F0000}"/>
    <cellStyle name="Percent 8 6 3 3 2" xfId="2486" xr:uid="{00000000-0005-0000-0000-0000461F0000}"/>
    <cellStyle name="Percent 8 6 3 3 2 2" xfId="6707" xr:uid="{00000000-0005-0000-0000-0000471F0000}"/>
    <cellStyle name="Percent 8 6 3 3 3" xfId="3903" xr:uid="{00000000-0005-0000-0000-0000481F0000}"/>
    <cellStyle name="Percent 8 6 3 3 3 2" xfId="8109" xr:uid="{00000000-0005-0000-0000-0000491F0000}"/>
    <cellStyle name="Percent 8 6 3 3 4" xfId="5305" xr:uid="{00000000-0005-0000-0000-00004A1F0000}"/>
    <cellStyle name="Percent 8 6 3 4" xfId="1779" xr:uid="{00000000-0005-0000-0000-00004B1F0000}"/>
    <cellStyle name="Percent 8 6 3 4 2" xfId="6007" xr:uid="{00000000-0005-0000-0000-00004C1F0000}"/>
    <cellStyle name="Percent 8 6 3 5" xfId="3203" xr:uid="{00000000-0005-0000-0000-00004D1F0000}"/>
    <cellStyle name="Percent 8 6 3 5 2" xfId="7409" xr:uid="{00000000-0005-0000-0000-00004E1F0000}"/>
    <cellStyle name="Percent 8 6 3 6" xfId="4605" xr:uid="{00000000-0005-0000-0000-00004F1F0000}"/>
    <cellStyle name="Percent 8 6 4" xfId="498" xr:uid="{00000000-0005-0000-0000-0000501F0000}"/>
    <cellStyle name="Percent 8 6 4 2" xfId="1219" xr:uid="{00000000-0005-0000-0000-0000511F0000}"/>
    <cellStyle name="Percent 8 6 4 2 2" xfId="2669" xr:uid="{00000000-0005-0000-0000-0000521F0000}"/>
    <cellStyle name="Percent 8 6 4 2 2 2" xfId="6885" xr:uid="{00000000-0005-0000-0000-0000531F0000}"/>
    <cellStyle name="Percent 8 6 4 2 3" xfId="4081" xr:uid="{00000000-0005-0000-0000-0000541F0000}"/>
    <cellStyle name="Percent 8 6 4 2 3 2" xfId="8287" xr:uid="{00000000-0005-0000-0000-0000551F0000}"/>
    <cellStyle name="Percent 8 6 4 2 4" xfId="5483" xr:uid="{00000000-0005-0000-0000-0000561F0000}"/>
    <cellStyle name="Percent 8 6 4 3" xfId="1957" xr:uid="{00000000-0005-0000-0000-0000571F0000}"/>
    <cellStyle name="Percent 8 6 4 3 2" xfId="6185" xr:uid="{00000000-0005-0000-0000-0000581F0000}"/>
    <cellStyle name="Percent 8 6 4 4" xfId="3381" xr:uid="{00000000-0005-0000-0000-0000591F0000}"/>
    <cellStyle name="Percent 8 6 4 4 2" xfId="7587" xr:uid="{00000000-0005-0000-0000-00005A1F0000}"/>
    <cellStyle name="Percent 8 6 4 5" xfId="4783" xr:uid="{00000000-0005-0000-0000-00005B1F0000}"/>
    <cellStyle name="Percent 8 6 5" xfId="864" xr:uid="{00000000-0005-0000-0000-00005C1F0000}"/>
    <cellStyle name="Percent 8 6 5 2" xfId="2314" xr:uid="{00000000-0005-0000-0000-00005D1F0000}"/>
    <cellStyle name="Percent 8 6 5 2 2" xfId="6535" xr:uid="{00000000-0005-0000-0000-00005E1F0000}"/>
    <cellStyle name="Percent 8 6 5 3" xfId="3731" xr:uid="{00000000-0005-0000-0000-00005F1F0000}"/>
    <cellStyle name="Percent 8 6 5 3 2" xfId="7937" xr:uid="{00000000-0005-0000-0000-0000601F0000}"/>
    <cellStyle name="Percent 8 6 5 4" xfId="5133" xr:uid="{00000000-0005-0000-0000-0000611F0000}"/>
    <cellStyle name="Percent 8 6 6" xfId="1607" xr:uid="{00000000-0005-0000-0000-0000621F0000}"/>
    <cellStyle name="Percent 8 6 6 2" xfId="5835" xr:uid="{00000000-0005-0000-0000-0000631F0000}"/>
    <cellStyle name="Percent 8 6 7" xfId="3031" xr:uid="{00000000-0005-0000-0000-0000641F0000}"/>
    <cellStyle name="Percent 8 6 7 2" xfId="7237" xr:uid="{00000000-0005-0000-0000-0000651F0000}"/>
    <cellStyle name="Percent 8 6 8" xfId="4433" xr:uid="{00000000-0005-0000-0000-0000661F0000}"/>
    <cellStyle name="Percent 8 7" xfId="176" xr:uid="{00000000-0005-0000-0000-0000671F0000}"/>
    <cellStyle name="Percent 8 7 2" xfId="262" xr:uid="{00000000-0005-0000-0000-0000681F0000}"/>
    <cellStyle name="Percent 8 7 2 2" xfId="434" xr:uid="{00000000-0005-0000-0000-0000691F0000}"/>
    <cellStyle name="Percent 8 7 2 2 2" xfId="798" xr:uid="{00000000-0005-0000-0000-00006A1F0000}"/>
    <cellStyle name="Percent 8 7 2 2 2 2" xfId="1519" xr:uid="{00000000-0005-0000-0000-00006B1F0000}"/>
    <cellStyle name="Percent 8 7 2 2 2 2 2" xfId="2969" xr:uid="{00000000-0005-0000-0000-00006C1F0000}"/>
    <cellStyle name="Percent 8 7 2 2 2 2 2 2" xfId="7185" xr:uid="{00000000-0005-0000-0000-00006D1F0000}"/>
    <cellStyle name="Percent 8 7 2 2 2 2 3" xfId="4381" xr:uid="{00000000-0005-0000-0000-00006E1F0000}"/>
    <cellStyle name="Percent 8 7 2 2 2 2 3 2" xfId="8587" xr:uid="{00000000-0005-0000-0000-00006F1F0000}"/>
    <cellStyle name="Percent 8 7 2 2 2 2 4" xfId="5783" xr:uid="{00000000-0005-0000-0000-0000701F0000}"/>
    <cellStyle name="Percent 8 7 2 2 2 3" xfId="2257" xr:uid="{00000000-0005-0000-0000-0000711F0000}"/>
    <cellStyle name="Percent 8 7 2 2 2 3 2" xfId="6485" xr:uid="{00000000-0005-0000-0000-0000721F0000}"/>
    <cellStyle name="Percent 8 7 2 2 2 4" xfId="3681" xr:uid="{00000000-0005-0000-0000-0000731F0000}"/>
    <cellStyle name="Percent 8 7 2 2 2 4 2" xfId="7887" xr:uid="{00000000-0005-0000-0000-0000741F0000}"/>
    <cellStyle name="Percent 8 7 2 2 2 5" xfId="5083" xr:uid="{00000000-0005-0000-0000-0000751F0000}"/>
    <cellStyle name="Percent 8 7 2 2 3" xfId="1164" xr:uid="{00000000-0005-0000-0000-0000761F0000}"/>
    <cellStyle name="Percent 8 7 2 2 3 2" xfId="2614" xr:uid="{00000000-0005-0000-0000-0000771F0000}"/>
    <cellStyle name="Percent 8 7 2 2 3 2 2" xfId="6835" xr:uid="{00000000-0005-0000-0000-0000781F0000}"/>
    <cellStyle name="Percent 8 7 2 2 3 3" xfId="4031" xr:uid="{00000000-0005-0000-0000-0000791F0000}"/>
    <cellStyle name="Percent 8 7 2 2 3 3 2" xfId="8237" xr:uid="{00000000-0005-0000-0000-00007A1F0000}"/>
    <cellStyle name="Percent 8 7 2 2 3 4" xfId="5433" xr:uid="{00000000-0005-0000-0000-00007B1F0000}"/>
    <cellStyle name="Percent 8 7 2 2 4" xfId="1907" xr:uid="{00000000-0005-0000-0000-00007C1F0000}"/>
    <cellStyle name="Percent 8 7 2 2 4 2" xfId="6135" xr:uid="{00000000-0005-0000-0000-00007D1F0000}"/>
    <cellStyle name="Percent 8 7 2 2 5" xfId="3331" xr:uid="{00000000-0005-0000-0000-00007E1F0000}"/>
    <cellStyle name="Percent 8 7 2 2 5 2" xfId="7537" xr:uid="{00000000-0005-0000-0000-00007F1F0000}"/>
    <cellStyle name="Percent 8 7 2 2 6" xfId="4733" xr:uid="{00000000-0005-0000-0000-0000801F0000}"/>
    <cellStyle name="Percent 8 7 2 3" xfId="626" xr:uid="{00000000-0005-0000-0000-0000811F0000}"/>
    <cellStyle name="Percent 8 7 2 3 2" xfId="1347" xr:uid="{00000000-0005-0000-0000-0000821F0000}"/>
    <cellStyle name="Percent 8 7 2 3 2 2" xfId="2797" xr:uid="{00000000-0005-0000-0000-0000831F0000}"/>
    <cellStyle name="Percent 8 7 2 3 2 2 2" xfId="7013" xr:uid="{00000000-0005-0000-0000-0000841F0000}"/>
    <cellStyle name="Percent 8 7 2 3 2 3" xfId="4209" xr:uid="{00000000-0005-0000-0000-0000851F0000}"/>
    <cellStyle name="Percent 8 7 2 3 2 3 2" xfId="8415" xr:uid="{00000000-0005-0000-0000-0000861F0000}"/>
    <cellStyle name="Percent 8 7 2 3 2 4" xfId="5611" xr:uid="{00000000-0005-0000-0000-0000871F0000}"/>
    <cellStyle name="Percent 8 7 2 3 3" xfId="2085" xr:uid="{00000000-0005-0000-0000-0000881F0000}"/>
    <cellStyle name="Percent 8 7 2 3 3 2" xfId="6313" xr:uid="{00000000-0005-0000-0000-0000891F0000}"/>
    <cellStyle name="Percent 8 7 2 3 4" xfId="3509" xr:uid="{00000000-0005-0000-0000-00008A1F0000}"/>
    <cellStyle name="Percent 8 7 2 3 4 2" xfId="7715" xr:uid="{00000000-0005-0000-0000-00008B1F0000}"/>
    <cellStyle name="Percent 8 7 2 3 5" xfId="4911" xr:uid="{00000000-0005-0000-0000-00008C1F0000}"/>
    <cellStyle name="Percent 8 7 2 4" xfId="992" xr:uid="{00000000-0005-0000-0000-00008D1F0000}"/>
    <cellStyle name="Percent 8 7 2 4 2" xfId="2442" xr:uid="{00000000-0005-0000-0000-00008E1F0000}"/>
    <cellStyle name="Percent 8 7 2 4 2 2" xfId="6663" xr:uid="{00000000-0005-0000-0000-00008F1F0000}"/>
    <cellStyle name="Percent 8 7 2 4 3" xfId="3859" xr:uid="{00000000-0005-0000-0000-0000901F0000}"/>
    <cellStyle name="Percent 8 7 2 4 3 2" xfId="8065" xr:uid="{00000000-0005-0000-0000-0000911F0000}"/>
    <cellStyle name="Percent 8 7 2 4 4" xfId="5261" xr:uid="{00000000-0005-0000-0000-0000921F0000}"/>
    <cellStyle name="Percent 8 7 2 5" xfId="1735" xr:uid="{00000000-0005-0000-0000-0000931F0000}"/>
    <cellStyle name="Percent 8 7 2 5 2" xfId="5963" xr:uid="{00000000-0005-0000-0000-0000941F0000}"/>
    <cellStyle name="Percent 8 7 2 6" xfId="3159" xr:uid="{00000000-0005-0000-0000-0000951F0000}"/>
    <cellStyle name="Percent 8 7 2 6 2" xfId="7365" xr:uid="{00000000-0005-0000-0000-0000961F0000}"/>
    <cellStyle name="Percent 8 7 2 7" xfId="4561" xr:uid="{00000000-0005-0000-0000-0000971F0000}"/>
    <cellStyle name="Percent 8 7 3" xfId="348" xr:uid="{00000000-0005-0000-0000-0000981F0000}"/>
    <cellStyle name="Percent 8 7 3 2" xfId="712" xr:uid="{00000000-0005-0000-0000-0000991F0000}"/>
    <cellStyle name="Percent 8 7 3 2 2" xfId="1433" xr:uid="{00000000-0005-0000-0000-00009A1F0000}"/>
    <cellStyle name="Percent 8 7 3 2 2 2" xfId="2883" xr:uid="{00000000-0005-0000-0000-00009B1F0000}"/>
    <cellStyle name="Percent 8 7 3 2 2 2 2" xfId="7099" xr:uid="{00000000-0005-0000-0000-00009C1F0000}"/>
    <cellStyle name="Percent 8 7 3 2 2 3" xfId="4295" xr:uid="{00000000-0005-0000-0000-00009D1F0000}"/>
    <cellStyle name="Percent 8 7 3 2 2 3 2" xfId="8501" xr:uid="{00000000-0005-0000-0000-00009E1F0000}"/>
    <cellStyle name="Percent 8 7 3 2 2 4" xfId="5697" xr:uid="{00000000-0005-0000-0000-00009F1F0000}"/>
    <cellStyle name="Percent 8 7 3 2 3" xfId="2171" xr:uid="{00000000-0005-0000-0000-0000A01F0000}"/>
    <cellStyle name="Percent 8 7 3 2 3 2" xfId="6399" xr:uid="{00000000-0005-0000-0000-0000A11F0000}"/>
    <cellStyle name="Percent 8 7 3 2 4" xfId="3595" xr:uid="{00000000-0005-0000-0000-0000A21F0000}"/>
    <cellStyle name="Percent 8 7 3 2 4 2" xfId="7801" xr:uid="{00000000-0005-0000-0000-0000A31F0000}"/>
    <cellStyle name="Percent 8 7 3 2 5" xfId="4997" xr:uid="{00000000-0005-0000-0000-0000A41F0000}"/>
    <cellStyle name="Percent 8 7 3 3" xfId="1078" xr:uid="{00000000-0005-0000-0000-0000A51F0000}"/>
    <cellStyle name="Percent 8 7 3 3 2" xfId="2528" xr:uid="{00000000-0005-0000-0000-0000A61F0000}"/>
    <cellStyle name="Percent 8 7 3 3 2 2" xfId="6749" xr:uid="{00000000-0005-0000-0000-0000A71F0000}"/>
    <cellStyle name="Percent 8 7 3 3 3" xfId="3945" xr:uid="{00000000-0005-0000-0000-0000A81F0000}"/>
    <cellStyle name="Percent 8 7 3 3 3 2" xfId="8151" xr:uid="{00000000-0005-0000-0000-0000A91F0000}"/>
    <cellStyle name="Percent 8 7 3 3 4" xfId="5347" xr:uid="{00000000-0005-0000-0000-0000AA1F0000}"/>
    <cellStyle name="Percent 8 7 3 4" xfId="1821" xr:uid="{00000000-0005-0000-0000-0000AB1F0000}"/>
    <cellStyle name="Percent 8 7 3 4 2" xfId="6049" xr:uid="{00000000-0005-0000-0000-0000AC1F0000}"/>
    <cellStyle name="Percent 8 7 3 5" xfId="3245" xr:uid="{00000000-0005-0000-0000-0000AD1F0000}"/>
    <cellStyle name="Percent 8 7 3 5 2" xfId="7451" xr:uid="{00000000-0005-0000-0000-0000AE1F0000}"/>
    <cellStyle name="Percent 8 7 3 6" xfId="4647" xr:uid="{00000000-0005-0000-0000-0000AF1F0000}"/>
    <cellStyle name="Percent 8 7 4" xfId="540" xr:uid="{00000000-0005-0000-0000-0000B01F0000}"/>
    <cellStyle name="Percent 8 7 4 2" xfId="1261" xr:uid="{00000000-0005-0000-0000-0000B11F0000}"/>
    <cellStyle name="Percent 8 7 4 2 2" xfId="2711" xr:uid="{00000000-0005-0000-0000-0000B21F0000}"/>
    <cellStyle name="Percent 8 7 4 2 2 2" xfId="6927" xr:uid="{00000000-0005-0000-0000-0000B31F0000}"/>
    <cellStyle name="Percent 8 7 4 2 3" xfId="4123" xr:uid="{00000000-0005-0000-0000-0000B41F0000}"/>
    <cellStyle name="Percent 8 7 4 2 3 2" xfId="8329" xr:uid="{00000000-0005-0000-0000-0000B51F0000}"/>
    <cellStyle name="Percent 8 7 4 2 4" xfId="5525" xr:uid="{00000000-0005-0000-0000-0000B61F0000}"/>
    <cellStyle name="Percent 8 7 4 3" xfId="1999" xr:uid="{00000000-0005-0000-0000-0000B71F0000}"/>
    <cellStyle name="Percent 8 7 4 3 2" xfId="6227" xr:uid="{00000000-0005-0000-0000-0000B81F0000}"/>
    <cellStyle name="Percent 8 7 4 4" xfId="3423" xr:uid="{00000000-0005-0000-0000-0000B91F0000}"/>
    <cellStyle name="Percent 8 7 4 4 2" xfId="7629" xr:uid="{00000000-0005-0000-0000-0000BA1F0000}"/>
    <cellStyle name="Percent 8 7 4 5" xfId="4825" xr:uid="{00000000-0005-0000-0000-0000BB1F0000}"/>
    <cellStyle name="Percent 8 7 5" xfId="906" xr:uid="{00000000-0005-0000-0000-0000BC1F0000}"/>
    <cellStyle name="Percent 8 7 5 2" xfId="2356" xr:uid="{00000000-0005-0000-0000-0000BD1F0000}"/>
    <cellStyle name="Percent 8 7 5 2 2" xfId="6577" xr:uid="{00000000-0005-0000-0000-0000BE1F0000}"/>
    <cellStyle name="Percent 8 7 5 3" xfId="3773" xr:uid="{00000000-0005-0000-0000-0000BF1F0000}"/>
    <cellStyle name="Percent 8 7 5 3 2" xfId="7979" xr:uid="{00000000-0005-0000-0000-0000C01F0000}"/>
    <cellStyle name="Percent 8 7 5 4" xfId="5175" xr:uid="{00000000-0005-0000-0000-0000C11F0000}"/>
    <cellStyle name="Percent 8 7 6" xfId="1649" xr:uid="{00000000-0005-0000-0000-0000C21F0000}"/>
    <cellStyle name="Percent 8 7 6 2" xfId="5877" xr:uid="{00000000-0005-0000-0000-0000C31F0000}"/>
    <cellStyle name="Percent 8 7 7" xfId="3073" xr:uid="{00000000-0005-0000-0000-0000C41F0000}"/>
    <cellStyle name="Percent 8 7 7 2" xfId="7279" xr:uid="{00000000-0005-0000-0000-0000C51F0000}"/>
    <cellStyle name="Percent 8 7 8" xfId="4475" xr:uid="{00000000-0005-0000-0000-0000C61F0000}"/>
    <cellStyle name="Percent 8 8" xfId="180" xr:uid="{00000000-0005-0000-0000-0000C71F0000}"/>
    <cellStyle name="Percent 8 8 2" xfId="352" xr:uid="{00000000-0005-0000-0000-0000C81F0000}"/>
    <cellStyle name="Percent 8 8 2 2" xfId="716" xr:uid="{00000000-0005-0000-0000-0000C91F0000}"/>
    <cellStyle name="Percent 8 8 2 2 2" xfId="1437" xr:uid="{00000000-0005-0000-0000-0000CA1F0000}"/>
    <cellStyle name="Percent 8 8 2 2 2 2" xfId="2887" xr:uid="{00000000-0005-0000-0000-0000CB1F0000}"/>
    <cellStyle name="Percent 8 8 2 2 2 2 2" xfId="7103" xr:uid="{00000000-0005-0000-0000-0000CC1F0000}"/>
    <cellStyle name="Percent 8 8 2 2 2 3" xfId="4299" xr:uid="{00000000-0005-0000-0000-0000CD1F0000}"/>
    <cellStyle name="Percent 8 8 2 2 2 3 2" xfId="8505" xr:uid="{00000000-0005-0000-0000-0000CE1F0000}"/>
    <cellStyle name="Percent 8 8 2 2 2 4" xfId="5701" xr:uid="{00000000-0005-0000-0000-0000CF1F0000}"/>
    <cellStyle name="Percent 8 8 2 2 3" xfId="2175" xr:uid="{00000000-0005-0000-0000-0000D01F0000}"/>
    <cellStyle name="Percent 8 8 2 2 3 2" xfId="6403" xr:uid="{00000000-0005-0000-0000-0000D11F0000}"/>
    <cellStyle name="Percent 8 8 2 2 4" xfId="3599" xr:uid="{00000000-0005-0000-0000-0000D21F0000}"/>
    <cellStyle name="Percent 8 8 2 2 4 2" xfId="7805" xr:uid="{00000000-0005-0000-0000-0000D31F0000}"/>
    <cellStyle name="Percent 8 8 2 2 5" xfId="5001" xr:uid="{00000000-0005-0000-0000-0000D41F0000}"/>
    <cellStyle name="Percent 8 8 2 3" xfId="1082" xr:uid="{00000000-0005-0000-0000-0000D51F0000}"/>
    <cellStyle name="Percent 8 8 2 3 2" xfId="2532" xr:uid="{00000000-0005-0000-0000-0000D61F0000}"/>
    <cellStyle name="Percent 8 8 2 3 2 2" xfId="6753" xr:uid="{00000000-0005-0000-0000-0000D71F0000}"/>
    <cellStyle name="Percent 8 8 2 3 3" xfId="3949" xr:uid="{00000000-0005-0000-0000-0000D81F0000}"/>
    <cellStyle name="Percent 8 8 2 3 3 2" xfId="8155" xr:uid="{00000000-0005-0000-0000-0000D91F0000}"/>
    <cellStyle name="Percent 8 8 2 3 4" xfId="5351" xr:uid="{00000000-0005-0000-0000-0000DA1F0000}"/>
    <cellStyle name="Percent 8 8 2 4" xfId="1825" xr:uid="{00000000-0005-0000-0000-0000DB1F0000}"/>
    <cellStyle name="Percent 8 8 2 4 2" xfId="6053" xr:uid="{00000000-0005-0000-0000-0000DC1F0000}"/>
    <cellStyle name="Percent 8 8 2 5" xfId="3249" xr:uid="{00000000-0005-0000-0000-0000DD1F0000}"/>
    <cellStyle name="Percent 8 8 2 5 2" xfId="7455" xr:uid="{00000000-0005-0000-0000-0000DE1F0000}"/>
    <cellStyle name="Percent 8 8 2 6" xfId="4651" xr:uid="{00000000-0005-0000-0000-0000DF1F0000}"/>
    <cellStyle name="Percent 8 8 3" xfId="544" xr:uid="{00000000-0005-0000-0000-0000E01F0000}"/>
    <cellStyle name="Percent 8 8 3 2" xfId="1265" xr:uid="{00000000-0005-0000-0000-0000E11F0000}"/>
    <cellStyle name="Percent 8 8 3 2 2" xfId="2715" xr:uid="{00000000-0005-0000-0000-0000E21F0000}"/>
    <cellStyle name="Percent 8 8 3 2 2 2" xfId="6931" xr:uid="{00000000-0005-0000-0000-0000E31F0000}"/>
    <cellStyle name="Percent 8 8 3 2 3" xfId="4127" xr:uid="{00000000-0005-0000-0000-0000E41F0000}"/>
    <cellStyle name="Percent 8 8 3 2 3 2" xfId="8333" xr:uid="{00000000-0005-0000-0000-0000E51F0000}"/>
    <cellStyle name="Percent 8 8 3 2 4" xfId="5529" xr:uid="{00000000-0005-0000-0000-0000E61F0000}"/>
    <cellStyle name="Percent 8 8 3 3" xfId="2003" xr:uid="{00000000-0005-0000-0000-0000E71F0000}"/>
    <cellStyle name="Percent 8 8 3 3 2" xfId="6231" xr:uid="{00000000-0005-0000-0000-0000E81F0000}"/>
    <cellStyle name="Percent 8 8 3 4" xfId="3427" xr:uid="{00000000-0005-0000-0000-0000E91F0000}"/>
    <cellStyle name="Percent 8 8 3 4 2" xfId="7633" xr:uid="{00000000-0005-0000-0000-0000EA1F0000}"/>
    <cellStyle name="Percent 8 8 3 5" xfId="4829" xr:uid="{00000000-0005-0000-0000-0000EB1F0000}"/>
    <cellStyle name="Percent 8 8 4" xfId="910" xr:uid="{00000000-0005-0000-0000-0000EC1F0000}"/>
    <cellStyle name="Percent 8 8 4 2" xfId="2360" xr:uid="{00000000-0005-0000-0000-0000ED1F0000}"/>
    <cellStyle name="Percent 8 8 4 2 2" xfId="6581" xr:uid="{00000000-0005-0000-0000-0000EE1F0000}"/>
    <cellStyle name="Percent 8 8 4 3" xfId="3777" xr:uid="{00000000-0005-0000-0000-0000EF1F0000}"/>
    <cellStyle name="Percent 8 8 4 3 2" xfId="7983" xr:uid="{00000000-0005-0000-0000-0000F01F0000}"/>
    <cellStyle name="Percent 8 8 4 4" xfId="5179" xr:uid="{00000000-0005-0000-0000-0000F11F0000}"/>
    <cellStyle name="Percent 8 8 5" xfId="1653" xr:uid="{00000000-0005-0000-0000-0000F21F0000}"/>
    <cellStyle name="Percent 8 8 5 2" xfId="5881" xr:uid="{00000000-0005-0000-0000-0000F31F0000}"/>
    <cellStyle name="Percent 8 8 6" xfId="3077" xr:uid="{00000000-0005-0000-0000-0000F41F0000}"/>
    <cellStyle name="Percent 8 8 6 2" xfId="7283" xr:uid="{00000000-0005-0000-0000-0000F51F0000}"/>
    <cellStyle name="Percent 8 8 7" xfId="4479" xr:uid="{00000000-0005-0000-0000-0000F61F0000}"/>
    <cellStyle name="Percent 8 9" xfId="266" xr:uid="{00000000-0005-0000-0000-0000F71F0000}"/>
    <cellStyle name="Percent 8 9 2" xfId="630" xr:uid="{00000000-0005-0000-0000-0000F81F0000}"/>
    <cellStyle name="Percent 8 9 2 2" xfId="1351" xr:uid="{00000000-0005-0000-0000-0000F91F0000}"/>
    <cellStyle name="Percent 8 9 2 2 2" xfId="2801" xr:uid="{00000000-0005-0000-0000-0000FA1F0000}"/>
    <cellStyle name="Percent 8 9 2 2 2 2" xfId="7017" xr:uid="{00000000-0005-0000-0000-0000FB1F0000}"/>
    <cellStyle name="Percent 8 9 2 2 3" xfId="4213" xr:uid="{00000000-0005-0000-0000-0000FC1F0000}"/>
    <cellStyle name="Percent 8 9 2 2 3 2" xfId="8419" xr:uid="{00000000-0005-0000-0000-0000FD1F0000}"/>
    <cellStyle name="Percent 8 9 2 2 4" xfId="5615" xr:uid="{00000000-0005-0000-0000-0000FE1F0000}"/>
    <cellStyle name="Percent 8 9 2 3" xfId="2089" xr:uid="{00000000-0005-0000-0000-0000FF1F0000}"/>
    <cellStyle name="Percent 8 9 2 3 2" xfId="6317" xr:uid="{00000000-0005-0000-0000-000000200000}"/>
    <cellStyle name="Percent 8 9 2 4" xfId="3513" xr:uid="{00000000-0005-0000-0000-000001200000}"/>
    <cellStyle name="Percent 8 9 2 4 2" xfId="7719" xr:uid="{00000000-0005-0000-0000-000002200000}"/>
    <cellStyle name="Percent 8 9 2 5" xfId="4915" xr:uid="{00000000-0005-0000-0000-000003200000}"/>
    <cellStyle name="Percent 8 9 3" xfId="996" xr:uid="{00000000-0005-0000-0000-000004200000}"/>
    <cellStyle name="Percent 8 9 3 2" xfId="2446" xr:uid="{00000000-0005-0000-0000-000005200000}"/>
    <cellStyle name="Percent 8 9 3 2 2" xfId="6667" xr:uid="{00000000-0005-0000-0000-000006200000}"/>
    <cellStyle name="Percent 8 9 3 3" xfId="3863" xr:uid="{00000000-0005-0000-0000-000007200000}"/>
    <cellStyle name="Percent 8 9 3 3 2" xfId="8069" xr:uid="{00000000-0005-0000-0000-000008200000}"/>
    <cellStyle name="Percent 8 9 3 4" xfId="5265" xr:uid="{00000000-0005-0000-0000-000009200000}"/>
    <cellStyle name="Percent 8 9 4" xfId="1739" xr:uid="{00000000-0005-0000-0000-00000A200000}"/>
    <cellStyle name="Percent 8 9 4 2" xfId="5967" xr:uid="{00000000-0005-0000-0000-00000B200000}"/>
    <cellStyle name="Percent 8 9 5" xfId="3163" xr:uid="{00000000-0005-0000-0000-00000C200000}"/>
    <cellStyle name="Percent 8 9 5 2" xfId="7369" xr:uid="{00000000-0005-0000-0000-00000D200000}"/>
    <cellStyle name="Percent 8 9 6" xfId="4565" xr:uid="{00000000-0005-0000-0000-00000E200000}"/>
    <cellStyle name="Percent 9" xfId="92" xr:uid="{00000000-0005-0000-0000-00000F200000}"/>
    <cellStyle name="Percent 9 10" xfId="4395" xr:uid="{00000000-0005-0000-0000-000010200000}"/>
    <cellStyle name="Percent 9 2" xfId="108" xr:uid="{00000000-0005-0000-0000-000011200000}"/>
    <cellStyle name="Percent 9 2 2" xfId="148" xr:uid="{00000000-0005-0000-0000-000012200000}"/>
    <cellStyle name="Percent 9 2 2 2" xfId="234" xr:uid="{00000000-0005-0000-0000-000013200000}"/>
    <cellStyle name="Percent 9 2 2 2 2" xfId="406" xr:uid="{00000000-0005-0000-0000-000014200000}"/>
    <cellStyle name="Percent 9 2 2 2 2 2" xfId="770" xr:uid="{00000000-0005-0000-0000-000015200000}"/>
    <cellStyle name="Percent 9 2 2 2 2 2 2" xfId="1491" xr:uid="{00000000-0005-0000-0000-000016200000}"/>
    <cellStyle name="Percent 9 2 2 2 2 2 2 2" xfId="2941" xr:uid="{00000000-0005-0000-0000-000017200000}"/>
    <cellStyle name="Percent 9 2 2 2 2 2 2 2 2" xfId="7157" xr:uid="{00000000-0005-0000-0000-000018200000}"/>
    <cellStyle name="Percent 9 2 2 2 2 2 2 3" xfId="4353" xr:uid="{00000000-0005-0000-0000-000019200000}"/>
    <cellStyle name="Percent 9 2 2 2 2 2 2 3 2" xfId="8559" xr:uid="{00000000-0005-0000-0000-00001A200000}"/>
    <cellStyle name="Percent 9 2 2 2 2 2 2 4" xfId="5755" xr:uid="{00000000-0005-0000-0000-00001B200000}"/>
    <cellStyle name="Percent 9 2 2 2 2 2 3" xfId="2229" xr:uid="{00000000-0005-0000-0000-00001C200000}"/>
    <cellStyle name="Percent 9 2 2 2 2 2 3 2" xfId="6457" xr:uid="{00000000-0005-0000-0000-00001D200000}"/>
    <cellStyle name="Percent 9 2 2 2 2 2 4" xfId="3653" xr:uid="{00000000-0005-0000-0000-00001E200000}"/>
    <cellStyle name="Percent 9 2 2 2 2 2 4 2" xfId="7859" xr:uid="{00000000-0005-0000-0000-00001F200000}"/>
    <cellStyle name="Percent 9 2 2 2 2 2 5" xfId="5055" xr:uid="{00000000-0005-0000-0000-000020200000}"/>
    <cellStyle name="Percent 9 2 2 2 2 3" xfId="1136" xr:uid="{00000000-0005-0000-0000-000021200000}"/>
    <cellStyle name="Percent 9 2 2 2 2 3 2" xfId="2586" xr:uid="{00000000-0005-0000-0000-000022200000}"/>
    <cellStyle name="Percent 9 2 2 2 2 3 2 2" xfId="6807" xr:uid="{00000000-0005-0000-0000-000023200000}"/>
    <cellStyle name="Percent 9 2 2 2 2 3 3" xfId="4003" xr:uid="{00000000-0005-0000-0000-000024200000}"/>
    <cellStyle name="Percent 9 2 2 2 2 3 3 2" xfId="8209" xr:uid="{00000000-0005-0000-0000-000025200000}"/>
    <cellStyle name="Percent 9 2 2 2 2 3 4" xfId="5405" xr:uid="{00000000-0005-0000-0000-000026200000}"/>
    <cellStyle name="Percent 9 2 2 2 2 4" xfId="1879" xr:uid="{00000000-0005-0000-0000-000027200000}"/>
    <cellStyle name="Percent 9 2 2 2 2 4 2" xfId="6107" xr:uid="{00000000-0005-0000-0000-000028200000}"/>
    <cellStyle name="Percent 9 2 2 2 2 5" xfId="3303" xr:uid="{00000000-0005-0000-0000-000029200000}"/>
    <cellStyle name="Percent 9 2 2 2 2 5 2" xfId="7509" xr:uid="{00000000-0005-0000-0000-00002A200000}"/>
    <cellStyle name="Percent 9 2 2 2 2 6" xfId="4705" xr:uid="{00000000-0005-0000-0000-00002B200000}"/>
    <cellStyle name="Percent 9 2 2 2 3" xfId="598" xr:uid="{00000000-0005-0000-0000-00002C200000}"/>
    <cellStyle name="Percent 9 2 2 2 3 2" xfId="1319" xr:uid="{00000000-0005-0000-0000-00002D200000}"/>
    <cellStyle name="Percent 9 2 2 2 3 2 2" xfId="2769" xr:uid="{00000000-0005-0000-0000-00002E200000}"/>
    <cellStyle name="Percent 9 2 2 2 3 2 2 2" xfId="6985" xr:uid="{00000000-0005-0000-0000-00002F200000}"/>
    <cellStyle name="Percent 9 2 2 2 3 2 3" xfId="4181" xr:uid="{00000000-0005-0000-0000-000030200000}"/>
    <cellStyle name="Percent 9 2 2 2 3 2 3 2" xfId="8387" xr:uid="{00000000-0005-0000-0000-000031200000}"/>
    <cellStyle name="Percent 9 2 2 2 3 2 4" xfId="5583" xr:uid="{00000000-0005-0000-0000-000032200000}"/>
    <cellStyle name="Percent 9 2 2 2 3 3" xfId="2057" xr:uid="{00000000-0005-0000-0000-000033200000}"/>
    <cellStyle name="Percent 9 2 2 2 3 3 2" xfId="6285" xr:uid="{00000000-0005-0000-0000-000034200000}"/>
    <cellStyle name="Percent 9 2 2 2 3 4" xfId="3481" xr:uid="{00000000-0005-0000-0000-000035200000}"/>
    <cellStyle name="Percent 9 2 2 2 3 4 2" xfId="7687" xr:uid="{00000000-0005-0000-0000-000036200000}"/>
    <cellStyle name="Percent 9 2 2 2 3 5" xfId="4883" xr:uid="{00000000-0005-0000-0000-000037200000}"/>
    <cellStyle name="Percent 9 2 2 2 4" xfId="964" xr:uid="{00000000-0005-0000-0000-000038200000}"/>
    <cellStyle name="Percent 9 2 2 2 4 2" xfId="2414" xr:uid="{00000000-0005-0000-0000-000039200000}"/>
    <cellStyle name="Percent 9 2 2 2 4 2 2" xfId="6635" xr:uid="{00000000-0005-0000-0000-00003A200000}"/>
    <cellStyle name="Percent 9 2 2 2 4 3" xfId="3831" xr:uid="{00000000-0005-0000-0000-00003B200000}"/>
    <cellStyle name="Percent 9 2 2 2 4 3 2" xfId="8037" xr:uid="{00000000-0005-0000-0000-00003C200000}"/>
    <cellStyle name="Percent 9 2 2 2 4 4" xfId="5233" xr:uid="{00000000-0005-0000-0000-00003D200000}"/>
    <cellStyle name="Percent 9 2 2 2 5" xfId="1707" xr:uid="{00000000-0005-0000-0000-00003E200000}"/>
    <cellStyle name="Percent 9 2 2 2 5 2" xfId="5935" xr:uid="{00000000-0005-0000-0000-00003F200000}"/>
    <cellStyle name="Percent 9 2 2 2 6" xfId="3131" xr:uid="{00000000-0005-0000-0000-000040200000}"/>
    <cellStyle name="Percent 9 2 2 2 6 2" xfId="7337" xr:uid="{00000000-0005-0000-0000-000041200000}"/>
    <cellStyle name="Percent 9 2 2 2 7" xfId="4533" xr:uid="{00000000-0005-0000-0000-000042200000}"/>
    <cellStyle name="Percent 9 2 2 3" xfId="320" xr:uid="{00000000-0005-0000-0000-000043200000}"/>
    <cellStyle name="Percent 9 2 2 3 2" xfId="684" xr:uid="{00000000-0005-0000-0000-000044200000}"/>
    <cellStyle name="Percent 9 2 2 3 2 2" xfId="1405" xr:uid="{00000000-0005-0000-0000-000045200000}"/>
    <cellStyle name="Percent 9 2 2 3 2 2 2" xfId="2855" xr:uid="{00000000-0005-0000-0000-000046200000}"/>
    <cellStyle name="Percent 9 2 2 3 2 2 2 2" xfId="7071" xr:uid="{00000000-0005-0000-0000-000047200000}"/>
    <cellStyle name="Percent 9 2 2 3 2 2 3" xfId="4267" xr:uid="{00000000-0005-0000-0000-000048200000}"/>
    <cellStyle name="Percent 9 2 2 3 2 2 3 2" xfId="8473" xr:uid="{00000000-0005-0000-0000-000049200000}"/>
    <cellStyle name="Percent 9 2 2 3 2 2 4" xfId="5669" xr:uid="{00000000-0005-0000-0000-00004A200000}"/>
    <cellStyle name="Percent 9 2 2 3 2 3" xfId="2143" xr:uid="{00000000-0005-0000-0000-00004B200000}"/>
    <cellStyle name="Percent 9 2 2 3 2 3 2" xfId="6371" xr:uid="{00000000-0005-0000-0000-00004C200000}"/>
    <cellStyle name="Percent 9 2 2 3 2 4" xfId="3567" xr:uid="{00000000-0005-0000-0000-00004D200000}"/>
    <cellStyle name="Percent 9 2 2 3 2 4 2" xfId="7773" xr:uid="{00000000-0005-0000-0000-00004E200000}"/>
    <cellStyle name="Percent 9 2 2 3 2 5" xfId="4969" xr:uid="{00000000-0005-0000-0000-00004F200000}"/>
    <cellStyle name="Percent 9 2 2 3 3" xfId="1050" xr:uid="{00000000-0005-0000-0000-000050200000}"/>
    <cellStyle name="Percent 9 2 2 3 3 2" xfId="2500" xr:uid="{00000000-0005-0000-0000-000051200000}"/>
    <cellStyle name="Percent 9 2 2 3 3 2 2" xfId="6721" xr:uid="{00000000-0005-0000-0000-000052200000}"/>
    <cellStyle name="Percent 9 2 2 3 3 3" xfId="3917" xr:uid="{00000000-0005-0000-0000-000053200000}"/>
    <cellStyle name="Percent 9 2 2 3 3 3 2" xfId="8123" xr:uid="{00000000-0005-0000-0000-000054200000}"/>
    <cellStyle name="Percent 9 2 2 3 3 4" xfId="5319" xr:uid="{00000000-0005-0000-0000-000055200000}"/>
    <cellStyle name="Percent 9 2 2 3 4" xfId="1793" xr:uid="{00000000-0005-0000-0000-000056200000}"/>
    <cellStyle name="Percent 9 2 2 3 4 2" xfId="6021" xr:uid="{00000000-0005-0000-0000-000057200000}"/>
    <cellStyle name="Percent 9 2 2 3 5" xfId="3217" xr:uid="{00000000-0005-0000-0000-000058200000}"/>
    <cellStyle name="Percent 9 2 2 3 5 2" xfId="7423" xr:uid="{00000000-0005-0000-0000-000059200000}"/>
    <cellStyle name="Percent 9 2 2 3 6" xfId="4619" xr:uid="{00000000-0005-0000-0000-00005A200000}"/>
    <cellStyle name="Percent 9 2 2 4" xfId="512" xr:uid="{00000000-0005-0000-0000-00005B200000}"/>
    <cellStyle name="Percent 9 2 2 4 2" xfId="1233" xr:uid="{00000000-0005-0000-0000-00005C200000}"/>
    <cellStyle name="Percent 9 2 2 4 2 2" xfId="2683" xr:uid="{00000000-0005-0000-0000-00005D200000}"/>
    <cellStyle name="Percent 9 2 2 4 2 2 2" xfId="6899" xr:uid="{00000000-0005-0000-0000-00005E200000}"/>
    <cellStyle name="Percent 9 2 2 4 2 3" xfId="4095" xr:uid="{00000000-0005-0000-0000-00005F200000}"/>
    <cellStyle name="Percent 9 2 2 4 2 3 2" xfId="8301" xr:uid="{00000000-0005-0000-0000-000060200000}"/>
    <cellStyle name="Percent 9 2 2 4 2 4" xfId="5497" xr:uid="{00000000-0005-0000-0000-000061200000}"/>
    <cellStyle name="Percent 9 2 2 4 3" xfId="1971" xr:uid="{00000000-0005-0000-0000-000062200000}"/>
    <cellStyle name="Percent 9 2 2 4 3 2" xfId="6199" xr:uid="{00000000-0005-0000-0000-000063200000}"/>
    <cellStyle name="Percent 9 2 2 4 4" xfId="3395" xr:uid="{00000000-0005-0000-0000-000064200000}"/>
    <cellStyle name="Percent 9 2 2 4 4 2" xfId="7601" xr:uid="{00000000-0005-0000-0000-000065200000}"/>
    <cellStyle name="Percent 9 2 2 4 5" xfId="4797" xr:uid="{00000000-0005-0000-0000-000066200000}"/>
    <cellStyle name="Percent 9 2 2 5" xfId="878" xr:uid="{00000000-0005-0000-0000-000067200000}"/>
    <cellStyle name="Percent 9 2 2 5 2" xfId="2328" xr:uid="{00000000-0005-0000-0000-000068200000}"/>
    <cellStyle name="Percent 9 2 2 5 2 2" xfId="6549" xr:uid="{00000000-0005-0000-0000-000069200000}"/>
    <cellStyle name="Percent 9 2 2 5 3" xfId="3745" xr:uid="{00000000-0005-0000-0000-00006A200000}"/>
    <cellStyle name="Percent 9 2 2 5 3 2" xfId="7951" xr:uid="{00000000-0005-0000-0000-00006B200000}"/>
    <cellStyle name="Percent 9 2 2 5 4" xfId="5147" xr:uid="{00000000-0005-0000-0000-00006C200000}"/>
    <cellStyle name="Percent 9 2 2 6" xfId="1621" xr:uid="{00000000-0005-0000-0000-00006D200000}"/>
    <cellStyle name="Percent 9 2 2 6 2" xfId="5849" xr:uid="{00000000-0005-0000-0000-00006E200000}"/>
    <cellStyle name="Percent 9 2 2 7" xfId="3045" xr:uid="{00000000-0005-0000-0000-00006F200000}"/>
    <cellStyle name="Percent 9 2 2 7 2" xfId="7251" xr:uid="{00000000-0005-0000-0000-000070200000}"/>
    <cellStyle name="Percent 9 2 2 8" xfId="4447" xr:uid="{00000000-0005-0000-0000-000071200000}"/>
    <cellStyle name="Percent 9 2 3" xfId="194" xr:uid="{00000000-0005-0000-0000-000072200000}"/>
    <cellStyle name="Percent 9 2 3 2" xfId="366" xr:uid="{00000000-0005-0000-0000-000073200000}"/>
    <cellStyle name="Percent 9 2 3 2 2" xfId="730" xr:uid="{00000000-0005-0000-0000-000074200000}"/>
    <cellStyle name="Percent 9 2 3 2 2 2" xfId="1451" xr:uid="{00000000-0005-0000-0000-000075200000}"/>
    <cellStyle name="Percent 9 2 3 2 2 2 2" xfId="2901" xr:uid="{00000000-0005-0000-0000-000076200000}"/>
    <cellStyle name="Percent 9 2 3 2 2 2 2 2" xfId="7117" xr:uid="{00000000-0005-0000-0000-000077200000}"/>
    <cellStyle name="Percent 9 2 3 2 2 2 3" xfId="4313" xr:uid="{00000000-0005-0000-0000-000078200000}"/>
    <cellStyle name="Percent 9 2 3 2 2 2 3 2" xfId="8519" xr:uid="{00000000-0005-0000-0000-000079200000}"/>
    <cellStyle name="Percent 9 2 3 2 2 2 4" xfId="5715" xr:uid="{00000000-0005-0000-0000-00007A200000}"/>
    <cellStyle name="Percent 9 2 3 2 2 3" xfId="2189" xr:uid="{00000000-0005-0000-0000-00007B200000}"/>
    <cellStyle name="Percent 9 2 3 2 2 3 2" xfId="6417" xr:uid="{00000000-0005-0000-0000-00007C200000}"/>
    <cellStyle name="Percent 9 2 3 2 2 4" xfId="3613" xr:uid="{00000000-0005-0000-0000-00007D200000}"/>
    <cellStyle name="Percent 9 2 3 2 2 4 2" xfId="7819" xr:uid="{00000000-0005-0000-0000-00007E200000}"/>
    <cellStyle name="Percent 9 2 3 2 2 5" xfId="5015" xr:uid="{00000000-0005-0000-0000-00007F200000}"/>
    <cellStyle name="Percent 9 2 3 2 3" xfId="1096" xr:uid="{00000000-0005-0000-0000-000080200000}"/>
    <cellStyle name="Percent 9 2 3 2 3 2" xfId="2546" xr:uid="{00000000-0005-0000-0000-000081200000}"/>
    <cellStyle name="Percent 9 2 3 2 3 2 2" xfId="6767" xr:uid="{00000000-0005-0000-0000-000082200000}"/>
    <cellStyle name="Percent 9 2 3 2 3 3" xfId="3963" xr:uid="{00000000-0005-0000-0000-000083200000}"/>
    <cellStyle name="Percent 9 2 3 2 3 3 2" xfId="8169" xr:uid="{00000000-0005-0000-0000-000084200000}"/>
    <cellStyle name="Percent 9 2 3 2 3 4" xfId="5365" xr:uid="{00000000-0005-0000-0000-000085200000}"/>
    <cellStyle name="Percent 9 2 3 2 4" xfId="1839" xr:uid="{00000000-0005-0000-0000-000086200000}"/>
    <cellStyle name="Percent 9 2 3 2 4 2" xfId="6067" xr:uid="{00000000-0005-0000-0000-000087200000}"/>
    <cellStyle name="Percent 9 2 3 2 5" xfId="3263" xr:uid="{00000000-0005-0000-0000-000088200000}"/>
    <cellStyle name="Percent 9 2 3 2 5 2" xfId="7469" xr:uid="{00000000-0005-0000-0000-000089200000}"/>
    <cellStyle name="Percent 9 2 3 2 6" xfId="4665" xr:uid="{00000000-0005-0000-0000-00008A200000}"/>
    <cellStyle name="Percent 9 2 3 3" xfId="558" xr:uid="{00000000-0005-0000-0000-00008B200000}"/>
    <cellStyle name="Percent 9 2 3 3 2" xfId="1279" xr:uid="{00000000-0005-0000-0000-00008C200000}"/>
    <cellStyle name="Percent 9 2 3 3 2 2" xfId="2729" xr:uid="{00000000-0005-0000-0000-00008D200000}"/>
    <cellStyle name="Percent 9 2 3 3 2 2 2" xfId="6945" xr:uid="{00000000-0005-0000-0000-00008E200000}"/>
    <cellStyle name="Percent 9 2 3 3 2 3" xfId="4141" xr:uid="{00000000-0005-0000-0000-00008F200000}"/>
    <cellStyle name="Percent 9 2 3 3 2 3 2" xfId="8347" xr:uid="{00000000-0005-0000-0000-000090200000}"/>
    <cellStyle name="Percent 9 2 3 3 2 4" xfId="5543" xr:uid="{00000000-0005-0000-0000-000091200000}"/>
    <cellStyle name="Percent 9 2 3 3 3" xfId="2017" xr:uid="{00000000-0005-0000-0000-000092200000}"/>
    <cellStyle name="Percent 9 2 3 3 3 2" xfId="6245" xr:uid="{00000000-0005-0000-0000-000093200000}"/>
    <cellStyle name="Percent 9 2 3 3 4" xfId="3441" xr:uid="{00000000-0005-0000-0000-000094200000}"/>
    <cellStyle name="Percent 9 2 3 3 4 2" xfId="7647" xr:uid="{00000000-0005-0000-0000-000095200000}"/>
    <cellStyle name="Percent 9 2 3 3 5" xfId="4843" xr:uid="{00000000-0005-0000-0000-000096200000}"/>
    <cellStyle name="Percent 9 2 3 4" xfId="924" xr:uid="{00000000-0005-0000-0000-000097200000}"/>
    <cellStyle name="Percent 9 2 3 4 2" xfId="2374" xr:uid="{00000000-0005-0000-0000-000098200000}"/>
    <cellStyle name="Percent 9 2 3 4 2 2" xfId="6595" xr:uid="{00000000-0005-0000-0000-000099200000}"/>
    <cellStyle name="Percent 9 2 3 4 3" xfId="3791" xr:uid="{00000000-0005-0000-0000-00009A200000}"/>
    <cellStyle name="Percent 9 2 3 4 3 2" xfId="7997" xr:uid="{00000000-0005-0000-0000-00009B200000}"/>
    <cellStyle name="Percent 9 2 3 4 4" xfId="5193" xr:uid="{00000000-0005-0000-0000-00009C200000}"/>
    <cellStyle name="Percent 9 2 3 5" xfId="1667" xr:uid="{00000000-0005-0000-0000-00009D200000}"/>
    <cellStyle name="Percent 9 2 3 5 2" xfId="5895" xr:uid="{00000000-0005-0000-0000-00009E200000}"/>
    <cellStyle name="Percent 9 2 3 6" xfId="3091" xr:uid="{00000000-0005-0000-0000-00009F200000}"/>
    <cellStyle name="Percent 9 2 3 6 2" xfId="7297" xr:uid="{00000000-0005-0000-0000-0000A0200000}"/>
    <cellStyle name="Percent 9 2 3 7" xfId="4493" xr:uid="{00000000-0005-0000-0000-0000A1200000}"/>
    <cellStyle name="Percent 9 2 4" xfId="280" xr:uid="{00000000-0005-0000-0000-0000A2200000}"/>
    <cellStyle name="Percent 9 2 4 2" xfId="644" xr:uid="{00000000-0005-0000-0000-0000A3200000}"/>
    <cellStyle name="Percent 9 2 4 2 2" xfId="1365" xr:uid="{00000000-0005-0000-0000-0000A4200000}"/>
    <cellStyle name="Percent 9 2 4 2 2 2" xfId="2815" xr:uid="{00000000-0005-0000-0000-0000A5200000}"/>
    <cellStyle name="Percent 9 2 4 2 2 2 2" xfId="7031" xr:uid="{00000000-0005-0000-0000-0000A6200000}"/>
    <cellStyle name="Percent 9 2 4 2 2 3" xfId="4227" xr:uid="{00000000-0005-0000-0000-0000A7200000}"/>
    <cellStyle name="Percent 9 2 4 2 2 3 2" xfId="8433" xr:uid="{00000000-0005-0000-0000-0000A8200000}"/>
    <cellStyle name="Percent 9 2 4 2 2 4" xfId="5629" xr:uid="{00000000-0005-0000-0000-0000A9200000}"/>
    <cellStyle name="Percent 9 2 4 2 3" xfId="2103" xr:uid="{00000000-0005-0000-0000-0000AA200000}"/>
    <cellStyle name="Percent 9 2 4 2 3 2" xfId="6331" xr:uid="{00000000-0005-0000-0000-0000AB200000}"/>
    <cellStyle name="Percent 9 2 4 2 4" xfId="3527" xr:uid="{00000000-0005-0000-0000-0000AC200000}"/>
    <cellStyle name="Percent 9 2 4 2 4 2" xfId="7733" xr:uid="{00000000-0005-0000-0000-0000AD200000}"/>
    <cellStyle name="Percent 9 2 4 2 5" xfId="4929" xr:uid="{00000000-0005-0000-0000-0000AE200000}"/>
    <cellStyle name="Percent 9 2 4 3" xfId="1010" xr:uid="{00000000-0005-0000-0000-0000AF200000}"/>
    <cellStyle name="Percent 9 2 4 3 2" xfId="2460" xr:uid="{00000000-0005-0000-0000-0000B0200000}"/>
    <cellStyle name="Percent 9 2 4 3 2 2" xfId="6681" xr:uid="{00000000-0005-0000-0000-0000B1200000}"/>
    <cellStyle name="Percent 9 2 4 3 3" xfId="3877" xr:uid="{00000000-0005-0000-0000-0000B2200000}"/>
    <cellStyle name="Percent 9 2 4 3 3 2" xfId="8083" xr:uid="{00000000-0005-0000-0000-0000B3200000}"/>
    <cellStyle name="Percent 9 2 4 3 4" xfId="5279" xr:uid="{00000000-0005-0000-0000-0000B4200000}"/>
    <cellStyle name="Percent 9 2 4 4" xfId="1753" xr:uid="{00000000-0005-0000-0000-0000B5200000}"/>
    <cellStyle name="Percent 9 2 4 4 2" xfId="5981" xr:uid="{00000000-0005-0000-0000-0000B6200000}"/>
    <cellStyle name="Percent 9 2 4 5" xfId="3177" xr:uid="{00000000-0005-0000-0000-0000B7200000}"/>
    <cellStyle name="Percent 9 2 4 5 2" xfId="7383" xr:uid="{00000000-0005-0000-0000-0000B8200000}"/>
    <cellStyle name="Percent 9 2 4 6" xfId="4579" xr:uid="{00000000-0005-0000-0000-0000B9200000}"/>
    <cellStyle name="Percent 9 2 5" xfId="472" xr:uid="{00000000-0005-0000-0000-0000BA200000}"/>
    <cellStyle name="Percent 9 2 5 2" xfId="1193" xr:uid="{00000000-0005-0000-0000-0000BB200000}"/>
    <cellStyle name="Percent 9 2 5 2 2" xfId="2643" xr:uid="{00000000-0005-0000-0000-0000BC200000}"/>
    <cellStyle name="Percent 9 2 5 2 2 2" xfId="6859" xr:uid="{00000000-0005-0000-0000-0000BD200000}"/>
    <cellStyle name="Percent 9 2 5 2 3" xfId="4055" xr:uid="{00000000-0005-0000-0000-0000BE200000}"/>
    <cellStyle name="Percent 9 2 5 2 3 2" xfId="8261" xr:uid="{00000000-0005-0000-0000-0000BF200000}"/>
    <cellStyle name="Percent 9 2 5 2 4" xfId="5457" xr:uid="{00000000-0005-0000-0000-0000C0200000}"/>
    <cellStyle name="Percent 9 2 5 3" xfId="1931" xr:uid="{00000000-0005-0000-0000-0000C1200000}"/>
    <cellStyle name="Percent 9 2 5 3 2" xfId="6159" xr:uid="{00000000-0005-0000-0000-0000C2200000}"/>
    <cellStyle name="Percent 9 2 5 4" xfId="3355" xr:uid="{00000000-0005-0000-0000-0000C3200000}"/>
    <cellStyle name="Percent 9 2 5 4 2" xfId="7561" xr:uid="{00000000-0005-0000-0000-0000C4200000}"/>
    <cellStyle name="Percent 9 2 5 5" xfId="4757" xr:uid="{00000000-0005-0000-0000-0000C5200000}"/>
    <cellStyle name="Percent 9 2 6" xfId="838" xr:uid="{00000000-0005-0000-0000-0000C6200000}"/>
    <cellStyle name="Percent 9 2 6 2" xfId="2288" xr:uid="{00000000-0005-0000-0000-0000C7200000}"/>
    <cellStyle name="Percent 9 2 6 2 2" xfId="6509" xr:uid="{00000000-0005-0000-0000-0000C8200000}"/>
    <cellStyle name="Percent 9 2 6 3" xfId="3705" xr:uid="{00000000-0005-0000-0000-0000C9200000}"/>
    <cellStyle name="Percent 9 2 6 3 2" xfId="7911" xr:uid="{00000000-0005-0000-0000-0000CA200000}"/>
    <cellStyle name="Percent 9 2 6 4" xfId="5107" xr:uid="{00000000-0005-0000-0000-0000CB200000}"/>
    <cellStyle name="Percent 9 2 7" xfId="1581" xr:uid="{00000000-0005-0000-0000-0000CC200000}"/>
    <cellStyle name="Percent 9 2 7 2" xfId="5809" xr:uid="{00000000-0005-0000-0000-0000CD200000}"/>
    <cellStyle name="Percent 9 2 8" xfId="3005" xr:uid="{00000000-0005-0000-0000-0000CE200000}"/>
    <cellStyle name="Percent 9 2 8 2" xfId="7211" xr:uid="{00000000-0005-0000-0000-0000CF200000}"/>
    <cellStyle name="Percent 9 2 9" xfId="4407" xr:uid="{00000000-0005-0000-0000-0000D0200000}"/>
    <cellStyle name="Percent 9 3" xfId="136" xr:uid="{00000000-0005-0000-0000-0000D1200000}"/>
    <cellStyle name="Percent 9 3 2" xfId="222" xr:uid="{00000000-0005-0000-0000-0000D2200000}"/>
    <cellStyle name="Percent 9 3 2 2" xfId="394" xr:uid="{00000000-0005-0000-0000-0000D3200000}"/>
    <cellStyle name="Percent 9 3 2 2 2" xfId="758" xr:uid="{00000000-0005-0000-0000-0000D4200000}"/>
    <cellStyle name="Percent 9 3 2 2 2 2" xfId="1479" xr:uid="{00000000-0005-0000-0000-0000D5200000}"/>
    <cellStyle name="Percent 9 3 2 2 2 2 2" xfId="2929" xr:uid="{00000000-0005-0000-0000-0000D6200000}"/>
    <cellStyle name="Percent 9 3 2 2 2 2 2 2" xfId="7145" xr:uid="{00000000-0005-0000-0000-0000D7200000}"/>
    <cellStyle name="Percent 9 3 2 2 2 2 3" xfId="4341" xr:uid="{00000000-0005-0000-0000-0000D8200000}"/>
    <cellStyle name="Percent 9 3 2 2 2 2 3 2" xfId="8547" xr:uid="{00000000-0005-0000-0000-0000D9200000}"/>
    <cellStyle name="Percent 9 3 2 2 2 2 4" xfId="5743" xr:uid="{00000000-0005-0000-0000-0000DA200000}"/>
    <cellStyle name="Percent 9 3 2 2 2 3" xfId="2217" xr:uid="{00000000-0005-0000-0000-0000DB200000}"/>
    <cellStyle name="Percent 9 3 2 2 2 3 2" xfId="6445" xr:uid="{00000000-0005-0000-0000-0000DC200000}"/>
    <cellStyle name="Percent 9 3 2 2 2 4" xfId="3641" xr:uid="{00000000-0005-0000-0000-0000DD200000}"/>
    <cellStyle name="Percent 9 3 2 2 2 4 2" xfId="7847" xr:uid="{00000000-0005-0000-0000-0000DE200000}"/>
    <cellStyle name="Percent 9 3 2 2 2 5" xfId="5043" xr:uid="{00000000-0005-0000-0000-0000DF200000}"/>
    <cellStyle name="Percent 9 3 2 2 3" xfId="1124" xr:uid="{00000000-0005-0000-0000-0000E0200000}"/>
    <cellStyle name="Percent 9 3 2 2 3 2" xfId="2574" xr:uid="{00000000-0005-0000-0000-0000E1200000}"/>
    <cellStyle name="Percent 9 3 2 2 3 2 2" xfId="6795" xr:uid="{00000000-0005-0000-0000-0000E2200000}"/>
    <cellStyle name="Percent 9 3 2 2 3 3" xfId="3991" xr:uid="{00000000-0005-0000-0000-0000E3200000}"/>
    <cellStyle name="Percent 9 3 2 2 3 3 2" xfId="8197" xr:uid="{00000000-0005-0000-0000-0000E4200000}"/>
    <cellStyle name="Percent 9 3 2 2 3 4" xfId="5393" xr:uid="{00000000-0005-0000-0000-0000E5200000}"/>
    <cellStyle name="Percent 9 3 2 2 4" xfId="1867" xr:uid="{00000000-0005-0000-0000-0000E6200000}"/>
    <cellStyle name="Percent 9 3 2 2 4 2" xfId="6095" xr:uid="{00000000-0005-0000-0000-0000E7200000}"/>
    <cellStyle name="Percent 9 3 2 2 5" xfId="3291" xr:uid="{00000000-0005-0000-0000-0000E8200000}"/>
    <cellStyle name="Percent 9 3 2 2 5 2" xfId="7497" xr:uid="{00000000-0005-0000-0000-0000E9200000}"/>
    <cellStyle name="Percent 9 3 2 2 6" xfId="4693" xr:uid="{00000000-0005-0000-0000-0000EA200000}"/>
    <cellStyle name="Percent 9 3 2 3" xfId="586" xr:uid="{00000000-0005-0000-0000-0000EB200000}"/>
    <cellStyle name="Percent 9 3 2 3 2" xfId="1307" xr:uid="{00000000-0005-0000-0000-0000EC200000}"/>
    <cellStyle name="Percent 9 3 2 3 2 2" xfId="2757" xr:uid="{00000000-0005-0000-0000-0000ED200000}"/>
    <cellStyle name="Percent 9 3 2 3 2 2 2" xfId="6973" xr:uid="{00000000-0005-0000-0000-0000EE200000}"/>
    <cellStyle name="Percent 9 3 2 3 2 3" xfId="4169" xr:uid="{00000000-0005-0000-0000-0000EF200000}"/>
    <cellStyle name="Percent 9 3 2 3 2 3 2" xfId="8375" xr:uid="{00000000-0005-0000-0000-0000F0200000}"/>
    <cellStyle name="Percent 9 3 2 3 2 4" xfId="5571" xr:uid="{00000000-0005-0000-0000-0000F1200000}"/>
    <cellStyle name="Percent 9 3 2 3 3" xfId="2045" xr:uid="{00000000-0005-0000-0000-0000F2200000}"/>
    <cellStyle name="Percent 9 3 2 3 3 2" xfId="6273" xr:uid="{00000000-0005-0000-0000-0000F3200000}"/>
    <cellStyle name="Percent 9 3 2 3 4" xfId="3469" xr:uid="{00000000-0005-0000-0000-0000F4200000}"/>
    <cellStyle name="Percent 9 3 2 3 4 2" xfId="7675" xr:uid="{00000000-0005-0000-0000-0000F5200000}"/>
    <cellStyle name="Percent 9 3 2 3 5" xfId="4871" xr:uid="{00000000-0005-0000-0000-0000F6200000}"/>
    <cellStyle name="Percent 9 3 2 4" xfId="952" xr:uid="{00000000-0005-0000-0000-0000F7200000}"/>
    <cellStyle name="Percent 9 3 2 4 2" xfId="2402" xr:uid="{00000000-0005-0000-0000-0000F8200000}"/>
    <cellStyle name="Percent 9 3 2 4 2 2" xfId="6623" xr:uid="{00000000-0005-0000-0000-0000F9200000}"/>
    <cellStyle name="Percent 9 3 2 4 3" xfId="3819" xr:uid="{00000000-0005-0000-0000-0000FA200000}"/>
    <cellStyle name="Percent 9 3 2 4 3 2" xfId="8025" xr:uid="{00000000-0005-0000-0000-0000FB200000}"/>
    <cellStyle name="Percent 9 3 2 4 4" xfId="5221" xr:uid="{00000000-0005-0000-0000-0000FC200000}"/>
    <cellStyle name="Percent 9 3 2 5" xfId="1695" xr:uid="{00000000-0005-0000-0000-0000FD200000}"/>
    <cellStyle name="Percent 9 3 2 5 2" xfId="5923" xr:uid="{00000000-0005-0000-0000-0000FE200000}"/>
    <cellStyle name="Percent 9 3 2 6" xfId="3119" xr:uid="{00000000-0005-0000-0000-0000FF200000}"/>
    <cellStyle name="Percent 9 3 2 6 2" xfId="7325" xr:uid="{00000000-0005-0000-0000-000000210000}"/>
    <cellStyle name="Percent 9 3 2 7" xfId="4521" xr:uid="{00000000-0005-0000-0000-000001210000}"/>
    <cellStyle name="Percent 9 3 3" xfId="308" xr:uid="{00000000-0005-0000-0000-000002210000}"/>
    <cellStyle name="Percent 9 3 3 2" xfId="672" xr:uid="{00000000-0005-0000-0000-000003210000}"/>
    <cellStyle name="Percent 9 3 3 2 2" xfId="1393" xr:uid="{00000000-0005-0000-0000-000004210000}"/>
    <cellStyle name="Percent 9 3 3 2 2 2" xfId="2843" xr:uid="{00000000-0005-0000-0000-000005210000}"/>
    <cellStyle name="Percent 9 3 3 2 2 2 2" xfId="7059" xr:uid="{00000000-0005-0000-0000-000006210000}"/>
    <cellStyle name="Percent 9 3 3 2 2 3" xfId="4255" xr:uid="{00000000-0005-0000-0000-000007210000}"/>
    <cellStyle name="Percent 9 3 3 2 2 3 2" xfId="8461" xr:uid="{00000000-0005-0000-0000-000008210000}"/>
    <cellStyle name="Percent 9 3 3 2 2 4" xfId="5657" xr:uid="{00000000-0005-0000-0000-000009210000}"/>
    <cellStyle name="Percent 9 3 3 2 3" xfId="2131" xr:uid="{00000000-0005-0000-0000-00000A210000}"/>
    <cellStyle name="Percent 9 3 3 2 3 2" xfId="6359" xr:uid="{00000000-0005-0000-0000-00000B210000}"/>
    <cellStyle name="Percent 9 3 3 2 4" xfId="3555" xr:uid="{00000000-0005-0000-0000-00000C210000}"/>
    <cellStyle name="Percent 9 3 3 2 4 2" xfId="7761" xr:uid="{00000000-0005-0000-0000-00000D210000}"/>
    <cellStyle name="Percent 9 3 3 2 5" xfId="4957" xr:uid="{00000000-0005-0000-0000-00000E210000}"/>
    <cellStyle name="Percent 9 3 3 3" xfId="1038" xr:uid="{00000000-0005-0000-0000-00000F210000}"/>
    <cellStyle name="Percent 9 3 3 3 2" xfId="2488" xr:uid="{00000000-0005-0000-0000-000010210000}"/>
    <cellStyle name="Percent 9 3 3 3 2 2" xfId="6709" xr:uid="{00000000-0005-0000-0000-000011210000}"/>
    <cellStyle name="Percent 9 3 3 3 3" xfId="3905" xr:uid="{00000000-0005-0000-0000-000012210000}"/>
    <cellStyle name="Percent 9 3 3 3 3 2" xfId="8111" xr:uid="{00000000-0005-0000-0000-000013210000}"/>
    <cellStyle name="Percent 9 3 3 3 4" xfId="5307" xr:uid="{00000000-0005-0000-0000-000014210000}"/>
    <cellStyle name="Percent 9 3 3 4" xfId="1781" xr:uid="{00000000-0005-0000-0000-000015210000}"/>
    <cellStyle name="Percent 9 3 3 4 2" xfId="6009" xr:uid="{00000000-0005-0000-0000-000016210000}"/>
    <cellStyle name="Percent 9 3 3 5" xfId="3205" xr:uid="{00000000-0005-0000-0000-000017210000}"/>
    <cellStyle name="Percent 9 3 3 5 2" xfId="7411" xr:uid="{00000000-0005-0000-0000-000018210000}"/>
    <cellStyle name="Percent 9 3 3 6" xfId="4607" xr:uid="{00000000-0005-0000-0000-000019210000}"/>
    <cellStyle name="Percent 9 3 4" xfId="500" xr:uid="{00000000-0005-0000-0000-00001A210000}"/>
    <cellStyle name="Percent 9 3 4 2" xfId="1221" xr:uid="{00000000-0005-0000-0000-00001B210000}"/>
    <cellStyle name="Percent 9 3 4 2 2" xfId="2671" xr:uid="{00000000-0005-0000-0000-00001C210000}"/>
    <cellStyle name="Percent 9 3 4 2 2 2" xfId="6887" xr:uid="{00000000-0005-0000-0000-00001D210000}"/>
    <cellStyle name="Percent 9 3 4 2 3" xfId="4083" xr:uid="{00000000-0005-0000-0000-00001E210000}"/>
    <cellStyle name="Percent 9 3 4 2 3 2" xfId="8289" xr:uid="{00000000-0005-0000-0000-00001F210000}"/>
    <cellStyle name="Percent 9 3 4 2 4" xfId="5485" xr:uid="{00000000-0005-0000-0000-000020210000}"/>
    <cellStyle name="Percent 9 3 4 3" xfId="1959" xr:uid="{00000000-0005-0000-0000-000021210000}"/>
    <cellStyle name="Percent 9 3 4 3 2" xfId="6187" xr:uid="{00000000-0005-0000-0000-000022210000}"/>
    <cellStyle name="Percent 9 3 4 4" xfId="3383" xr:uid="{00000000-0005-0000-0000-000023210000}"/>
    <cellStyle name="Percent 9 3 4 4 2" xfId="7589" xr:uid="{00000000-0005-0000-0000-000024210000}"/>
    <cellStyle name="Percent 9 3 4 5" xfId="4785" xr:uid="{00000000-0005-0000-0000-000025210000}"/>
    <cellStyle name="Percent 9 3 5" xfId="866" xr:uid="{00000000-0005-0000-0000-000026210000}"/>
    <cellStyle name="Percent 9 3 5 2" xfId="2316" xr:uid="{00000000-0005-0000-0000-000027210000}"/>
    <cellStyle name="Percent 9 3 5 2 2" xfId="6537" xr:uid="{00000000-0005-0000-0000-000028210000}"/>
    <cellStyle name="Percent 9 3 5 3" xfId="3733" xr:uid="{00000000-0005-0000-0000-000029210000}"/>
    <cellStyle name="Percent 9 3 5 3 2" xfId="7939" xr:uid="{00000000-0005-0000-0000-00002A210000}"/>
    <cellStyle name="Percent 9 3 5 4" xfId="5135" xr:uid="{00000000-0005-0000-0000-00002B210000}"/>
    <cellStyle name="Percent 9 3 6" xfId="1609" xr:uid="{00000000-0005-0000-0000-00002C210000}"/>
    <cellStyle name="Percent 9 3 6 2" xfId="5837" xr:uid="{00000000-0005-0000-0000-00002D210000}"/>
    <cellStyle name="Percent 9 3 7" xfId="3033" xr:uid="{00000000-0005-0000-0000-00002E210000}"/>
    <cellStyle name="Percent 9 3 7 2" xfId="7239" xr:uid="{00000000-0005-0000-0000-00002F210000}"/>
    <cellStyle name="Percent 9 3 8" xfId="4435" xr:uid="{00000000-0005-0000-0000-000030210000}"/>
    <cellStyle name="Percent 9 4" xfId="182" xr:uid="{00000000-0005-0000-0000-000031210000}"/>
    <cellStyle name="Percent 9 4 2" xfId="354" xr:uid="{00000000-0005-0000-0000-000032210000}"/>
    <cellStyle name="Percent 9 4 2 2" xfId="718" xr:uid="{00000000-0005-0000-0000-000033210000}"/>
    <cellStyle name="Percent 9 4 2 2 2" xfId="1439" xr:uid="{00000000-0005-0000-0000-000034210000}"/>
    <cellStyle name="Percent 9 4 2 2 2 2" xfId="2889" xr:uid="{00000000-0005-0000-0000-000035210000}"/>
    <cellStyle name="Percent 9 4 2 2 2 2 2" xfId="7105" xr:uid="{00000000-0005-0000-0000-000036210000}"/>
    <cellStyle name="Percent 9 4 2 2 2 3" xfId="4301" xr:uid="{00000000-0005-0000-0000-000037210000}"/>
    <cellStyle name="Percent 9 4 2 2 2 3 2" xfId="8507" xr:uid="{00000000-0005-0000-0000-000038210000}"/>
    <cellStyle name="Percent 9 4 2 2 2 4" xfId="5703" xr:uid="{00000000-0005-0000-0000-000039210000}"/>
    <cellStyle name="Percent 9 4 2 2 3" xfId="2177" xr:uid="{00000000-0005-0000-0000-00003A210000}"/>
    <cellStyle name="Percent 9 4 2 2 3 2" xfId="6405" xr:uid="{00000000-0005-0000-0000-00003B210000}"/>
    <cellStyle name="Percent 9 4 2 2 4" xfId="3601" xr:uid="{00000000-0005-0000-0000-00003C210000}"/>
    <cellStyle name="Percent 9 4 2 2 4 2" xfId="7807" xr:uid="{00000000-0005-0000-0000-00003D210000}"/>
    <cellStyle name="Percent 9 4 2 2 5" xfId="5003" xr:uid="{00000000-0005-0000-0000-00003E210000}"/>
    <cellStyle name="Percent 9 4 2 3" xfId="1084" xr:uid="{00000000-0005-0000-0000-00003F210000}"/>
    <cellStyle name="Percent 9 4 2 3 2" xfId="2534" xr:uid="{00000000-0005-0000-0000-000040210000}"/>
    <cellStyle name="Percent 9 4 2 3 2 2" xfId="6755" xr:uid="{00000000-0005-0000-0000-000041210000}"/>
    <cellStyle name="Percent 9 4 2 3 3" xfId="3951" xr:uid="{00000000-0005-0000-0000-000042210000}"/>
    <cellStyle name="Percent 9 4 2 3 3 2" xfId="8157" xr:uid="{00000000-0005-0000-0000-000043210000}"/>
    <cellStyle name="Percent 9 4 2 3 4" xfId="5353" xr:uid="{00000000-0005-0000-0000-000044210000}"/>
    <cellStyle name="Percent 9 4 2 4" xfId="1827" xr:uid="{00000000-0005-0000-0000-000045210000}"/>
    <cellStyle name="Percent 9 4 2 4 2" xfId="6055" xr:uid="{00000000-0005-0000-0000-000046210000}"/>
    <cellStyle name="Percent 9 4 2 5" xfId="3251" xr:uid="{00000000-0005-0000-0000-000047210000}"/>
    <cellStyle name="Percent 9 4 2 5 2" xfId="7457" xr:uid="{00000000-0005-0000-0000-000048210000}"/>
    <cellStyle name="Percent 9 4 2 6" xfId="4653" xr:uid="{00000000-0005-0000-0000-000049210000}"/>
    <cellStyle name="Percent 9 4 3" xfId="546" xr:uid="{00000000-0005-0000-0000-00004A210000}"/>
    <cellStyle name="Percent 9 4 3 2" xfId="1267" xr:uid="{00000000-0005-0000-0000-00004B210000}"/>
    <cellStyle name="Percent 9 4 3 2 2" xfId="2717" xr:uid="{00000000-0005-0000-0000-00004C210000}"/>
    <cellStyle name="Percent 9 4 3 2 2 2" xfId="6933" xr:uid="{00000000-0005-0000-0000-00004D210000}"/>
    <cellStyle name="Percent 9 4 3 2 3" xfId="4129" xr:uid="{00000000-0005-0000-0000-00004E210000}"/>
    <cellStyle name="Percent 9 4 3 2 3 2" xfId="8335" xr:uid="{00000000-0005-0000-0000-00004F210000}"/>
    <cellStyle name="Percent 9 4 3 2 4" xfId="5531" xr:uid="{00000000-0005-0000-0000-000050210000}"/>
    <cellStyle name="Percent 9 4 3 3" xfId="2005" xr:uid="{00000000-0005-0000-0000-000051210000}"/>
    <cellStyle name="Percent 9 4 3 3 2" xfId="6233" xr:uid="{00000000-0005-0000-0000-000052210000}"/>
    <cellStyle name="Percent 9 4 3 4" xfId="3429" xr:uid="{00000000-0005-0000-0000-000053210000}"/>
    <cellStyle name="Percent 9 4 3 4 2" xfId="7635" xr:uid="{00000000-0005-0000-0000-000054210000}"/>
    <cellStyle name="Percent 9 4 3 5" xfId="4831" xr:uid="{00000000-0005-0000-0000-000055210000}"/>
    <cellStyle name="Percent 9 4 4" xfId="912" xr:uid="{00000000-0005-0000-0000-000056210000}"/>
    <cellStyle name="Percent 9 4 4 2" xfId="2362" xr:uid="{00000000-0005-0000-0000-000057210000}"/>
    <cellStyle name="Percent 9 4 4 2 2" xfId="6583" xr:uid="{00000000-0005-0000-0000-000058210000}"/>
    <cellStyle name="Percent 9 4 4 3" xfId="3779" xr:uid="{00000000-0005-0000-0000-000059210000}"/>
    <cellStyle name="Percent 9 4 4 3 2" xfId="7985" xr:uid="{00000000-0005-0000-0000-00005A210000}"/>
    <cellStyle name="Percent 9 4 4 4" xfId="5181" xr:uid="{00000000-0005-0000-0000-00005B210000}"/>
    <cellStyle name="Percent 9 4 5" xfId="1655" xr:uid="{00000000-0005-0000-0000-00005C210000}"/>
    <cellStyle name="Percent 9 4 5 2" xfId="5883" xr:uid="{00000000-0005-0000-0000-00005D210000}"/>
    <cellStyle name="Percent 9 4 6" xfId="3079" xr:uid="{00000000-0005-0000-0000-00005E210000}"/>
    <cellStyle name="Percent 9 4 6 2" xfId="7285" xr:uid="{00000000-0005-0000-0000-00005F210000}"/>
    <cellStyle name="Percent 9 4 7" xfId="4481" xr:uid="{00000000-0005-0000-0000-000060210000}"/>
    <cellStyle name="Percent 9 5" xfId="268" xr:uid="{00000000-0005-0000-0000-000061210000}"/>
    <cellStyle name="Percent 9 5 2" xfId="632" xr:uid="{00000000-0005-0000-0000-000062210000}"/>
    <cellStyle name="Percent 9 5 2 2" xfId="1353" xr:uid="{00000000-0005-0000-0000-000063210000}"/>
    <cellStyle name="Percent 9 5 2 2 2" xfId="2803" xr:uid="{00000000-0005-0000-0000-000064210000}"/>
    <cellStyle name="Percent 9 5 2 2 2 2" xfId="7019" xr:uid="{00000000-0005-0000-0000-000065210000}"/>
    <cellStyle name="Percent 9 5 2 2 3" xfId="4215" xr:uid="{00000000-0005-0000-0000-000066210000}"/>
    <cellStyle name="Percent 9 5 2 2 3 2" xfId="8421" xr:uid="{00000000-0005-0000-0000-000067210000}"/>
    <cellStyle name="Percent 9 5 2 2 4" xfId="5617" xr:uid="{00000000-0005-0000-0000-000068210000}"/>
    <cellStyle name="Percent 9 5 2 3" xfId="2091" xr:uid="{00000000-0005-0000-0000-000069210000}"/>
    <cellStyle name="Percent 9 5 2 3 2" xfId="6319" xr:uid="{00000000-0005-0000-0000-00006A210000}"/>
    <cellStyle name="Percent 9 5 2 4" xfId="3515" xr:uid="{00000000-0005-0000-0000-00006B210000}"/>
    <cellStyle name="Percent 9 5 2 4 2" xfId="7721" xr:uid="{00000000-0005-0000-0000-00006C210000}"/>
    <cellStyle name="Percent 9 5 2 5" xfId="4917" xr:uid="{00000000-0005-0000-0000-00006D210000}"/>
    <cellStyle name="Percent 9 5 3" xfId="998" xr:uid="{00000000-0005-0000-0000-00006E210000}"/>
    <cellStyle name="Percent 9 5 3 2" xfId="2448" xr:uid="{00000000-0005-0000-0000-00006F210000}"/>
    <cellStyle name="Percent 9 5 3 2 2" xfId="6669" xr:uid="{00000000-0005-0000-0000-000070210000}"/>
    <cellStyle name="Percent 9 5 3 3" xfId="3865" xr:uid="{00000000-0005-0000-0000-000071210000}"/>
    <cellStyle name="Percent 9 5 3 3 2" xfId="8071" xr:uid="{00000000-0005-0000-0000-000072210000}"/>
    <cellStyle name="Percent 9 5 3 4" xfId="5267" xr:uid="{00000000-0005-0000-0000-000073210000}"/>
    <cellStyle name="Percent 9 5 4" xfId="1741" xr:uid="{00000000-0005-0000-0000-000074210000}"/>
    <cellStyle name="Percent 9 5 4 2" xfId="5969" xr:uid="{00000000-0005-0000-0000-000075210000}"/>
    <cellStyle name="Percent 9 5 5" xfId="3165" xr:uid="{00000000-0005-0000-0000-000076210000}"/>
    <cellStyle name="Percent 9 5 5 2" xfId="7371" xr:uid="{00000000-0005-0000-0000-000077210000}"/>
    <cellStyle name="Percent 9 5 6" xfId="4567" xr:uid="{00000000-0005-0000-0000-000078210000}"/>
    <cellStyle name="Percent 9 6" xfId="460" xr:uid="{00000000-0005-0000-0000-000079210000}"/>
    <cellStyle name="Percent 9 6 2" xfId="1181" xr:uid="{00000000-0005-0000-0000-00007A210000}"/>
    <cellStyle name="Percent 9 6 2 2" xfId="2631" xr:uid="{00000000-0005-0000-0000-00007B210000}"/>
    <cellStyle name="Percent 9 6 2 2 2" xfId="6847" xr:uid="{00000000-0005-0000-0000-00007C210000}"/>
    <cellStyle name="Percent 9 6 2 3" xfId="4043" xr:uid="{00000000-0005-0000-0000-00007D210000}"/>
    <cellStyle name="Percent 9 6 2 3 2" xfId="8249" xr:uid="{00000000-0005-0000-0000-00007E210000}"/>
    <cellStyle name="Percent 9 6 2 4" xfId="5445" xr:uid="{00000000-0005-0000-0000-00007F210000}"/>
    <cellStyle name="Percent 9 6 3" xfId="1919" xr:uid="{00000000-0005-0000-0000-000080210000}"/>
    <cellStyle name="Percent 9 6 3 2" xfId="6147" xr:uid="{00000000-0005-0000-0000-000081210000}"/>
    <cellStyle name="Percent 9 6 4" xfId="3343" xr:uid="{00000000-0005-0000-0000-000082210000}"/>
    <cellStyle name="Percent 9 6 4 2" xfId="7549" xr:uid="{00000000-0005-0000-0000-000083210000}"/>
    <cellStyle name="Percent 9 6 5" xfId="4745" xr:uid="{00000000-0005-0000-0000-000084210000}"/>
    <cellStyle name="Percent 9 7" xfId="826" xr:uid="{00000000-0005-0000-0000-000085210000}"/>
    <cellStyle name="Percent 9 7 2" xfId="2276" xr:uid="{00000000-0005-0000-0000-000086210000}"/>
    <cellStyle name="Percent 9 7 2 2" xfId="6497" xr:uid="{00000000-0005-0000-0000-000087210000}"/>
    <cellStyle name="Percent 9 7 3" xfId="3693" xr:uid="{00000000-0005-0000-0000-000088210000}"/>
    <cellStyle name="Percent 9 7 3 2" xfId="7899" xr:uid="{00000000-0005-0000-0000-000089210000}"/>
    <cellStyle name="Percent 9 7 4" xfId="5095" xr:uid="{00000000-0005-0000-0000-00008A210000}"/>
    <cellStyle name="Percent 9 8" xfId="1569" xr:uid="{00000000-0005-0000-0000-00008B210000}"/>
    <cellStyle name="Percent 9 8 2" xfId="5797" xr:uid="{00000000-0005-0000-0000-00008C210000}"/>
    <cellStyle name="Percent 9 9" xfId="2993" xr:uid="{00000000-0005-0000-0000-00008D210000}"/>
    <cellStyle name="Percent 9 9 2" xfId="7199" xr:uid="{00000000-0005-0000-0000-00008E210000}"/>
    <cellStyle name="Title 2" xfId="58" xr:uid="{00000000-0005-0000-0000-00008F210000}"/>
    <cellStyle name="Total 2" xfId="59" xr:uid="{00000000-0005-0000-0000-000090210000}"/>
    <cellStyle name="Total 2 2" xfId="454" xr:uid="{00000000-0005-0000-0000-000091210000}"/>
    <cellStyle name="Total 2 2 2" xfId="1175" xr:uid="{00000000-0005-0000-0000-000092210000}"/>
    <cellStyle name="Total 2 2 2 2" xfId="2625" xr:uid="{00000000-0005-0000-0000-000093210000}"/>
    <cellStyle name="Total 2 2 3" xfId="1544" xr:uid="{00000000-0005-0000-0000-000094210000}"/>
    <cellStyle name="Warning Text 2" xfId="60" xr:uid="{00000000-0005-0000-0000-000095210000}"/>
  </cellStyles>
  <dxfs count="0"/>
  <tableStyles count="0" defaultTableStyle="TableStyleMedium2" defaultPivotStyle="PivotStyleLight16"/>
  <colors>
    <mruColors>
      <color rgb="FF0000E1"/>
      <color rgb="FFC0C0C0"/>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MGR%20and%20Research\Info%20Svcs\Working\MIG\Teams\-%20MDT\6%20-%20Projects\Database\Tech%20Projects\Workload%20Report\MIG%20Workload%20Repor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yc.firtree.com\Data\FTP\Marketing\MONTHLY%20EMAIL%20ONE%20PAGER\WORKBOOKS\Latest%20and%20Greatest%2009_29_06%2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yc.firtree.com\Data\Documents%20and%20Settings\nkim\Local%20Settings\Temporary%20Internet%20Files\Content.Outlook\NZ711NCE\Latest%20and%20Greatest05-30-200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yc.firtree.com\Data\Documents%20and%20Settings\nkim\Desktop\Latest%20and%20Greatest07-31-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nkim\Local%20Settings\Temporary%20Internet%20Files\Content.Outlook\D9HMEPKJ\Latest%20and%20Greatest10-31-200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orester%20Portfolio/Portfolio%20Statistics/Exposures/Monthly/2022/7.31.22/Heights%20Point%20Monthly%20Template%2007.3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Report"/>
      <sheetName val="Firm Information Center"/>
      <sheetName val="Quarterly Monitoring"/>
      <sheetName val="Performance"/>
      <sheetName val="Database Updates"/>
      <sheetName val="Exposures"/>
      <sheetName val="Cyclical Documents"/>
      <sheetName val="Document Verification"/>
      <sheetName val="Financials"/>
      <sheetName val="Non-Cyclical Documents"/>
      <sheetName val="Questionnaire Check"/>
      <sheetName val="New Manager"/>
      <sheetName val="To Do List"/>
      <sheetName val="Vehicles"/>
      <sheetName val="Naming Conventions"/>
      <sheetName val="Portfolio Characteristics"/>
      <sheetName val="Graph Counts"/>
      <sheetName val="Priorities Printout"/>
      <sheetName val="Quarterly Template"/>
      <sheetName val="Validation"/>
      <sheetName val="Additional Footn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E7" t="str">
            <v>W</v>
          </cell>
          <cell r="F7" t="str">
            <v>Mike Wohl</v>
          </cell>
        </row>
      </sheetData>
      <sheetData sheetId="15"/>
      <sheetData sheetId="16">
        <row r="3">
          <cell r="A3" t="str">
            <v>Brown</v>
          </cell>
          <cell r="B3">
            <v>0</v>
          </cell>
          <cell r="C3">
            <v>0</v>
          </cell>
        </row>
        <row r="4">
          <cell r="A4" t="str">
            <v>Cheung</v>
          </cell>
        </row>
        <row r="5">
          <cell r="A5" t="str">
            <v>Cottington</v>
          </cell>
        </row>
        <row r="6">
          <cell r="A6" t="str">
            <v>deLacy</v>
          </cell>
        </row>
        <row r="7">
          <cell r="A7" t="str">
            <v>Farmer</v>
          </cell>
        </row>
        <row r="8">
          <cell r="A8" t="str">
            <v>Ferenci</v>
          </cell>
        </row>
        <row r="9">
          <cell r="A9" t="str">
            <v>Ford</v>
          </cell>
        </row>
        <row r="10">
          <cell r="A10" t="str">
            <v>Kellog</v>
          </cell>
        </row>
        <row r="11">
          <cell r="A11" t="str">
            <v>London</v>
          </cell>
        </row>
        <row r="12">
          <cell r="A12" t="str">
            <v>McKie</v>
          </cell>
        </row>
        <row r="13">
          <cell r="A13" t="str">
            <v>Neal</v>
          </cell>
        </row>
        <row r="14">
          <cell r="A14" t="str">
            <v>Rohrer</v>
          </cell>
        </row>
        <row r="15">
          <cell r="A15" t="str">
            <v>Tillotson</v>
          </cell>
        </row>
        <row r="16">
          <cell r="A16" t="str">
            <v>van Beuren</v>
          </cell>
        </row>
      </sheetData>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nity Checks"/>
      <sheetName val="Interest Rate Hedge"/>
      <sheetName val="FX PAGE"/>
      <sheetName val="FX Exposure1"/>
      <sheetName val="recpage"/>
      <sheetName val="Preborrow"/>
      <sheetName val="Non Mkt Inv Vitelco"/>
      <sheetName val="Non Mkt Inv First Capital"/>
      <sheetName val="ABX BBB"/>
      <sheetName val="AAC NV B"/>
      <sheetName val="ADLAC"/>
      <sheetName val="AIG"/>
      <sheetName val="AKE"/>
      <sheetName val="ALE"/>
      <sheetName val="ATHM"/>
      <sheetName val="Banks"/>
      <sheetName val="Bright Now"/>
      <sheetName val="Cablecom"/>
      <sheetName val="Cedar"/>
      <sheetName val="CHINA GARP"/>
      <sheetName val="CMSCA"/>
      <sheetName val="CNA"/>
      <sheetName val="CNO"/>
      <sheetName val="Covanta"/>
      <sheetName val="DB1 GR"/>
      <sheetName val="DCLK"/>
      <sheetName val="DG FP"/>
      <sheetName val="eToys"/>
      <sheetName val="ETR"/>
      <sheetName val="FDC"/>
      <sheetName val="GM Canada"/>
      <sheetName val="Grocers"/>
      <sheetName val="GUS"/>
      <sheetName val="HLT"/>
      <sheetName val="IFX"/>
      <sheetName val="Jasmine"/>
      <sheetName val="KFN"/>
      <sheetName val="L"/>
      <sheetName val="LBTYA"/>
      <sheetName val="LNG"/>
      <sheetName val="MIR"/>
      <sheetName val="MLM"/>
      <sheetName val="MO Stub"/>
      <sheetName val="NRG"/>
      <sheetName val="NTLI"/>
      <sheetName val="Oil Services"/>
      <sheetName val="ORCL"/>
      <sheetName val="PHIA NA"/>
      <sheetName val="PLT IM"/>
      <sheetName val="QBR"/>
      <sheetName val="Rhythms"/>
      <sheetName val="RNO"/>
      <sheetName val="S"/>
      <sheetName val="SCA"/>
      <sheetName val="Short Basket"/>
      <sheetName val="S&amp;P"/>
      <sheetName val="Sov"/>
      <sheetName val="SPACs"/>
      <sheetName val="TWX"/>
      <sheetName val="TXU"/>
      <sheetName val="UBSN VX"/>
      <sheetName val="UNS"/>
      <sheetName val="VRGY"/>
      <sheetName val="WMB"/>
      <sheetName val="PRICES"/>
      <sheetName val="TXU&amp;NRG_Tracker"/>
      <sheetName val="Portfolio Review"/>
      <sheetName val="Cendant"/>
      <sheetName val="FX Exposure Old"/>
      <sheetName val="CCL"/>
      <sheetName val="Dis"/>
      <sheetName val="Oil"/>
      <sheetName val="GM"/>
      <sheetName val="MCO VS MHP"/>
      <sheetName val="MSFT"/>
      <sheetName val="MMB VS EAD"/>
      <sheetName val="EXC"/>
      <sheetName val="RSH"/>
      <sheetName val="Transfirst"/>
      <sheetName val="AXP"/>
      <sheetName val="SLM"/>
      <sheetName val="Homebuilders"/>
      <sheetName val="PMI"/>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04">
          <cell r="P204">
            <v>-2.4100101738225674E-2</v>
          </cell>
          <cell r="Q204">
            <v>-1.7338597012403666E-2</v>
          </cell>
        </row>
      </sheetData>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X PAGE"/>
      <sheetName val="Interest Rate Hedge"/>
      <sheetName val="Libor Rate"/>
      <sheetName val="Int rate"/>
      <sheetName val="REPOs"/>
      <sheetName val="FX Exposure1"/>
      <sheetName val="recpage"/>
      <sheetName val="Energy Hedges"/>
      <sheetName val="Preborrow"/>
      <sheetName val="Non Mkt Inv Vitelco"/>
      <sheetName val="Non Mkt Inv First Capital"/>
      <sheetName val="AAA MBS"/>
      <sheetName val="ABX BBB"/>
      <sheetName val="ABX vs ABS"/>
      <sheetName val="AKE"/>
      <sheetName val="AKZA"/>
      <sheetName val="ALUM"/>
      <sheetName val="ATHM"/>
      <sheetName val="Bond.Mortgage Ins"/>
      <sheetName val="BPFH"/>
      <sheetName val="CHINA GARP"/>
      <sheetName val="Calpine"/>
      <sheetName val="Car Dealers"/>
      <sheetName val="CFC Pref"/>
      <sheetName val="CITI"/>
      <sheetName val="CDX Summ"/>
      <sheetName val="Chrysler"/>
      <sheetName val="CIT"/>
      <sheetName val="CMBX"/>
      <sheetName val="CQP"/>
      <sheetName val="COF"/>
      <sheetName val="CWL"/>
      <sheetName val="CX"/>
      <sheetName val="E&amp;P MLP"/>
      <sheetName val="eToys"/>
      <sheetName val="EURODEKANIA"/>
      <sheetName val="FFU LN"/>
      <sheetName val="FNM"/>
      <sheetName val="Ford"/>
      <sheetName val="GLS"/>
      <sheetName val="GT"/>
      <sheetName val="HEW"/>
      <sheetName val="HHFA"/>
      <sheetName val="HSBC"/>
      <sheetName val="India Garp"/>
      <sheetName val="IO"/>
      <sheetName val="JPM"/>
      <sheetName val="KFN"/>
      <sheetName val="L"/>
      <sheetName val="LNG"/>
      <sheetName val="MHK"/>
      <sheetName val="MLM"/>
      <sheetName val="MO Stub"/>
      <sheetName val="Mondi"/>
      <sheetName val="NCC"/>
      <sheetName val="Oil Services"/>
      <sheetName val="PLT IM"/>
      <sheetName val="PNC"/>
      <sheetName val="Prosieben"/>
      <sheetName val="Trucking"/>
      <sheetName val="Realogy"/>
      <sheetName val="RESCAP"/>
      <sheetName val="REZT SS"/>
      <sheetName val="Rhythms"/>
      <sheetName val="Smart Balance"/>
      <sheetName val="SOV"/>
      <sheetName val="SPACs"/>
      <sheetName val="STAR ASIA"/>
      <sheetName val="THO"/>
      <sheetName val="TXT-F"/>
      <sheetName val="UPC"/>
      <sheetName val="WLP"/>
      <sheetName val="WM Pref"/>
      <sheetName val="7030 (2)"/>
      <sheetName val="7030"/>
      <sheetName val="OPTIONS"/>
      <sheetName val="PRICES"/>
      <sheetName val="Overweight Allocation"/>
      <sheetName val="Burn"/>
      <sheetName val="TXU&amp;NRG_Tracker"/>
      <sheetName val="Portfolio Review"/>
      <sheetName val="AL"/>
      <sheetName val="AOC"/>
      <sheetName val="Banks"/>
      <sheetName val="Cable"/>
      <sheetName val="DB1 GR"/>
      <sheetName val="FX Exposure Old"/>
      <sheetName val="GM"/>
      <sheetName val="IFX"/>
      <sheetName val="Korea-GARP"/>
      <sheetName val="NRG"/>
      <sheetName val="ORCL"/>
      <sheetName val="Risk Arb analysis"/>
      <sheetName val="S&amp;P"/>
      <sheetName val="PB Stock in baskets"/>
      <sheetName val="WMB"/>
      <sheetName val="CNO"/>
      <sheetName val="7030 old 5.1.08"/>
      <sheetName val="Sanity Checks O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ow r="7">
          <cell r="A7" t="str">
            <v>ACDQ</v>
          </cell>
          <cell r="C7">
            <v>349640</v>
          </cell>
          <cell r="D7">
            <v>7.4</v>
          </cell>
          <cell r="F7">
            <v>2587336</v>
          </cell>
          <cell r="G7">
            <v>6.6934605028050786E-4</v>
          </cell>
        </row>
        <row r="8">
          <cell r="A8" t="str">
            <v>ACDQW</v>
          </cell>
          <cell r="C8">
            <v>338640</v>
          </cell>
          <cell r="D8">
            <v>0.44</v>
          </cell>
          <cell r="F8">
            <v>149001.60000000001</v>
          </cell>
          <cell r="G8">
            <v>3.8546842174915099E-5</v>
          </cell>
        </row>
        <row r="9">
          <cell r="A9" t="str">
            <v>AMV</v>
          </cell>
          <cell r="C9">
            <v>3501734</v>
          </cell>
          <cell r="D9">
            <v>9.34</v>
          </cell>
          <cell r="F9">
            <v>32706195.559999999</v>
          </cell>
          <cell r="G9">
            <v>8.4611209436222749E-3</v>
          </cell>
        </row>
        <row r="10">
          <cell r="A10" t="str">
            <v>AMV/WS</v>
          </cell>
          <cell r="C10">
            <v>1247154</v>
          </cell>
          <cell r="D10">
            <v>0.45</v>
          </cell>
          <cell r="F10">
            <v>561219.30000000005</v>
          </cell>
          <cell r="G10">
            <v>1.4518791598624667E-4</v>
          </cell>
        </row>
        <row r="11">
          <cell r="A11" t="str">
            <v>ASAQ</v>
          </cell>
          <cell r="C11">
            <v>649049</v>
          </cell>
          <cell r="D11">
            <v>5.89</v>
          </cell>
          <cell r="F11">
            <v>3822898.61</v>
          </cell>
          <cell r="G11">
            <v>9.8898716101285017E-4</v>
          </cell>
        </row>
        <row r="12">
          <cell r="A12" t="str">
            <v>ASAQW</v>
          </cell>
          <cell r="C12">
            <v>0</v>
          </cell>
          <cell r="D12">
            <v>1E-3</v>
          </cell>
          <cell r="F12">
            <v>0</v>
          </cell>
          <cell r="G12">
            <v>0</v>
          </cell>
        </row>
        <row r="13">
          <cell r="A13" t="str">
            <v>AXC</v>
          </cell>
          <cell r="C13">
            <v>1177915</v>
          </cell>
          <cell r="D13">
            <v>7.6</v>
          </cell>
          <cell r="F13">
            <v>8952154</v>
          </cell>
          <cell r="G13">
            <v>2.3159299454739738E-3</v>
          </cell>
        </row>
        <row r="14">
          <cell r="A14" t="str">
            <v>AXC/WS</v>
          </cell>
          <cell r="C14">
            <v>881500</v>
          </cell>
          <cell r="D14">
            <v>0.27</v>
          </cell>
          <cell r="F14">
            <v>238005.00000000003</v>
          </cell>
          <cell r="G14">
            <v>6.1572098365659625E-5</v>
          </cell>
        </row>
        <row r="15">
          <cell r="A15" t="str">
            <v>BBVVF</v>
          </cell>
          <cell r="C15">
            <v>169700</v>
          </cell>
          <cell r="D15">
            <v>8.5299999999999994</v>
          </cell>
          <cell r="F15">
            <v>1447541</v>
          </cell>
          <cell r="G15">
            <v>3.7448010268828507E-4</v>
          </cell>
        </row>
        <row r="16">
          <cell r="A16" t="str">
            <v>BBVWF</v>
          </cell>
          <cell r="C16">
            <v>169700</v>
          </cell>
          <cell r="D16">
            <v>1.4</v>
          </cell>
          <cell r="F16">
            <v>237579.99999999997</v>
          </cell>
          <cell r="G16">
            <v>6.1462150499835754E-5</v>
          </cell>
        </row>
        <row r="17">
          <cell r="A17" t="str">
            <v>BPW</v>
          </cell>
          <cell r="C17">
            <v>1018300</v>
          </cell>
          <cell r="D17">
            <v>9.15</v>
          </cell>
          <cell r="F17">
            <v>9317445</v>
          </cell>
          <cell r="G17">
            <v>2.4104310416025853E-3</v>
          </cell>
        </row>
        <row r="18">
          <cell r="A18" t="str">
            <v>BPW/WS</v>
          </cell>
          <cell r="C18">
            <v>1018300</v>
          </cell>
          <cell r="D18">
            <v>0.68</v>
          </cell>
          <cell r="F18">
            <v>692444</v>
          </cell>
          <cell r="G18">
            <v>1.7913585882948176E-4</v>
          </cell>
        </row>
        <row r="19">
          <cell r="A19" t="str">
            <v>BUS</v>
          </cell>
          <cell r="C19">
            <v>624300</v>
          </cell>
          <cell r="D19">
            <v>7.63</v>
          </cell>
          <cell r="F19">
            <v>4763409</v>
          </cell>
          <cell r="G19">
            <v>1.2322980084614537E-3</v>
          </cell>
        </row>
        <row r="20">
          <cell r="A20" t="str">
            <v>BUS/WS</v>
          </cell>
          <cell r="C20">
            <v>624300</v>
          </cell>
          <cell r="D20">
            <v>0.27</v>
          </cell>
          <cell r="F20">
            <v>168561</v>
          </cell>
          <cell r="G20">
            <v>4.3606875790903343E-5</v>
          </cell>
        </row>
        <row r="21">
          <cell r="A21" t="str">
            <v>CFQUF</v>
          </cell>
          <cell r="C21">
            <v>84100</v>
          </cell>
          <cell r="D21">
            <v>8.1999999999999993</v>
          </cell>
          <cell r="F21">
            <v>689619.99999999988</v>
          </cell>
          <cell r="G21">
            <v>1.7840528759868984E-4</v>
          </cell>
        </row>
        <row r="22">
          <cell r="A22" t="str">
            <v>CGNYF</v>
          </cell>
          <cell r="C22">
            <v>481684</v>
          </cell>
          <cell r="D22">
            <v>7.84</v>
          </cell>
          <cell r="F22">
            <v>3776402.56</v>
          </cell>
          <cell r="G22">
            <v>9.7695859285581717E-4</v>
          </cell>
        </row>
        <row r="23">
          <cell r="A23" t="str">
            <v>CGNQF</v>
          </cell>
          <cell r="C23">
            <v>395600</v>
          </cell>
          <cell r="D23">
            <v>1.25</v>
          </cell>
          <cell r="F23">
            <v>494500</v>
          </cell>
          <cell r="G23">
            <v>1.2792757564680861E-4</v>
          </cell>
        </row>
        <row r="24">
          <cell r="A24" t="str">
            <v>CGSXF</v>
          </cell>
          <cell r="C24">
            <v>485688</v>
          </cell>
          <cell r="D24">
            <v>7.65</v>
          </cell>
          <cell r="F24">
            <v>3715513.2</v>
          </cell>
          <cell r="G24">
            <v>9.6120646301257006E-4</v>
          </cell>
        </row>
        <row r="25">
          <cell r="A25" t="str">
            <v>CGSQF</v>
          </cell>
          <cell r="C25">
            <v>397600</v>
          </cell>
          <cell r="D25">
            <v>1.1000000000000001</v>
          </cell>
          <cell r="F25">
            <v>437360.00000000006</v>
          </cell>
          <cell r="G25">
            <v>1.1314540846286798E-4</v>
          </cell>
        </row>
        <row r="26">
          <cell r="A26" t="str">
            <v>CFAQF</v>
          </cell>
          <cell r="C26">
            <v>164500</v>
          </cell>
          <cell r="D26">
            <v>7.32</v>
          </cell>
          <cell r="F26">
            <v>1204140</v>
          </cell>
          <cell r="G26">
            <v>3.1151205447795368E-4</v>
          </cell>
        </row>
        <row r="27">
          <cell r="A27" t="str">
            <v>CFAWF</v>
          </cell>
          <cell r="C27">
            <v>164500</v>
          </cell>
          <cell r="D27">
            <v>0.8</v>
          </cell>
          <cell r="F27">
            <v>131600</v>
          </cell>
          <cell r="G27">
            <v>3.4045033276279095E-5</v>
          </cell>
        </row>
        <row r="28">
          <cell r="A28" t="str">
            <v>CHM</v>
          </cell>
          <cell r="C28">
            <v>428614</v>
          </cell>
          <cell r="D28">
            <v>5.6135999999999999</v>
          </cell>
          <cell r="F28">
            <v>2406067.5504000001</v>
          </cell>
          <cell r="G28">
            <v>6.224517463399949E-4</v>
          </cell>
        </row>
        <row r="29">
          <cell r="A29" t="str">
            <v>CHM/WS</v>
          </cell>
          <cell r="C29">
            <v>750000</v>
          </cell>
          <cell r="D29">
            <v>0.18</v>
          </cell>
          <cell r="F29">
            <v>135000</v>
          </cell>
          <cell r="G29">
            <v>3.4924616202869891E-5</v>
          </cell>
        </row>
        <row r="30">
          <cell r="A30" t="str">
            <v>CHNQ</v>
          </cell>
          <cell r="C30">
            <v>608965</v>
          </cell>
          <cell r="D30">
            <v>5.65</v>
          </cell>
          <cell r="F30">
            <v>3440652.25</v>
          </cell>
          <cell r="G30">
            <v>8.9009969865770915E-4</v>
          </cell>
        </row>
        <row r="31">
          <cell r="A31" t="str">
            <v>CHNQW</v>
          </cell>
          <cell r="C31">
            <v>950000</v>
          </cell>
          <cell r="D31">
            <v>0.55000000000000004</v>
          </cell>
          <cell r="F31">
            <v>522500.00000000006</v>
          </cell>
          <cell r="G31">
            <v>1.3517119974814458E-4</v>
          </cell>
        </row>
        <row r="32">
          <cell r="A32" t="str">
            <v>CHV</v>
          </cell>
          <cell r="C32">
            <v>1321320</v>
          </cell>
          <cell r="D32">
            <v>7.82</v>
          </cell>
          <cell r="F32">
            <v>10332722.4</v>
          </cell>
          <cell r="G32">
            <v>2.6730841788947901E-3</v>
          </cell>
        </row>
        <row r="33">
          <cell r="A33" t="str">
            <v>CHV/WS</v>
          </cell>
          <cell r="C33">
            <v>1121120</v>
          </cell>
          <cell r="D33">
            <v>0.22</v>
          </cell>
          <cell r="F33">
            <v>246646.39999999999</v>
          </cell>
          <cell r="G33">
            <v>6.3807635983848356E-5</v>
          </cell>
        </row>
        <row r="34">
          <cell r="A34" t="str">
            <v>CIO</v>
          </cell>
          <cell r="C34">
            <v>379800</v>
          </cell>
          <cell r="D34">
            <v>9.1</v>
          </cell>
          <cell r="F34">
            <v>3456180</v>
          </cell>
          <cell r="G34">
            <v>8.9411674094840628E-4</v>
          </cell>
        </row>
        <row r="35">
          <cell r="A35" t="str">
            <v>CIO/WS</v>
          </cell>
          <cell r="C35">
            <v>379800</v>
          </cell>
          <cell r="D35">
            <v>0.51</v>
          </cell>
          <cell r="F35">
            <v>193698</v>
          </cell>
          <cell r="G35">
            <v>5.0109839327877719E-5</v>
          </cell>
        </row>
        <row r="36">
          <cell r="A36" t="str">
            <v>CLA</v>
          </cell>
          <cell r="C36">
            <v>1512700</v>
          </cell>
          <cell r="D36">
            <v>9.1199999999999992</v>
          </cell>
          <cell r="F36">
            <v>13795823.999999998</v>
          </cell>
          <cell r="G36">
            <v>3.5689915437210461E-3</v>
          </cell>
        </row>
        <row r="37">
          <cell r="A37" t="str">
            <v>CLA/WS</v>
          </cell>
          <cell r="C37">
            <v>1512700</v>
          </cell>
          <cell r="D37">
            <v>0.72499999999999998</v>
          </cell>
          <cell r="F37">
            <v>1096707.5</v>
          </cell>
          <cell r="G37">
            <v>2.8371917425414024E-4</v>
          </cell>
        </row>
        <row r="38">
          <cell r="A38" t="str">
            <v>EMDA</v>
          </cell>
          <cell r="C38">
            <v>0</v>
          </cell>
          <cell r="D38">
            <v>0.53</v>
          </cell>
          <cell r="F38">
            <v>0</v>
          </cell>
          <cell r="G38">
            <v>0</v>
          </cell>
        </row>
        <row r="39">
          <cell r="A39" t="str">
            <v>EMDAW</v>
          </cell>
          <cell r="C39">
            <v>614612</v>
          </cell>
          <cell r="D39">
            <v>0.06</v>
          </cell>
          <cell r="F39">
            <v>36876.720000000001</v>
          </cell>
          <cell r="G39">
            <v>9.54003920607923E-6</v>
          </cell>
        </row>
        <row r="40">
          <cell r="A40" t="str">
            <v>DEK</v>
          </cell>
          <cell r="C40">
            <v>1079359</v>
          </cell>
          <cell r="D40">
            <v>9.5</v>
          </cell>
          <cell r="F40">
            <v>10253910.5</v>
          </cell>
          <cell r="G40">
            <v>2.6526954725265015E-3</v>
          </cell>
        </row>
        <row r="41">
          <cell r="A41" t="str">
            <v>DEK/WS</v>
          </cell>
          <cell r="C41">
            <v>563460</v>
          </cell>
          <cell r="D41">
            <v>0.22</v>
          </cell>
          <cell r="F41">
            <v>123961.2</v>
          </cell>
          <cell r="G41">
            <v>3.2068869141090335E-5</v>
          </cell>
        </row>
        <row r="42">
          <cell r="A42" t="str">
            <v>DSP</v>
          </cell>
          <cell r="C42">
            <v>3455400</v>
          </cell>
          <cell r="D42">
            <v>9.23</v>
          </cell>
          <cell r="F42">
            <v>31893342</v>
          </cell>
          <cell r="G42">
            <v>8.2508350279768203E-3</v>
          </cell>
        </row>
        <row r="43">
          <cell r="A43" t="str">
            <v>DSP/WS</v>
          </cell>
          <cell r="C43">
            <v>3355400</v>
          </cell>
          <cell r="D43">
            <v>0.68</v>
          </cell>
          <cell r="F43">
            <v>2281672</v>
          </cell>
          <cell r="G43">
            <v>5.9027051037655216E-4</v>
          </cell>
        </row>
        <row r="44">
          <cell r="A44" t="str">
            <v>EII</v>
          </cell>
          <cell r="C44">
            <v>2271596</v>
          </cell>
          <cell r="D44">
            <v>10.119999999999999</v>
          </cell>
          <cell r="F44">
            <v>22988551.52</v>
          </cell>
          <cell r="G44">
            <v>5.9471580658955643E-3</v>
          </cell>
        </row>
        <row r="45">
          <cell r="A45" t="str">
            <v>EII/WS</v>
          </cell>
          <cell r="C45">
            <v>482443</v>
          </cell>
          <cell r="D45">
            <v>0.69</v>
          </cell>
          <cell r="F45">
            <v>332885.67</v>
          </cell>
          <cell r="G45">
            <v>8.6117809364334805E-5</v>
          </cell>
        </row>
        <row r="46">
          <cell r="A46" t="str">
            <v>EST</v>
          </cell>
          <cell r="C46">
            <v>1052100</v>
          </cell>
          <cell r="D46">
            <v>9.1199999999999992</v>
          </cell>
          <cell r="F46">
            <v>9595152</v>
          </cell>
          <cell r="G46">
            <v>2.4822740815422179E-3</v>
          </cell>
        </row>
        <row r="47">
          <cell r="A47" t="str">
            <v>EST/WS</v>
          </cell>
          <cell r="C47">
            <v>1052100</v>
          </cell>
          <cell r="D47">
            <v>0.5</v>
          </cell>
          <cell r="F47">
            <v>526050</v>
          </cell>
          <cell r="G47">
            <v>1.3608958780384967E-4</v>
          </cell>
        </row>
        <row r="48">
          <cell r="A48" t="str">
            <v>FSMO</v>
          </cell>
          <cell r="C48">
            <v>413567</v>
          </cell>
          <cell r="D48">
            <v>5.92</v>
          </cell>
          <cell r="F48">
            <v>2448316.64</v>
          </cell>
          <cell r="G48">
            <v>6.3338162218592575E-4</v>
          </cell>
        </row>
        <row r="49">
          <cell r="A49" t="str">
            <v>FSMOW</v>
          </cell>
          <cell r="C49">
            <v>0</v>
          </cell>
          <cell r="D49">
            <v>0.21</v>
          </cell>
          <cell r="F49">
            <v>0</v>
          </cell>
          <cell r="G49">
            <v>0</v>
          </cell>
        </row>
        <row r="50">
          <cell r="A50" t="str">
            <v>FYR</v>
          </cell>
          <cell r="C50">
            <v>229300</v>
          </cell>
          <cell r="D50">
            <v>9.23</v>
          </cell>
          <cell r="F50">
            <v>2116439</v>
          </cell>
          <cell r="G50">
            <v>5.475245910502648E-4</v>
          </cell>
        </row>
        <row r="51">
          <cell r="A51" t="str">
            <v>GAC</v>
          </cell>
          <cell r="C51">
            <v>982070</v>
          </cell>
          <cell r="D51">
            <v>5.74</v>
          </cell>
          <cell r="F51">
            <v>5637081.7999999998</v>
          </cell>
          <cell r="G51">
            <v>1.4583179138457996E-3</v>
          </cell>
        </row>
        <row r="52">
          <cell r="A52" t="str">
            <v>GAC/WS</v>
          </cell>
          <cell r="C52">
            <v>1391600</v>
          </cell>
          <cell r="D52">
            <v>7.0000000000000007E-2</v>
          </cell>
          <cell r="F52">
            <v>97412.000000000015</v>
          </cell>
          <cell r="G52">
            <v>2.5200568248547869E-5</v>
          </cell>
        </row>
        <row r="53">
          <cell r="A53" t="str">
            <v>GGA</v>
          </cell>
          <cell r="C53">
            <v>2051950</v>
          </cell>
          <cell r="D53">
            <v>9.3000000000000007</v>
          </cell>
          <cell r="F53">
            <v>19083135</v>
          </cell>
          <cell r="G53">
            <v>4.9368234505374328E-3</v>
          </cell>
        </row>
        <row r="54">
          <cell r="A54" t="str">
            <v>GGA/WS</v>
          </cell>
          <cell r="C54">
            <v>655250</v>
          </cell>
          <cell r="D54">
            <v>0.56999999999999995</v>
          </cell>
          <cell r="F54">
            <v>373492.49999999994</v>
          </cell>
          <cell r="G54">
            <v>9.6622831238150968E-5</v>
          </cell>
        </row>
        <row r="55">
          <cell r="A55" t="str">
            <v>GHC</v>
          </cell>
          <cell r="C55">
            <v>841700</v>
          </cell>
          <cell r="D55">
            <v>9.11</v>
          </cell>
          <cell r="F55">
            <v>7667886.9999999991</v>
          </cell>
          <cell r="G55">
            <v>1.9836889671257431E-3</v>
          </cell>
        </row>
        <row r="56">
          <cell r="A56" t="str">
            <v>GHC/WS</v>
          </cell>
          <cell r="C56">
            <v>841700</v>
          </cell>
          <cell r="D56">
            <v>0.75</v>
          </cell>
          <cell r="F56">
            <v>631275</v>
          </cell>
          <cell r="G56">
            <v>1.6331138587753104E-4</v>
          </cell>
        </row>
        <row r="57">
          <cell r="A57" t="str">
            <v>GHN</v>
          </cell>
          <cell r="C57">
            <v>1174102</v>
          </cell>
          <cell r="D57">
            <v>8.01</v>
          </cell>
          <cell r="F57">
            <v>9404557.0199999996</v>
          </cell>
          <cell r="G57">
            <v>2.4329669961593017E-3</v>
          </cell>
        </row>
        <row r="58">
          <cell r="A58" t="str">
            <v>GHN/WS</v>
          </cell>
          <cell r="C58">
            <v>570908</v>
          </cell>
          <cell r="D58">
            <v>0.3</v>
          </cell>
          <cell r="F58">
            <v>171272.4</v>
          </cell>
          <cell r="G58">
            <v>4.4308317304773429E-5</v>
          </cell>
        </row>
        <row r="59">
          <cell r="A59" t="str">
            <v>GPH</v>
          </cell>
          <cell r="C59">
            <v>1094200</v>
          </cell>
          <cell r="D59">
            <v>7.26</v>
          </cell>
          <cell r="F59">
            <v>7943892</v>
          </cell>
          <cell r="G59">
            <v>2.0550916982003593E-3</v>
          </cell>
        </row>
        <row r="60">
          <cell r="A60" t="str">
            <v>GPH/WS</v>
          </cell>
          <cell r="C60">
            <v>1094200</v>
          </cell>
          <cell r="D60">
            <v>0.5</v>
          </cell>
          <cell r="F60">
            <v>547100</v>
          </cell>
          <cell r="G60">
            <v>1.4153524092288974E-4</v>
          </cell>
        </row>
        <row r="61">
          <cell r="A61" t="str">
            <v>GQN</v>
          </cell>
          <cell r="C61">
            <v>1053100</v>
          </cell>
          <cell r="D61">
            <v>9.26</v>
          </cell>
          <cell r="F61">
            <v>9751706</v>
          </cell>
          <cell r="G61">
            <v>2.5227747360979519E-3</v>
          </cell>
        </row>
        <row r="62">
          <cell r="A62" t="str">
            <v>GQN/WS</v>
          </cell>
          <cell r="C62">
            <v>1053100</v>
          </cell>
          <cell r="D62">
            <v>0.56000000000000005</v>
          </cell>
          <cell r="F62">
            <v>589736</v>
          </cell>
          <cell r="G62">
            <v>1.5256521082233836E-4</v>
          </cell>
        </row>
        <row r="63">
          <cell r="A63" t="str">
            <v>HAC</v>
          </cell>
          <cell r="C63">
            <v>1219054</v>
          </cell>
          <cell r="D63">
            <v>5.89</v>
          </cell>
          <cell r="F63">
            <v>7180228.0599999996</v>
          </cell>
          <cell r="G63">
            <v>1.8575311795894593E-3</v>
          </cell>
        </row>
        <row r="64">
          <cell r="A64" t="str">
            <v>HAC/WS</v>
          </cell>
          <cell r="C64">
            <v>0</v>
          </cell>
          <cell r="D64">
            <v>0</v>
          </cell>
          <cell r="F64">
            <v>0</v>
          </cell>
          <cell r="G64">
            <v>0</v>
          </cell>
        </row>
        <row r="65">
          <cell r="A65" t="str">
            <v>HDS</v>
          </cell>
          <cell r="C65">
            <v>603800</v>
          </cell>
          <cell r="D65">
            <v>9.52</v>
          </cell>
          <cell r="F65">
            <v>5748176</v>
          </cell>
          <cell r="G65">
            <v>1.4870580790114654E-3</v>
          </cell>
        </row>
        <row r="66">
          <cell r="A66" t="str">
            <v>HDS/WS</v>
          </cell>
          <cell r="C66">
            <v>521800</v>
          </cell>
          <cell r="D66">
            <v>0.3</v>
          </cell>
          <cell r="F66">
            <v>156540</v>
          </cell>
          <cell r="G66">
            <v>4.049703274368335E-5</v>
          </cell>
        </row>
        <row r="67">
          <cell r="A67" t="str">
            <v>HEK</v>
          </cell>
          <cell r="C67">
            <v>1508340</v>
          </cell>
          <cell r="D67">
            <v>8.61</v>
          </cell>
          <cell r="F67">
            <v>12986807.399999999</v>
          </cell>
          <cell r="G67">
            <v>3.3596982529303003E-3</v>
          </cell>
        </row>
        <row r="68">
          <cell r="A68" t="str">
            <v>HEK/WS</v>
          </cell>
          <cell r="C68">
            <v>1204600</v>
          </cell>
          <cell r="D68">
            <v>2.29</v>
          </cell>
          <cell r="F68">
            <v>2758534</v>
          </cell>
          <cell r="G68">
            <v>7.1363512024124069E-4</v>
          </cell>
        </row>
        <row r="69">
          <cell r="A69" t="str">
            <v>HIA</v>
          </cell>
          <cell r="C69">
            <v>335400</v>
          </cell>
          <cell r="D69">
            <v>9.16</v>
          </cell>
          <cell r="F69">
            <v>3072264</v>
          </cell>
          <cell r="G69">
            <v>7.9479734128810268E-4</v>
          </cell>
        </row>
        <row r="70">
          <cell r="A70" t="str">
            <v>HIA/WS</v>
          </cell>
          <cell r="C70">
            <v>335400</v>
          </cell>
          <cell r="D70">
            <v>0.35</v>
          </cell>
          <cell r="F70">
            <v>117389.99999999999</v>
          </cell>
          <cell r="G70">
            <v>3.0368894044851079E-5</v>
          </cell>
        </row>
        <row r="71">
          <cell r="A71" t="str">
            <v>HMAQF</v>
          </cell>
          <cell r="C71">
            <v>106400</v>
          </cell>
          <cell r="D71">
            <v>7.03</v>
          </cell>
          <cell r="F71">
            <v>747992</v>
          </cell>
          <cell r="G71">
            <v>1.9350617424308928E-4</v>
          </cell>
        </row>
        <row r="72">
          <cell r="A72" t="str">
            <v>HMAWF</v>
          </cell>
          <cell r="C72">
            <v>106400</v>
          </cell>
          <cell r="D72">
            <v>0.85</v>
          </cell>
          <cell r="F72">
            <v>90440</v>
          </cell>
          <cell r="G72">
            <v>2.3396905847315206E-5</v>
          </cell>
        </row>
        <row r="73">
          <cell r="A73" t="str">
            <v>HOL</v>
          </cell>
          <cell r="C73">
            <v>515500</v>
          </cell>
          <cell r="D73">
            <v>9.0299999999999994</v>
          </cell>
          <cell r="F73">
            <v>4654965</v>
          </cell>
          <cell r="G73">
            <v>1.2042434523169795E-3</v>
          </cell>
        </row>
        <row r="74">
          <cell r="A74" t="str">
            <v>HOL/WS</v>
          </cell>
          <cell r="C74">
            <v>515500</v>
          </cell>
          <cell r="D74">
            <v>0.6</v>
          </cell>
          <cell r="F74">
            <v>309300</v>
          </cell>
          <cell r="G74">
            <v>8.001617623368635E-5</v>
          </cell>
        </row>
        <row r="75">
          <cell r="A75" t="str">
            <v>HYDQ</v>
          </cell>
          <cell r="C75">
            <v>1213430</v>
          </cell>
          <cell r="D75">
            <v>7.9</v>
          </cell>
          <cell r="F75">
            <v>9586097</v>
          </cell>
          <cell r="G75">
            <v>2.4799315452480181E-3</v>
          </cell>
        </row>
        <row r="76">
          <cell r="A76" t="str">
            <v>HYDQW</v>
          </cell>
          <cell r="C76">
            <v>90500</v>
          </cell>
          <cell r="D76">
            <v>1.75</v>
          </cell>
          <cell r="F76">
            <v>158375</v>
          </cell>
          <cell r="G76">
            <v>4.0971748823181622E-5</v>
          </cell>
        </row>
        <row r="77">
          <cell r="A77" t="str">
            <v>IAN</v>
          </cell>
          <cell r="C77">
            <v>293500</v>
          </cell>
          <cell r="D77">
            <v>7.41</v>
          </cell>
          <cell r="F77">
            <v>2174835</v>
          </cell>
          <cell r="G77">
            <v>5.6263168651532252E-4</v>
          </cell>
        </row>
        <row r="78">
          <cell r="A78" t="str">
            <v>IAN/WS</v>
          </cell>
          <cell r="C78">
            <v>293500</v>
          </cell>
          <cell r="D78">
            <v>0.39</v>
          </cell>
          <cell r="F78">
            <v>114465</v>
          </cell>
          <cell r="G78">
            <v>2.9612194027122237E-5</v>
          </cell>
        </row>
        <row r="79">
          <cell r="A79" t="str">
            <v>KHA</v>
          </cell>
          <cell r="C79">
            <v>764930</v>
          </cell>
          <cell r="D79">
            <v>7.29</v>
          </cell>
          <cell r="F79">
            <v>5576339.7000000002</v>
          </cell>
          <cell r="G79">
            <v>1.4426038802913084E-3</v>
          </cell>
        </row>
        <row r="80">
          <cell r="A80" t="str">
            <v>KHA/WS</v>
          </cell>
          <cell r="C80">
            <v>708930</v>
          </cell>
          <cell r="D80">
            <v>0.37</v>
          </cell>
          <cell r="F80">
            <v>262304.09999999998</v>
          </cell>
          <cell r="G80">
            <v>6.7858296451401499E-5</v>
          </cell>
        </row>
        <row r="81">
          <cell r="A81" t="str">
            <v>LIA</v>
          </cell>
          <cell r="C81">
            <v>1685000</v>
          </cell>
          <cell r="D81">
            <v>9.19</v>
          </cell>
          <cell r="F81">
            <v>15485150</v>
          </cell>
          <cell r="G81">
            <v>4.0060216340286718E-3</v>
          </cell>
        </row>
        <row r="82">
          <cell r="A82" t="str">
            <v>LIA/WS</v>
          </cell>
          <cell r="C82">
            <v>842500</v>
          </cell>
          <cell r="D82">
            <v>2.16</v>
          </cell>
          <cell r="F82">
            <v>1819800.0000000002</v>
          </cell>
          <cell r="G82">
            <v>4.7078382641468615E-4</v>
          </cell>
        </row>
        <row r="83">
          <cell r="A83" t="str">
            <v>MAQ</v>
          </cell>
          <cell r="C83">
            <v>3699468</v>
          </cell>
          <cell r="D83">
            <v>7.85</v>
          </cell>
          <cell r="F83">
            <v>29040823.799999997</v>
          </cell>
          <cell r="G83">
            <v>7.5128861142975513E-3</v>
          </cell>
        </row>
        <row r="84">
          <cell r="A84" t="str">
            <v>MAQ/WS</v>
          </cell>
          <cell r="C84">
            <v>222276</v>
          </cell>
          <cell r="D84">
            <v>0.86</v>
          </cell>
          <cell r="F84">
            <v>191157.36</v>
          </cell>
          <cell r="G84">
            <v>4.9452573572991349E-5</v>
          </cell>
        </row>
        <row r="85">
          <cell r="A85" t="str">
            <v>MBH</v>
          </cell>
          <cell r="C85">
            <v>1919300</v>
          </cell>
          <cell r="D85">
            <v>7.91</v>
          </cell>
          <cell r="F85">
            <v>15181663</v>
          </cell>
          <cell r="G85">
            <v>3.9275092858985948E-3</v>
          </cell>
        </row>
        <row r="86">
          <cell r="A86" t="str">
            <v>MEJ</v>
          </cell>
          <cell r="C86">
            <v>1374545</v>
          </cell>
          <cell r="D86">
            <v>7.63</v>
          </cell>
          <cell r="F86">
            <v>10487778.35</v>
          </cell>
          <cell r="G86">
            <v>2.7131972866260593E-3</v>
          </cell>
        </row>
        <row r="87">
          <cell r="A87" t="str">
            <v>MEJ/WS</v>
          </cell>
          <cell r="C87">
            <v>561980</v>
          </cell>
          <cell r="D87">
            <v>0.26</v>
          </cell>
          <cell r="F87">
            <v>146114.80000000002</v>
          </cell>
          <cell r="G87">
            <v>3.780002453006736E-5</v>
          </cell>
        </row>
        <row r="88">
          <cell r="A88" t="str">
            <v>MKGBB</v>
          </cell>
          <cell r="C88">
            <v>261090</v>
          </cell>
          <cell r="D88">
            <v>8.02</v>
          </cell>
          <cell r="F88">
            <v>2093941.7999999998</v>
          </cell>
          <cell r="G88">
            <v>5.4170454604552992E-4</v>
          </cell>
        </row>
        <row r="89">
          <cell r="A89" t="str">
            <v>MKGBW</v>
          </cell>
          <cell r="C89">
            <v>130594</v>
          </cell>
          <cell r="D89">
            <v>0.45</v>
          </cell>
          <cell r="F89">
            <v>58767.3</v>
          </cell>
          <cell r="G89">
            <v>1.5203151094658635E-5</v>
          </cell>
        </row>
        <row r="90">
          <cell r="A90" t="str">
            <v>NAQ</v>
          </cell>
          <cell r="C90">
            <v>2012600</v>
          </cell>
          <cell r="D90">
            <v>9.3000000000000007</v>
          </cell>
          <cell r="F90">
            <v>18717180</v>
          </cell>
          <cell r="G90">
            <v>4.8421505770372755E-3</v>
          </cell>
        </row>
        <row r="91">
          <cell r="A91" t="str">
            <v>NAQ/WS</v>
          </cell>
          <cell r="C91">
            <v>2012600</v>
          </cell>
          <cell r="D91">
            <v>0.42</v>
          </cell>
          <cell r="F91">
            <v>845292</v>
          </cell>
          <cell r="G91">
            <v>2.186777679952318E-4</v>
          </cell>
        </row>
        <row r="92">
          <cell r="A92" t="str">
            <v>NTQ</v>
          </cell>
          <cell r="C92">
            <v>2569856</v>
          </cell>
          <cell r="D92">
            <v>9.66</v>
          </cell>
          <cell r="F92">
            <v>24824808.960000001</v>
          </cell>
          <cell r="G92">
            <v>6.4221994462041899E-3</v>
          </cell>
        </row>
        <row r="93">
          <cell r="A93" t="str">
            <v>NTQ/WS</v>
          </cell>
          <cell r="C93">
            <v>1009000</v>
          </cell>
          <cell r="D93">
            <v>0.32</v>
          </cell>
          <cell r="F93">
            <v>322880</v>
          </cell>
          <cell r="G93">
            <v>8.3529333922834295E-5</v>
          </cell>
        </row>
        <row r="94">
          <cell r="A94" t="str">
            <v>OKN</v>
          </cell>
          <cell r="C94">
            <v>1880438</v>
          </cell>
          <cell r="D94">
            <v>7.8719000000000001</v>
          </cell>
          <cell r="F94">
            <v>14802619.892200001</v>
          </cell>
          <cell r="G94">
            <v>3.8294505076448319E-3</v>
          </cell>
        </row>
        <row r="95">
          <cell r="A95" t="str">
            <v>OKN/WS</v>
          </cell>
          <cell r="C95">
            <v>0</v>
          </cell>
          <cell r="D95">
            <v>0.88</v>
          </cell>
          <cell r="F95">
            <v>0</v>
          </cell>
          <cell r="G95">
            <v>0</v>
          </cell>
        </row>
        <row r="96">
          <cell r="A96" t="str">
            <v>OOO</v>
          </cell>
          <cell r="C96">
            <v>2096500</v>
          </cell>
          <cell r="D96">
            <v>7.34</v>
          </cell>
          <cell r="F96">
            <v>15388310</v>
          </cell>
          <cell r="G96">
            <v>3.9809690426724793E-3</v>
          </cell>
        </row>
        <row r="97">
          <cell r="A97" t="str">
            <v>OOO/WS</v>
          </cell>
          <cell r="C97">
            <v>839250</v>
          </cell>
          <cell r="D97">
            <v>0.27</v>
          </cell>
          <cell r="F97">
            <v>226597.50000000003</v>
          </cell>
          <cell r="G97">
            <v>5.8620968296517116E-5</v>
          </cell>
        </row>
        <row r="98">
          <cell r="A98" t="str">
            <v>PAX</v>
          </cell>
          <cell r="C98">
            <v>83210</v>
          </cell>
          <cell r="D98">
            <v>9.1999999999999993</v>
          </cell>
          <cell r="F98">
            <v>765531.99999999988</v>
          </cell>
          <cell r="G98">
            <v>1.9804378734085472E-4</v>
          </cell>
        </row>
        <row r="99">
          <cell r="A99" t="str">
            <v>PCQC</v>
          </cell>
          <cell r="C99">
            <v>640038</v>
          </cell>
          <cell r="D99">
            <v>5.72</v>
          </cell>
          <cell r="F99">
            <v>3661017.36</v>
          </cell>
          <cell r="G99">
            <v>9.4710834229662182E-4</v>
          </cell>
        </row>
        <row r="100">
          <cell r="A100" t="str">
            <v>PCQCW</v>
          </cell>
          <cell r="C100">
            <v>385376</v>
          </cell>
          <cell r="D100">
            <v>0.85</v>
          </cell>
          <cell r="F100">
            <v>327569.59999999998</v>
          </cell>
          <cell r="G100">
            <v>8.4742537479463764E-5</v>
          </cell>
        </row>
        <row r="101">
          <cell r="A101" t="str">
            <v>PEX</v>
          </cell>
          <cell r="C101">
            <v>307500</v>
          </cell>
          <cell r="D101">
            <v>7.4</v>
          </cell>
          <cell r="F101">
            <v>2275500</v>
          </cell>
          <cell r="G101">
            <v>5.8867380866392917E-4</v>
          </cell>
        </row>
        <row r="102">
          <cell r="A102" t="str">
            <v>PEX/WS</v>
          </cell>
          <cell r="C102">
            <v>0</v>
          </cell>
          <cell r="D102">
            <v>0.13</v>
          </cell>
          <cell r="F102">
            <v>0</v>
          </cell>
          <cell r="G102">
            <v>0</v>
          </cell>
        </row>
        <row r="103">
          <cell r="A103" t="str">
            <v>PHSZZ NA</v>
          </cell>
          <cell r="C103">
            <v>617050</v>
          </cell>
          <cell r="D103">
            <v>6.9</v>
          </cell>
          <cell r="F103">
            <v>6622341.0329999998</v>
          </cell>
          <cell r="G103">
            <v>1.7132053254966069E-3</v>
          </cell>
        </row>
        <row r="104">
          <cell r="A104" t="str">
            <v>PHWZZ</v>
          </cell>
          <cell r="C104">
            <v>0</v>
          </cell>
          <cell r="D104">
            <v>0.3</v>
          </cell>
          <cell r="F104">
            <v>0</v>
          </cell>
          <cell r="G104">
            <v>0</v>
          </cell>
        </row>
        <row r="105">
          <cell r="A105" t="str">
            <v>PPAC</v>
          </cell>
          <cell r="C105">
            <v>234528</v>
          </cell>
          <cell r="D105">
            <v>9.32</v>
          </cell>
          <cell r="F105">
            <v>2185800.96</v>
          </cell>
          <cell r="G105">
            <v>5.6546858980640409E-4</v>
          </cell>
        </row>
        <row r="106">
          <cell r="A106" t="str">
            <v>PPACW</v>
          </cell>
          <cell r="C106">
            <v>204500</v>
          </cell>
          <cell r="D106">
            <v>0.45</v>
          </cell>
          <cell r="F106">
            <v>92025</v>
          </cell>
          <cell r="G106">
            <v>2.3806946711622974E-5</v>
          </cell>
        </row>
        <row r="107">
          <cell r="A107" t="str">
            <v>RPSD</v>
          </cell>
          <cell r="C107">
            <v>531405</v>
          </cell>
          <cell r="D107">
            <v>8</v>
          </cell>
          <cell r="F107">
            <v>4251240</v>
          </cell>
          <cell r="G107">
            <v>1.0997994473058413E-3</v>
          </cell>
        </row>
        <row r="108">
          <cell r="A108" t="str">
            <v>RPSDW</v>
          </cell>
          <cell r="C108">
            <v>163644</v>
          </cell>
          <cell r="D108">
            <v>3.07</v>
          </cell>
          <cell r="F108">
            <v>502387.07999999996</v>
          </cell>
          <cell r="G108">
            <v>1.2996797003170734E-4</v>
          </cell>
        </row>
        <row r="109">
          <cell r="A109" t="str">
            <v>SACQ</v>
          </cell>
          <cell r="C109">
            <v>1338086</v>
          </cell>
          <cell r="D109">
            <v>5.7</v>
          </cell>
          <cell r="F109">
            <v>7627090.2000000002</v>
          </cell>
          <cell r="G109">
            <v>1.9731347998494086E-3</v>
          </cell>
        </row>
        <row r="110">
          <cell r="A110" t="str">
            <v>SACQW</v>
          </cell>
          <cell r="C110">
            <v>1560200</v>
          </cell>
          <cell r="D110">
            <v>0.16</v>
          </cell>
          <cell r="F110">
            <v>249632</v>
          </cell>
          <cell r="G110">
            <v>6.4580013273739375E-5</v>
          </cell>
        </row>
        <row r="111">
          <cell r="A111" t="str">
            <v>SHA</v>
          </cell>
          <cell r="C111">
            <v>1376862</v>
          </cell>
          <cell r="D111">
            <v>7.85</v>
          </cell>
          <cell r="F111">
            <v>10808366.699999999</v>
          </cell>
          <cell r="G111">
            <v>2.7961337687213285E-3</v>
          </cell>
        </row>
        <row r="112">
          <cell r="A112" t="str">
            <v>SHA/WS</v>
          </cell>
          <cell r="B112" t="str">
            <v>halted</v>
          </cell>
          <cell r="C112">
            <v>1718415</v>
          </cell>
          <cell r="D112">
            <v>0.01</v>
          </cell>
          <cell r="F112">
            <v>17184.150000000001</v>
          </cell>
          <cell r="G112">
            <v>4.4455543964633088E-6</v>
          </cell>
        </row>
        <row r="113">
          <cell r="A113" t="str">
            <v>SHND</v>
          </cell>
          <cell r="C113">
            <v>692756</v>
          </cell>
          <cell r="D113">
            <v>5.65</v>
          </cell>
          <cell r="F113">
            <v>3914071.4000000004</v>
          </cell>
          <cell r="G113">
            <v>1.0125736402639234E-3</v>
          </cell>
        </row>
        <row r="114">
          <cell r="A114" t="str">
            <v>SHNDW</v>
          </cell>
          <cell r="C114">
            <v>361310</v>
          </cell>
          <cell r="D114">
            <v>0.35</v>
          </cell>
          <cell r="F114">
            <v>126458.49999999999</v>
          </cell>
          <cell r="G114">
            <v>3.2714922800671271E-5</v>
          </cell>
        </row>
        <row r="115">
          <cell r="A115" t="str">
            <v>SOC</v>
          </cell>
          <cell r="C115">
            <v>1457950</v>
          </cell>
          <cell r="D115">
            <v>7.58</v>
          </cell>
          <cell r="F115">
            <v>11051261</v>
          </cell>
          <cell r="G115">
            <v>2.8589707332055117E-3</v>
          </cell>
        </row>
        <row r="116">
          <cell r="A116" t="str">
            <v>SOC/WS</v>
          </cell>
          <cell r="C116">
            <v>1195300</v>
          </cell>
          <cell r="D116">
            <v>0.35</v>
          </cell>
          <cell r="F116">
            <v>418355</v>
          </cell>
          <cell r="G116">
            <v>1.0822879860408616E-4</v>
          </cell>
        </row>
        <row r="117">
          <cell r="A117" t="str">
            <v>SRG</v>
          </cell>
          <cell r="C117">
            <v>1514500</v>
          </cell>
          <cell r="D117">
            <v>9.7098999999999993</v>
          </cell>
          <cell r="F117">
            <v>14705643.549999999</v>
          </cell>
          <cell r="G117">
            <v>3.8043626444441412E-3</v>
          </cell>
        </row>
        <row r="118">
          <cell r="A118" t="str">
            <v>SRG/WS</v>
          </cell>
          <cell r="C118">
            <v>608500</v>
          </cell>
          <cell r="D118">
            <v>2.0299999999999998</v>
          </cell>
          <cell r="F118">
            <v>1235254.9999999998</v>
          </cell>
          <cell r="G118">
            <v>3.1956153176056326E-4</v>
          </cell>
        </row>
        <row r="119">
          <cell r="A119" t="str">
            <v>STTA</v>
          </cell>
          <cell r="C119">
            <v>1970700</v>
          </cell>
          <cell r="D119">
            <v>7.33</v>
          </cell>
          <cell r="F119">
            <v>14445231</v>
          </cell>
          <cell r="G119">
            <v>3.7369936936059141E-3</v>
          </cell>
        </row>
        <row r="120">
          <cell r="A120" t="str">
            <v>STTAW</v>
          </cell>
          <cell r="C120">
            <v>1970700</v>
          </cell>
          <cell r="D120">
            <v>0.59</v>
          </cell>
          <cell r="F120">
            <v>1162713</v>
          </cell>
          <cell r="G120">
            <v>3.0079485391916634E-4</v>
          </cell>
        </row>
        <row r="121">
          <cell r="A121" t="str">
            <v>TAQ</v>
          </cell>
          <cell r="C121">
            <v>1355444</v>
          </cell>
          <cell r="D121">
            <v>7.85</v>
          </cell>
          <cell r="F121">
            <v>10640235.4</v>
          </cell>
          <cell r="G121">
            <v>2.7526380566902948E-3</v>
          </cell>
        </row>
        <row r="122">
          <cell r="A122" t="str">
            <v>TAQ/WS</v>
          </cell>
          <cell r="C122">
            <v>726144</v>
          </cell>
          <cell r="D122">
            <v>0.33</v>
          </cell>
          <cell r="F122">
            <v>239627.52000000002</v>
          </cell>
          <cell r="G122">
            <v>6.1991845686263175E-5</v>
          </cell>
        </row>
        <row r="123">
          <cell r="A123" t="str">
            <v>TCW</v>
          </cell>
          <cell r="C123">
            <v>5480800</v>
          </cell>
          <cell r="D123">
            <v>9.19</v>
          </cell>
          <cell r="F123">
            <v>50368552</v>
          </cell>
          <cell r="G123">
            <v>1.3030387757735516E-2</v>
          </cell>
        </row>
        <row r="124">
          <cell r="A124" t="str">
            <v>TCW/WS</v>
          </cell>
          <cell r="C124">
            <v>3397000</v>
          </cell>
          <cell r="D124">
            <v>0.6</v>
          </cell>
          <cell r="F124">
            <v>2038200</v>
          </cell>
          <cell r="G124">
            <v>5.2728409440510671E-4</v>
          </cell>
        </row>
        <row r="125">
          <cell r="A125" t="str">
            <v>TIL</v>
          </cell>
          <cell r="C125">
            <v>1032625</v>
          </cell>
          <cell r="D125">
            <v>7.54</v>
          </cell>
          <cell r="F125">
            <v>7785992.5</v>
          </cell>
          <cell r="G125">
            <v>2.01424296163647E-3</v>
          </cell>
        </row>
        <row r="126">
          <cell r="A126" t="str">
            <v>TIL/WS</v>
          </cell>
          <cell r="C126">
            <v>928625</v>
          </cell>
          <cell r="D126">
            <v>0.33</v>
          </cell>
          <cell r="F126">
            <v>306446.25</v>
          </cell>
          <cell r="G126">
            <v>7.9277908652286788E-5</v>
          </cell>
        </row>
        <row r="127">
          <cell r="A127" t="str">
            <v>TNF</v>
          </cell>
          <cell r="C127">
            <v>816437</v>
          </cell>
          <cell r="D127">
            <v>7.75</v>
          </cell>
          <cell r="F127">
            <v>6327386.75</v>
          </cell>
          <cell r="G127">
            <v>1.6369003985990684E-3</v>
          </cell>
        </row>
        <row r="128">
          <cell r="A128" t="str">
            <v>TNF/WS</v>
          </cell>
          <cell r="C128">
            <v>240800</v>
          </cell>
          <cell r="D128">
            <v>0.13</v>
          </cell>
          <cell r="F128">
            <v>31304</v>
          </cell>
          <cell r="G128">
            <v>8.098371745293622E-6</v>
          </cell>
        </row>
        <row r="129">
          <cell r="A129" t="str">
            <v>TOH</v>
          </cell>
          <cell r="C129">
            <v>5152300</v>
          </cell>
          <cell r="D129">
            <v>9.26</v>
          </cell>
          <cell r="F129">
            <v>47710298</v>
          </cell>
          <cell r="G129">
            <v>1.2342695159811488E-2</v>
          </cell>
        </row>
        <row r="130">
          <cell r="A130" t="str">
            <v>TOH/WS</v>
          </cell>
          <cell r="C130">
            <v>4229800</v>
          </cell>
          <cell r="D130">
            <v>0.75</v>
          </cell>
          <cell r="F130">
            <v>3172350</v>
          </cell>
          <cell r="G130">
            <v>8.2068967563832804E-4</v>
          </cell>
        </row>
        <row r="131">
          <cell r="A131" t="str">
            <v>TTSP</v>
          </cell>
          <cell r="C131">
            <v>449000</v>
          </cell>
          <cell r="D131">
            <v>7.42</v>
          </cell>
          <cell r="F131">
            <v>3331580</v>
          </cell>
          <cell r="G131">
            <v>8.6188261369746124E-4</v>
          </cell>
        </row>
        <row r="132">
          <cell r="A132" t="str">
            <v>TTSPW</v>
          </cell>
          <cell r="C132">
            <v>326000</v>
          </cell>
          <cell r="D132">
            <v>0.3</v>
          </cell>
          <cell r="F132">
            <v>97800</v>
          </cell>
          <cell r="G132">
            <v>2.5300944182523519E-5</v>
          </cell>
        </row>
        <row r="133">
          <cell r="A133" t="str">
            <v>TTY</v>
          </cell>
          <cell r="C133">
            <v>231100</v>
          </cell>
          <cell r="D133">
            <v>7.3</v>
          </cell>
          <cell r="F133">
            <v>1687030</v>
          </cell>
          <cell r="G133">
            <v>4.3643611313131547E-4</v>
          </cell>
        </row>
        <row r="134">
          <cell r="A134" t="str">
            <v>TTY/WS</v>
          </cell>
          <cell r="C134">
            <v>231100</v>
          </cell>
          <cell r="D134">
            <v>0.48</v>
          </cell>
          <cell r="F134">
            <v>110928</v>
          </cell>
          <cell r="G134">
            <v>2.8697169082607046E-5</v>
          </cell>
        </row>
        <row r="135">
          <cell r="A135" t="str">
            <v>TUX</v>
          </cell>
          <cell r="C135">
            <v>3803000</v>
          </cell>
          <cell r="D135">
            <v>9.24</v>
          </cell>
          <cell r="F135">
            <v>35139720</v>
          </cell>
          <cell r="G135">
            <v>9.0906758109356375E-3</v>
          </cell>
        </row>
        <row r="136">
          <cell r="A136" t="str">
            <v>TUX/WS</v>
          </cell>
          <cell r="C136">
            <v>3803000</v>
          </cell>
          <cell r="D136">
            <v>0.96</v>
          </cell>
          <cell r="F136">
            <v>3650880</v>
          </cell>
          <cell r="G136">
            <v>9.4448579853876756E-4</v>
          </cell>
        </row>
        <row r="137">
          <cell r="A137" t="str">
            <v>TVH</v>
          </cell>
          <cell r="C137">
            <v>1171120</v>
          </cell>
          <cell r="D137">
            <v>7.6</v>
          </cell>
          <cell r="F137">
            <v>8900512</v>
          </cell>
          <cell r="G137">
            <v>2.3025701156225028E-3</v>
          </cell>
        </row>
        <row r="138">
          <cell r="A138" t="str">
            <v>TVH/WS</v>
          </cell>
          <cell r="C138">
            <v>760760</v>
          </cell>
          <cell r="D138">
            <v>0.25009999999999999</v>
          </cell>
          <cell r="F138">
            <v>190266.076</v>
          </cell>
          <cell r="G138">
            <v>4.9221997635007952E-5</v>
          </cell>
        </row>
        <row r="139">
          <cell r="A139" t="str">
            <v>URX</v>
          </cell>
          <cell r="C139">
            <v>2101050</v>
          </cell>
          <cell r="D139">
            <v>9.2100000000000009</v>
          </cell>
          <cell r="F139">
            <v>19350670.5</v>
          </cell>
          <cell r="G139">
            <v>5.0060351146718248E-3</v>
          </cell>
        </row>
        <row r="140">
          <cell r="A140" t="str">
            <v>URX/WS</v>
          </cell>
          <cell r="C140">
            <v>1685000</v>
          </cell>
          <cell r="D140">
            <v>0.68</v>
          </cell>
          <cell r="F140">
            <v>1145800</v>
          </cell>
          <cell r="G140">
            <v>2.9641944626109868E-4</v>
          </cell>
        </row>
        <row r="141">
          <cell r="A141" t="str">
            <v>USQ</v>
          </cell>
          <cell r="C141">
            <v>1358075</v>
          </cell>
          <cell r="D141">
            <v>7.74</v>
          </cell>
          <cell r="F141">
            <v>10511500.5</v>
          </cell>
          <cell r="G141">
            <v>2.7193342272501847E-3</v>
          </cell>
        </row>
        <row r="142">
          <cell r="A142" t="str">
            <v>USQ/WS</v>
          </cell>
          <cell r="C142">
            <v>491575</v>
          </cell>
          <cell r="D142">
            <v>0.14000000000000001</v>
          </cell>
          <cell r="F142">
            <v>68820.5</v>
          </cell>
          <cell r="G142">
            <v>1.7803922588071164E-5</v>
          </cell>
        </row>
        <row r="143">
          <cell r="A143" t="str">
            <v>VRY</v>
          </cell>
          <cell r="C143">
            <v>3140319</v>
          </cell>
          <cell r="D143">
            <v>9.5</v>
          </cell>
          <cell r="F143">
            <v>29833030.5</v>
          </cell>
          <cell r="G143">
            <v>7.7178306694889749E-3</v>
          </cell>
        </row>
        <row r="144">
          <cell r="A144" t="str">
            <v>VRY/WS</v>
          </cell>
          <cell r="C144">
            <v>1686300</v>
          </cell>
          <cell r="D144">
            <v>0.75</v>
          </cell>
          <cell r="F144">
            <v>1264725</v>
          </cell>
          <cell r="G144">
            <v>3.2718544612721939E-4</v>
          </cell>
        </row>
        <row r="145">
          <cell r="A145" t="str">
            <v>VTG</v>
          </cell>
          <cell r="C145">
            <v>735727</v>
          </cell>
          <cell r="D145">
            <v>8.3000000000000007</v>
          </cell>
          <cell r="F145">
            <v>6106534.1000000006</v>
          </cell>
          <cell r="G145">
            <v>1.5797656279425002E-3</v>
          </cell>
        </row>
        <row r="146">
          <cell r="A146" t="str">
            <v>VTG/WS</v>
          </cell>
          <cell r="C146">
            <v>302200</v>
          </cell>
          <cell r="D146">
            <v>2.68</v>
          </cell>
          <cell r="F146">
            <v>809896</v>
          </cell>
          <cell r="G146">
            <v>2.095207923277001E-4</v>
          </cell>
        </row>
        <row r="147">
          <cell r="A147" t="str">
            <v>VTRQ</v>
          </cell>
          <cell r="C147">
            <v>636793</v>
          </cell>
          <cell r="D147">
            <v>7.42</v>
          </cell>
          <cell r="F147">
            <v>4725004.0599999996</v>
          </cell>
          <cell r="G147">
            <v>1.2223626174259407E-3</v>
          </cell>
        </row>
      </sheetData>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nity Checks (2)"/>
      <sheetName val="FX PAGE"/>
      <sheetName val="Interest Rate Hedge"/>
      <sheetName val="Libor Rate"/>
      <sheetName val="Int rate"/>
      <sheetName val="REPOs"/>
      <sheetName val="FX Exposure1"/>
      <sheetName val="recpage"/>
      <sheetName val="Energy Hedges"/>
      <sheetName val="Preborrow"/>
      <sheetName val="Non Mkt Inv Vitelco"/>
      <sheetName val="Non Mkt Inv First Capital"/>
      <sheetName val="AAA MBS"/>
      <sheetName val="ABK"/>
      <sheetName val="ABX BBB"/>
      <sheetName val="ABX vs ABS"/>
      <sheetName val="AKZA"/>
      <sheetName val="ALUM"/>
      <sheetName val="ARO"/>
      <sheetName val="ATHM"/>
      <sheetName val="BPFH"/>
      <sheetName val="CHINA GARP"/>
      <sheetName val="Calpine"/>
      <sheetName val="CFC Home Loans"/>
      <sheetName val="CFC Pref.BAC"/>
      <sheetName val="CITI"/>
      <sheetName val="CDX Summ"/>
      <sheetName val="Chrysler"/>
      <sheetName val="CIT"/>
      <sheetName val="CLO"/>
      <sheetName val="CMBX"/>
      <sheetName val="CQP"/>
      <sheetName val="COF"/>
      <sheetName val="CON GY"/>
      <sheetName val="Cruises"/>
      <sheetName val="CTB"/>
      <sheetName val="DB1 GY"/>
      <sheetName val="E&amp;P MLP"/>
      <sheetName val="eToys"/>
      <sheetName val="EURODEKANIA"/>
      <sheetName val="FDC"/>
      <sheetName val="FFU LN"/>
      <sheetName val="FNM"/>
      <sheetName val="Ford"/>
      <sheetName val="GECC"/>
      <sheetName val="GLS"/>
      <sheetName val="GMAC"/>
      <sheetName val="GOLD"/>
      <sheetName val="GSCO"/>
      <sheetName val="GT"/>
      <sheetName val="HHFA"/>
      <sheetName val="HSBC"/>
      <sheetName val="ICP"/>
      <sheetName val="India Garp"/>
      <sheetName val="IO"/>
      <sheetName val="JPM"/>
      <sheetName val="KFN"/>
      <sheetName val="L"/>
      <sheetName val="LEH"/>
      <sheetName val="LNG"/>
      <sheetName val="MBI"/>
      <sheetName val="MCO"/>
      <sheetName val="MHP"/>
      <sheetName val="MO Stub"/>
      <sheetName val="Mondi"/>
      <sheetName val="MSFT"/>
      <sheetName val="NCC"/>
      <sheetName val="Oil Services"/>
      <sheetName val="ORCL"/>
      <sheetName val="PLT IM"/>
      <sheetName val="PMI"/>
      <sheetName val="PNC"/>
      <sheetName val="Realogy"/>
      <sheetName val="RESCAP"/>
      <sheetName val="REZT SS"/>
      <sheetName val="Rhythms"/>
      <sheetName val="Smart Balance"/>
      <sheetName val="SOV"/>
      <sheetName val="SPACs"/>
      <sheetName val="STAR ASIA"/>
      <sheetName val="THO"/>
      <sheetName val="TMX"/>
      <sheetName val="UAUA"/>
      <sheetName val="UPC"/>
      <sheetName val="URBN"/>
      <sheetName val="VOD LN"/>
      <sheetName val="WB"/>
      <sheetName val="WFC"/>
      <sheetName val="WLP"/>
      <sheetName val="WM Pref"/>
      <sheetName val="Wrapped Prime"/>
      <sheetName val="Wrapped Option"/>
      <sheetName val="7030 (2)"/>
      <sheetName val="7030"/>
      <sheetName val="OPTIONS"/>
      <sheetName val="PRICES"/>
      <sheetName val="VPM bond prices"/>
      <sheetName val="Overweight Allocation"/>
      <sheetName val="Burn"/>
      <sheetName val="Portfolio Review"/>
      <sheetName val="AL"/>
      <sheetName val="AOC"/>
      <sheetName val="AKE"/>
      <sheetName val="Banks"/>
      <sheetName val="Cable"/>
      <sheetName val="CX"/>
      <sheetName val="DB1 GR"/>
      <sheetName val="FX Exposure Old"/>
      <sheetName val="GM"/>
      <sheetName val="HEW"/>
      <sheetName val="IFX"/>
      <sheetName val="Korea-GARP"/>
      <sheetName val="MHK"/>
      <sheetName val="MLM"/>
      <sheetName val="NRG"/>
      <sheetName val="ORCL1"/>
      <sheetName val="Risk Arb analysis"/>
      <sheetName val="S&amp;P"/>
      <sheetName val="PB Stock in baskets"/>
      <sheetName val="Trucking"/>
      <sheetName val="WMB"/>
      <sheetName val="CNO"/>
      <sheetName val="7030 old 5.1.08"/>
      <sheetName val="Sanity Checks O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ow r="2">
          <cell r="A2" t="str">
            <v>125577AS5</v>
          </cell>
          <cell r="B2">
            <v>39660</v>
          </cell>
          <cell r="C2">
            <v>82.981666635300002</v>
          </cell>
          <cell r="D2" t="str">
            <v>CSFB-Roper</v>
          </cell>
        </row>
        <row r="3">
          <cell r="A3" t="str">
            <v>125577AT3</v>
          </cell>
          <cell r="B3">
            <v>39660</v>
          </cell>
          <cell r="C3">
            <v>80.575500016600003</v>
          </cell>
          <cell r="D3" t="str">
            <v>CSFB-Roper</v>
          </cell>
        </row>
        <row r="4">
          <cell r="A4" t="str">
            <v>125581AM0</v>
          </cell>
          <cell r="B4">
            <v>39660</v>
          </cell>
          <cell r="C4">
            <v>89.078000000000003</v>
          </cell>
          <cell r="D4" t="str">
            <v>CSFB-Roper</v>
          </cell>
        </row>
        <row r="5">
          <cell r="A5" t="str">
            <v>125581AQ1</v>
          </cell>
          <cell r="B5">
            <v>39660</v>
          </cell>
          <cell r="C5">
            <v>86.02</v>
          </cell>
          <cell r="D5" t="str">
            <v>CSFB-Roper</v>
          </cell>
        </row>
        <row r="6">
          <cell r="A6" t="str">
            <v>125581BA5</v>
          </cell>
          <cell r="B6">
            <v>39660</v>
          </cell>
          <cell r="C6">
            <v>75.944699989699998</v>
          </cell>
          <cell r="D6" t="str">
            <v>JPM - Valuation</v>
          </cell>
        </row>
        <row r="7">
          <cell r="A7" t="str">
            <v>125581BE7</v>
          </cell>
          <cell r="B7">
            <v>39660</v>
          </cell>
          <cell r="C7">
            <v>76.007000000000005</v>
          </cell>
          <cell r="D7" t="str">
            <v>CSFB-Roper</v>
          </cell>
        </row>
        <row r="8">
          <cell r="A8" t="str">
            <v>125581CX4</v>
          </cell>
          <cell r="B8">
            <v>39660</v>
          </cell>
          <cell r="C8">
            <v>82.888249999999999</v>
          </cell>
          <cell r="D8" t="str">
            <v>CSFB-Roper</v>
          </cell>
        </row>
        <row r="9">
          <cell r="A9" t="str">
            <v>12560PDB4</v>
          </cell>
          <cell r="B9">
            <v>39660</v>
          </cell>
          <cell r="C9">
            <v>81.89</v>
          </cell>
          <cell r="D9" t="str">
            <v>CSFB-Roper</v>
          </cell>
        </row>
        <row r="10">
          <cell r="A10" t="str">
            <v>14042BAA4</v>
          </cell>
          <cell r="B10">
            <v>39660</v>
          </cell>
          <cell r="C10">
            <v>74.645945597799994</v>
          </cell>
          <cell r="D10" t="str">
            <v>CSFB-Roper</v>
          </cell>
        </row>
        <row r="11">
          <cell r="A11" t="str">
            <v>172967ER8</v>
          </cell>
          <cell r="B11">
            <v>39660</v>
          </cell>
          <cell r="C11">
            <v>85.4375</v>
          </cell>
          <cell r="D11" t="str">
            <v>CRT - Jo White</v>
          </cell>
        </row>
        <row r="12">
          <cell r="A12" t="str">
            <v>208469G9A0</v>
          </cell>
          <cell r="B12">
            <v>39660</v>
          </cell>
          <cell r="C12">
            <v>0</v>
          </cell>
          <cell r="D12" t="str">
            <v>CSFB-Roper</v>
          </cell>
        </row>
        <row r="13">
          <cell r="A13" t="str">
            <v>319963AN4</v>
          </cell>
          <cell r="B13">
            <v>39660</v>
          </cell>
          <cell r="C13">
            <v>88.5625</v>
          </cell>
          <cell r="D13" t="str">
            <v>CSFB-Roper</v>
          </cell>
        </row>
        <row r="14">
          <cell r="A14" t="str">
            <v>345397VG5</v>
          </cell>
          <cell r="B14">
            <v>39660</v>
          </cell>
          <cell r="C14">
            <v>75.411428599999994</v>
          </cell>
          <cell r="D14" t="str">
            <v>CSFB-Roper</v>
          </cell>
        </row>
        <row r="15">
          <cell r="A15" t="str">
            <v>36186CAF0</v>
          </cell>
          <cell r="B15">
            <v>39660</v>
          </cell>
          <cell r="C15">
            <v>62.2</v>
          </cell>
          <cell r="D15" t="str">
            <v>GSCO - Koontz</v>
          </cell>
        </row>
        <row r="16">
          <cell r="A16" t="str">
            <v>370425RZ5</v>
          </cell>
          <cell r="B16">
            <v>39660</v>
          </cell>
          <cell r="C16">
            <v>57.75</v>
          </cell>
          <cell r="D16" t="str">
            <v>CSFB-Roper</v>
          </cell>
        </row>
        <row r="17">
          <cell r="A17" t="str">
            <v>40429CFN7</v>
          </cell>
          <cell r="B17">
            <v>39660</v>
          </cell>
          <cell r="C17">
            <v>96.701808200000002</v>
          </cell>
          <cell r="D17" t="str">
            <v>CSFB-Roper</v>
          </cell>
        </row>
        <row r="18">
          <cell r="A18" t="str">
            <v>635405AM5</v>
          </cell>
          <cell r="B18">
            <v>39660</v>
          </cell>
          <cell r="C18">
            <v>58.487629384599998</v>
          </cell>
          <cell r="D18" t="str">
            <v>CSFB-Roper</v>
          </cell>
        </row>
        <row r="19">
          <cell r="A19" t="str">
            <v>635405AQ6</v>
          </cell>
          <cell r="B19">
            <v>39660</v>
          </cell>
          <cell r="C19">
            <v>58.024999999999999</v>
          </cell>
          <cell r="D19" t="str">
            <v>JPM - Valuation</v>
          </cell>
        </row>
        <row r="20">
          <cell r="A20" t="str">
            <v>635405AR4</v>
          </cell>
          <cell r="B20">
            <v>39660</v>
          </cell>
          <cell r="C20">
            <v>81.641566666700001</v>
          </cell>
          <cell r="D20" t="str">
            <v>CSFB-Roper</v>
          </cell>
        </row>
        <row r="21">
          <cell r="A21" t="str">
            <v>635421AA8</v>
          </cell>
          <cell r="B21">
            <v>39660</v>
          </cell>
          <cell r="C21">
            <v>60</v>
          </cell>
          <cell r="D21" t="str">
            <v>CSFB-Roper</v>
          </cell>
        </row>
        <row r="22">
          <cell r="A22" t="str">
            <v>69344MAH4</v>
          </cell>
          <cell r="B22">
            <v>39660</v>
          </cell>
          <cell r="C22">
            <v>65.956666684200002</v>
          </cell>
          <cell r="D22" t="str">
            <v>CSFB-Roper</v>
          </cell>
        </row>
        <row r="23">
          <cell r="A23" t="str">
            <v>693475AJ4</v>
          </cell>
          <cell r="B23">
            <v>39660</v>
          </cell>
          <cell r="C23">
            <v>95.333333400000001</v>
          </cell>
          <cell r="D23" t="str">
            <v>CSFB-Roper</v>
          </cell>
        </row>
        <row r="24">
          <cell r="A24" t="str">
            <v>69349DAA4</v>
          </cell>
          <cell r="B24">
            <v>39660</v>
          </cell>
          <cell r="C24">
            <v>93.666666636399995</v>
          </cell>
          <cell r="D24" t="str">
            <v>CSFB-Roper</v>
          </cell>
        </row>
        <row r="25">
          <cell r="A25" t="str">
            <v>75605EAW0</v>
          </cell>
          <cell r="B25">
            <v>39660</v>
          </cell>
          <cell r="C25">
            <v>47.65</v>
          </cell>
          <cell r="D25" t="str">
            <v>CSFB-Roper</v>
          </cell>
        </row>
        <row r="26">
          <cell r="A26" t="str">
            <v>75605EAW0</v>
          </cell>
          <cell r="B26">
            <v>39660</v>
          </cell>
          <cell r="C26">
            <v>47.65</v>
          </cell>
          <cell r="D26" t="str">
            <v>GSCO - Koontz</v>
          </cell>
        </row>
        <row r="27">
          <cell r="A27" t="str">
            <v>76113BAE9</v>
          </cell>
          <cell r="B27">
            <v>39660</v>
          </cell>
          <cell r="C27">
            <v>28.1933333333</v>
          </cell>
          <cell r="D27" t="str">
            <v>CSFB-Roper</v>
          </cell>
        </row>
        <row r="28">
          <cell r="A28" t="str">
            <v>76113BAF6</v>
          </cell>
          <cell r="B28">
            <v>39660</v>
          </cell>
          <cell r="C28">
            <v>31.34</v>
          </cell>
          <cell r="D28" t="str">
            <v>CSFB-Roper</v>
          </cell>
        </row>
        <row r="29">
          <cell r="A29" t="str">
            <v>76114EAF9</v>
          </cell>
          <cell r="B29">
            <v>39660</v>
          </cell>
          <cell r="C29">
            <v>39.22</v>
          </cell>
          <cell r="D29" t="str">
            <v>CSFB-Roper</v>
          </cell>
        </row>
        <row r="30">
          <cell r="A30" t="str">
            <v>762430AC0</v>
          </cell>
          <cell r="B30">
            <v>39660</v>
          </cell>
          <cell r="C30">
            <v>0</v>
          </cell>
          <cell r="D30" t="str">
            <v>CSFB-Roper</v>
          </cell>
        </row>
        <row r="31">
          <cell r="A31" t="str">
            <v>762430AE6</v>
          </cell>
          <cell r="B31">
            <v>39660</v>
          </cell>
          <cell r="C31">
            <v>0</v>
          </cell>
          <cell r="D31" t="str">
            <v>Lehman - Lawson</v>
          </cell>
        </row>
        <row r="32">
          <cell r="A32" t="str">
            <v>762430AG1</v>
          </cell>
          <cell r="B32">
            <v>39660</v>
          </cell>
          <cell r="C32">
            <v>0</v>
          </cell>
          <cell r="D32" t="str">
            <v>Lehman - Lawson</v>
          </cell>
        </row>
        <row r="33">
          <cell r="A33" t="str">
            <v>84603MXU5</v>
          </cell>
          <cell r="B33">
            <v>39660</v>
          </cell>
          <cell r="C33">
            <v>92.995315000000005</v>
          </cell>
          <cell r="D33" t="str">
            <v>Lehman - Lawson</v>
          </cell>
        </row>
        <row r="34">
          <cell r="A34" t="str">
            <v>84604BAA7</v>
          </cell>
          <cell r="B34">
            <v>39660</v>
          </cell>
          <cell r="C34">
            <v>72.555000000000007</v>
          </cell>
          <cell r="D34" t="str">
            <v>JPM - Valuation</v>
          </cell>
        </row>
        <row r="35">
          <cell r="A35" t="str">
            <v>92978AAA0</v>
          </cell>
          <cell r="B35">
            <v>39660</v>
          </cell>
          <cell r="C35">
            <v>56.067999999999998</v>
          </cell>
        </row>
        <row r="36">
          <cell r="A36" t="str">
            <v>929903EF5</v>
          </cell>
          <cell r="B36">
            <v>39660</v>
          </cell>
          <cell r="C36">
            <v>77.100000406199996</v>
          </cell>
        </row>
        <row r="37">
          <cell r="A37" t="str">
            <v>939322AE3</v>
          </cell>
          <cell r="B37">
            <v>39660</v>
          </cell>
          <cell r="C37">
            <v>64.86</v>
          </cell>
          <cell r="D37" t="str">
            <v>JPM - Valuation</v>
          </cell>
        </row>
        <row r="38">
          <cell r="A38" t="str">
            <v>939322AT0</v>
          </cell>
          <cell r="B38">
            <v>39660</v>
          </cell>
          <cell r="C38">
            <v>67.872</v>
          </cell>
          <cell r="D38" t="str">
            <v>CSFB-Roper</v>
          </cell>
        </row>
        <row r="39">
          <cell r="A39" t="str">
            <v>939322AV5</v>
          </cell>
          <cell r="B39">
            <v>39660</v>
          </cell>
          <cell r="C39">
            <v>62.04</v>
          </cell>
          <cell r="D39" t="str">
            <v>JPM - Valuation</v>
          </cell>
        </row>
        <row r="40">
          <cell r="A40" t="str">
            <v>939322AY9</v>
          </cell>
          <cell r="B40">
            <v>39660</v>
          </cell>
          <cell r="C40">
            <v>54.125</v>
          </cell>
          <cell r="D40" t="str">
            <v>JPM - Valuation</v>
          </cell>
        </row>
        <row r="41">
          <cell r="A41" t="str">
            <v>93934VAA5</v>
          </cell>
          <cell r="B41">
            <v>39660</v>
          </cell>
          <cell r="C41">
            <v>36.5</v>
          </cell>
        </row>
        <row r="42">
          <cell r="A42" t="str">
            <v>93936TAA8</v>
          </cell>
          <cell r="B42">
            <v>39660</v>
          </cell>
          <cell r="C42">
            <v>48.427750007699998</v>
          </cell>
        </row>
        <row r="43">
          <cell r="A43" t="str">
            <v>XS0201605192</v>
          </cell>
          <cell r="B43">
            <v>39660</v>
          </cell>
          <cell r="C43">
            <v>73.0173333173</v>
          </cell>
        </row>
        <row r="44">
          <cell r="A44" t="str">
            <v>XS0207079764</v>
          </cell>
          <cell r="B44">
            <v>39660</v>
          </cell>
          <cell r="C44">
            <v>64.741500000000002</v>
          </cell>
        </row>
        <row r="45">
          <cell r="A45" t="str">
            <v>XS0234935434</v>
          </cell>
          <cell r="B45">
            <v>39660</v>
          </cell>
          <cell r="C45">
            <v>69.782333428599998</v>
          </cell>
        </row>
      </sheetData>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nity Checks (2)"/>
      <sheetName val="FX PAGE"/>
      <sheetName val="Interest Rate Hedge"/>
      <sheetName val="Libor Rate"/>
      <sheetName val="REPOs"/>
      <sheetName val="FX Exposure1"/>
      <sheetName val="recpage"/>
      <sheetName val="Energy Hedges"/>
      <sheetName val="Preborrow"/>
      <sheetName val="Non Mkt Inv Vitelco"/>
      <sheetName val="Non Mkt Inv First Capital"/>
      <sheetName val="AAA MBS"/>
      <sheetName val="ABKMBI"/>
      <sheetName val="ABX"/>
      <sheetName val="ABX BBB"/>
      <sheetName val="ABX vs ABS"/>
      <sheetName val="AES"/>
      <sheetName val="AIG"/>
      <sheetName val="AirLessors"/>
      <sheetName val="ARO"/>
      <sheetName val="ATHM"/>
      <sheetName val="BAC.MER"/>
      <sheetName val="BMW"/>
      <sheetName val="BPFH"/>
      <sheetName val="CCE"/>
      <sheetName val="CFC Pref.BAC"/>
      <sheetName val="CHINACAST"/>
      <sheetName val="CITI"/>
      <sheetName val="Chrysler"/>
      <sheetName val="CIT"/>
      <sheetName val="CLO"/>
      <sheetName val="COF"/>
      <sheetName val="CON GY"/>
      <sheetName val="Cruises"/>
      <sheetName val="CTB"/>
      <sheetName val="DB1 GY"/>
      <sheetName val="E&amp;P MLP"/>
      <sheetName val="eToys"/>
      <sheetName val="EURODEKANIA"/>
      <sheetName val="FFU LN"/>
      <sheetName val="FNM.FRE"/>
      <sheetName val="Ford"/>
      <sheetName val="GMAC"/>
      <sheetName val="GOLD"/>
      <sheetName val="GT"/>
      <sheetName val="HHFA"/>
      <sheetName val="HOG"/>
      <sheetName val="HSBC"/>
      <sheetName val="ICP"/>
      <sheetName val="India Garp"/>
      <sheetName val="Insurer Steepeners"/>
      <sheetName val="IO"/>
      <sheetName val="KFN"/>
      <sheetName val="LAMR"/>
      <sheetName val="LEH"/>
      <sheetName val="MCO"/>
      <sheetName val="MHP"/>
      <sheetName val="Mortgage Insurers"/>
      <sheetName val="MSFT"/>
      <sheetName val="NCC"/>
      <sheetName val="NIHD"/>
      <sheetName val="Oil Services"/>
      <sheetName val="ORCL"/>
      <sheetName val="PLT IM"/>
      <sheetName val="PNC"/>
      <sheetName val="QCOM"/>
      <sheetName val="Realogy"/>
      <sheetName val="RESCAP"/>
      <sheetName val="REZT SS"/>
      <sheetName val="Rhythms"/>
      <sheetName val="Smart Balance"/>
      <sheetName val="SOV"/>
      <sheetName val="SPACs"/>
      <sheetName val="STAR ASIA"/>
      <sheetName val="THO"/>
      <sheetName val="WB"/>
      <sheetName val="WLP"/>
      <sheetName val="WM Pref"/>
      <sheetName val="Wrapped Heloc"/>
      <sheetName val="Wrapped Prime"/>
      <sheetName val="Wrapped Subprime 1"/>
      <sheetName val="Wrapped Subprime 2"/>
      <sheetName val="Wrapped Option"/>
      <sheetName val="PRICES"/>
      <sheetName val="Monitoring"/>
      <sheetName val="VPM bond prices"/>
      <sheetName val="Overweight Allocation"/>
      <sheetName val="Burn"/>
      <sheetName val="RSH"/>
      <sheetName val="Compatibility 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ow r="7">
          <cell r="A7" t="str">
            <v>ACDQ</v>
          </cell>
        </row>
      </sheetData>
      <sheetData sheetId="73"/>
      <sheetData sheetId="74"/>
      <sheetData sheetId="75"/>
      <sheetData sheetId="76"/>
      <sheetData sheetId="77"/>
      <sheetData sheetId="78"/>
      <sheetData sheetId="79"/>
      <sheetData sheetId="80"/>
      <sheetData sheetId="81"/>
      <sheetData sheetId="82"/>
      <sheetData sheetId="83"/>
      <sheetData sheetId="84"/>
      <sheetData sheetId="85">
        <row r="2">
          <cell r="A2" t="str">
            <v>045919AC1</v>
          </cell>
        </row>
        <row r="16">
          <cell r="F16" t="str">
            <v>48248AAA6</v>
          </cell>
          <cell r="G16" t="str">
            <v>KFN 7 07/15/2012</v>
          </cell>
          <cell r="H16" t="str">
            <v>USD</v>
          </cell>
          <cell r="I16">
            <v>50</v>
          </cell>
          <cell r="K16">
            <v>45</v>
          </cell>
        </row>
        <row r="17">
          <cell r="F17" t="str">
            <v>635405AW3</v>
          </cell>
          <cell r="G17" t="str">
            <v>Nat City 4 02/01/2011</v>
          </cell>
          <cell r="H17" t="str">
            <v>USD</v>
          </cell>
          <cell r="I17">
            <v>63</v>
          </cell>
          <cell r="K17">
            <v>86</v>
          </cell>
        </row>
        <row r="20">
          <cell r="F20" t="str">
            <v>846048205</v>
          </cell>
          <cell r="G20" t="str">
            <v>SOV 4 3/8</v>
          </cell>
          <cell r="H20" t="str">
            <v>USD</v>
          </cell>
          <cell r="I20">
            <v>23.499999981108996</v>
          </cell>
          <cell r="K20">
            <v>20.5</v>
          </cell>
        </row>
        <row r="21">
          <cell r="F21" t="str">
            <v>929903219</v>
          </cell>
          <cell r="G21" t="str">
            <v>Wachovia 7.5% Series L</v>
          </cell>
          <cell r="H21" t="str">
            <v>USD</v>
          </cell>
          <cell r="I21">
            <v>600</v>
          </cell>
          <cell r="K21">
            <v>670</v>
          </cell>
        </row>
        <row r="22">
          <cell r="F22" t="str">
            <v>939322814</v>
          </cell>
          <cell r="G22" t="str">
            <v>Was Mutual PFD R 7.75</v>
          </cell>
          <cell r="H22" t="str">
            <v>USD</v>
          </cell>
          <cell r="I22">
            <v>0</v>
          </cell>
          <cell r="K22">
            <v>0</v>
          </cell>
        </row>
        <row r="25">
          <cell r="F25" t="str">
            <v>026874BE6</v>
          </cell>
          <cell r="G25" t="str">
            <v>AIG 6.25 03/15/37</v>
          </cell>
          <cell r="H25" t="str">
            <v>USD</v>
          </cell>
          <cell r="I25">
            <v>12.5</v>
          </cell>
          <cell r="K25">
            <v>11.5</v>
          </cell>
        </row>
        <row r="26">
          <cell r="F26" t="str">
            <v>026874BR7</v>
          </cell>
          <cell r="G26" t="str">
            <v>AIG Var 8.175  05/15/58</v>
          </cell>
          <cell r="H26" t="str">
            <v>USD</v>
          </cell>
          <cell r="I26">
            <v>17</v>
          </cell>
          <cell r="K26">
            <v>13.5</v>
          </cell>
        </row>
        <row r="27">
          <cell r="F27" t="str">
            <v>125577AS5</v>
          </cell>
          <cell r="G27" t="str">
            <v>CIT 5.2 11/03/10</v>
          </cell>
          <cell r="H27" t="str">
            <v>USD</v>
          </cell>
          <cell r="K27">
            <v>65</v>
          </cell>
        </row>
        <row r="28">
          <cell r="F28" t="str">
            <v>125577AT3</v>
          </cell>
          <cell r="G28" t="str">
            <v>CIT Float 11/10</v>
          </cell>
          <cell r="H28" t="str">
            <v>USD</v>
          </cell>
          <cell r="K28">
            <v>62.5</v>
          </cell>
        </row>
        <row r="29">
          <cell r="F29" t="str">
            <v>125581AM0</v>
          </cell>
          <cell r="G29" t="str">
            <v>CIT 4.125 11/03/09</v>
          </cell>
          <cell r="H29" t="str">
            <v>USD</v>
          </cell>
          <cell r="K29">
            <v>81.5</v>
          </cell>
        </row>
        <row r="30">
          <cell r="F30" t="str">
            <v>125581AQ1</v>
          </cell>
          <cell r="G30" t="str">
            <v>CIT 4.25 02/01/10</v>
          </cell>
          <cell r="H30" t="str">
            <v>USD</v>
          </cell>
          <cell r="K30">
            <v>76.5</v>
          </cell>
        </row>
        <row r="31">
          <cell r="F31" t="str">
            <v>125581BA5</v>
          </cell>
          <cell r="G31" t="str">
            <v>CIT Float 04/11</v>
          </cell>
          <cell r="H31" t="str">
            <v>USD</v>
          </cell>
          <cell r="K31">
            <v>56.5</v>
          </cell>
        </row>
        <row r="32">
          <cell r="F32" t="str">
            <v>125581BE7</v>
          </cell>
          <cell r="G32" t="str">
            <v>CIT Float 07/11</v>
          </cell>
          <cell r="H32" t="str">
            <v>USD</v>
          </cell>
          <cell r="K32">
            <v>55.5</v>
          </cell>
        </row>
        <row r="33">
          <cell r="F33" t="str">
            <v>125581CX4</v>
          </cell>
          <cell r="G33" t="str">
            <v>CIT Float 03/10</v>
          </cell>
          <cell r="H33" t="str">
            <v>USD</v>
          </cell>
          <cell r="K33">
            <v>71.5</v>
          </cell>
        </row>
        <row r="34">
          <cell r="F34" t="str">
            <v>12560PDB4</v>
          </cell>
          <cell r="G34" t="str">
            <v>CIT 4 3/4 12/15/10</v>
          </cell>
          <cell r="H34" t="str">
            <v>USD</v>
          </cell>
          <cell r="K34">
            <v>64.5</v>
          </cell>
        </row>
        <row r="35">
          <cell r="F35" t="str">
            <v>14042BAA4</v>
          </cell>
          <cell r="G35" t="str">
            <v>CAPITAL ONE 7.686 8/15/2036</v>
          </cell>
          <cell r="H35" t="str">
            <v>USD</v>
          </cell>
          <cell r="I35">
            <v>52.5</v>
          </cell>
          <cell r="K35">
            <v>49</v>
          </cell>
        </row>
        <row r="36">
          <cell r="F36" t="str">
            <v>172967ER8</v>
          </cell>
          <cell r="G36" t="str">
            <v>CITI 8.40% 04/29/2049</v>
          </cell>
          <cell r="H36" t="str">
            <v>USD</v>
          </cell>
          <cell r="I36">
            <v>65</v>
          </cell>
          <cell r="K36">
            <v>69.5</v>
          </cell>
        </row>
        <row r="37">
          <cell r="F37" t="str">
            <v>345397VG5</v>
          </cell>
          <cell r="G37" t="str">
            <v>F 7.8 06/01/12</v>
          </cell>
          <cell r="H37" t="str">
            <v>USD</v>
          </cell>
          <cell r="K37">
            <v>58</v>
          </cell>
        </row>
        <row r="38">
          <cell r="F38" t="str">
            <v>36186CAF0</v>
          </cell>
          <cell r="G38" t="str">
            <v>GMAC 6 12/15/2011</v>
          </cell>
          <cell r="H38" t="str">
            <v>USD</v>
          </cell>
          <cell r="K38">
            <v>56.5</v>
          </cell>
        </row>
        <row r="39">
          <cell r="F39" t="str">
            <v>370425RZ5</v>
          </cell>
          <cell r="G39" t="str">
            <v>GMAC 8 11/01/2031</v>
          </cell>
          <cell r="H39" t="str">
            <v>USD</v>
          </cell>
          <cell r="K39">
            <v>46.5</v>
          </cell>
        </row>
        <row r="40">
          <cell r="F40" t="str">
            <v>40429CFN7</v>
          </cell>
          <cell r="G40" t="str">
            <v>HSBC CRP 5 1/2 01/16</v>
          </cell>
          <cell r="H40" t="str">
            <v>USD</v>
          </cell>
          <cell r="K40">
            <v>85</v>
          </cell>
        </row>
        <row r="41">
          <cell r="F41" t="str">
            <v>617446HC6</v>
          </cell>
          <cell r="G41" t="str">
            <v>MS 6.6 04/01/12</v>
          </cell>
          <cell r="H41" t="str">
            <v>USD</v>
          </cell>
          <cell r="K41">
            <v>84</v>
          </cell>
        </row>
        <row r="42">
          <cell r="F42" t="str">
            <v>63534PAD9</v>
          </cell>
          <cell r="G42" t="str">
            <v>NCC 4.625 05/01/13</v>
          </cell>
          <cell r="H42" t="str">
            <v>USD</v>
          </cell>
          <cell r="I42">
            <v>77</v>
          </cell>
          <cell r="K42">
            <v>81</v>
          </cell>
        </row>
        <row r="43">
          <cell r="F43" t="str">
            <v>63534PAG2</v>
          </cell>
          <cell r="G43" t="str">
            <v>NCC 5.8 06/07/17</v>
          </cell>
          <cell r="H43" t="str">
            <v>USD</v>
          </cell>
          <cell r="I43">
            <v>61</v>
          </cell>
          <cell r="K43">
            <v>65</v>
          </cell>
        </row>
        <row r="44">
          <cell r="F44" t="str">
            <v>635405AM5</v>
          </cell>
          <cell r="G44" t="str">
            <v>Natl City 6.875 05/15/2019</v>
          </cell>
          <cell r="H44" t="str">
            <v>USD</v>
          </cell>
          <cell r="I44">
            <v>73.5</v>
          </cell>
          <cell r="K44">
            <v>76</v>
          </cell>
        </row>
        <row r="45">
          <cell r="F45" t="str">
            <v>635405AQ6</v>
          </cell>
          <cell r="G45" t="str">
            <v>NCC 4.9 01/15/15</v>
          </cell>
          <cell r="H45" t="str">
            <v>USD</v>
          </cell>
          <cell r="I45">
            <v>78</v>
          </cell>
          <cell r="K45">
            <v>80.5</v>
          </cell>
        </row>
        <row r="46">
          <cell r="F46" t="str">
            <v>635405AR4</v>
          </cell>
          <cell r="G46" t="str">
            <v>NCC Float 06/10</v>
          </cell>
          <cell r="H46" t="str">
            <v>USD</v>
          </cell>
          <cell r="I46">
            <v>86</v>
          </cell>
          <cell r="K46">
            <v>88</v>
          </cell>
        </row>
        <row r="47">
          <cell r="F47" t="str">
            <v>635421AA8</v>
          </cell>
          <cell r="G47" t="str">
            <v>NAT CITY 12 12/29/2049</v>
          </cell>
          <cell r="H47" t="str">
            <v>USD</v>
          </cell>
          <cell r="I47">
            <v>90</v>
          </cell>
          <cell r="K47">
            <v>91.5</v>
          </cell>
        </row>
        <row r="48">
          <cell r="F48" t="str">
            <v>69344MAH4</v>
          </cell>
          <cell r="G48" t="str">
            <v>PMI 6 09.15.16</v>
          </cell>
          <cell r="H48" t="str">
            <v>USD</v>
          </cell>
          <cell r="K48">
            <v>62</v>
          </cell>
        </row>
        <row r="49">
          <cell r="F49" t="str">
            <v>69344MAJ0</v>
          </cell>
          <cell r="G49" t="str">
            <v>PMI 6.625 09/15/36</v>
          </cell>
          <cell r="H49" t="str">
            <v>USD</v>
          </cell>
          <cell r="K49">
            <v>58</v>
          </cell>
        </row>
        <row r="50">
          <cell r="F50" t="str">
            <v>69349DAA4</v>
          </cell>
          <cell r="G50" t="str">
            <v>PNC Pfd 8.7 2/19/49</v>
          </cell>
          <cell r="H50" t="str">
            <v>USD</v>
          </cell>
          <cell r="K50">
            <v>80.5</v>
          </cell>
        </row>
        <row r="51">
          <cell r="F51" t="str">
            <v>750236AB7</v>
          </cell>
          <cell r="G51" t="str">
            <v>RDN 7.75 06/01/11</v>
          </cell>
          <cell r="H51" t="str">
            <v>USD</v>
          </cell>
          <cell r="K51">
            <v>52</v>
          </cell>
        </row>
        <row r="52">
          <cell r="F52" t="str">
            <v>75605EAW0</v>
          </cell>
          <cell r="G52" t="str">
            <v>Realogy 12.375 4/15/2015</v>
          </cell>
          <cell r="H52" t="str">
            <v>USD</v>
          </cell>
          <cell r="K52">
            <v>20</v>
          </cell>
        </row>
        <row r="53">
          <cell r="F53" t="str">
            <v>75605EAW0</v>
          </cell>
          <cell r="G53" t="str">
            <v>Realogy 12.375 4/15/2015</v>
          </cell>
          <cell r="H53" t="str">
            <v>USD</v>
          </cell>
          <cell r="K53">
            <v>20</v>
          </cell>
        </row>
        <row r="54">
          <cell r="F54" t="str">
            <v>84603MXU5</v>
          </cell>
          <cell r="G54" t="str">
            <v>SOV 8.75 05/30/18</v>
          </cell>
          <cell r="H54" t="str">
            <v>USD</v>
          </cell>
          <cell r="I54">
            <v>84.5</v>
          </cell>
          <cell r="K54">
            <v>87.5</v>
          </cell>
        </row>
        <row r="55">
          <cell r="F55" t="str">
            <v>84604BAA7</v>
          </cell>
          <cell r="G55" t="str">
            <v>SOVEREIGN CAP 7.908 6/13/36</v>
          </cell>
          <cell r="H55" t="str">
            <v>USD</v>
          </cell>
          <cell r="I55">
            <v>64.5</v>
          </cell>
          <cell r="K55">
            <v>64.5</v>
          </cell>
        </row>
        <row r="56">
          <cell r="F56" t="str">
            <v>92978AAA0</v>
          </cell>
          <cell r="G56" t="str">
            <v>WB Var 03/15/42</v>
          </cell>
          <cell r="H56" t="str">
            <v>USD</v>
          </cell>
          <cell r="I56">
            <v>53</v>
          </cell>
          <cell r="K56">
            <v>53</v>
          </cell>
        </row>
        <row r="57">
          <cell r="F57" t="str">
            <v>929903EF5</v>
          </cell>
          <cell r="G57" t="str">
            <v>WB Var 02.28.49</v>
          </cell>
          <cell r="H57" t="str">
            <v>USD</v>
          </cell>
          <cell r="I57">
            <v>72</v>
          </cell>
          <cell r="K57">
            <v>75</v>
          </cell>
        </row>
        <row r="58">
          <cell r="F58" t="str">
            <v>939322AE3</v>
          </cell>
          <cell r="G58" t="str">
            <v>Wash Mutual 8.25 4/01/10</v>
          </cell>
          <cell r="H58" t="str">
            <v>USD</v>
          </cell>
          <cell r="I58">
            <v>0</v>
          </cell>
          <cell r="K58">
            <v>0</v>
          </cell>
        </row>
        <row r="59">
          <cell r="F59" t="str">
            <v>939322AN3</v>
          </cell>
          <cell r="G59" t="str">
            <v>WM 4.625 04/01/14</v>
          </cell>
          <cell r="H59" t="str">
            <v>USD</v>
          </cell>
          <cell r="I59">
            <v>0</v>
          </cell>
          <cell r="K59">
            <v>0</v>
          </cell>
        </row>
        <row r="60">
          <cell r="F60" t="str">
            <v>939322AS2</v>
          </cell>
          <cell r="G60" t="str">
            <v>Wash Mutual Float 03/22/12</v>
          </cell>
          <cell r="H60" t="str">
            <v>USD</v>
          </cell>
          <cell r="I60">
            <v>0</v>
          </cell>
          <cell r="K60">
            <v>0</v>
          </cell>
        </row>
        <row r="61">
          <cell r="F61" t="str">
            <v>939322AV5</v>
          </cell>
          <cell r="G61" t="str">
            <v>WM 5.25 09/15/17</v>
          </cell>
          <cell r="H61" t="str">
            <v>USD</v>
          </cell>
          <cell r="I61">
            <v>0</v>
          </cell>
          <cell r="K61">
            <v>0</v>
          </cell>
        </row>
        <row r="62">
          <cell r="F62" t="str">
            <v>93934VAA5</v>
          </cell>
          <cell r="G62" t="str">
            <v>Wash Mutual PFD 7.25</v>
          </cell>
          <cell r="H62" t="str">
            <v>USD</v>
          </cell>
        </row>
        <row r="63">
          <cell r="F63" t="str">
            <v>93935JAA1</v>
          </cell>
          <cell r="G63" t="str">
            <v>Wash Mutual PFD FDG II 6.665</v>
          </cell>
          <cell r="H63" t="str">
            <v>USD</v>
          </cell>
          <cell r="K63">
            <v>0</v>
          </cell>
        </row>
        <row r="64">
          <cell r="F64" t="str">
            <v>93936TAA8</v>
          </cell>
          <cell r="G64" t="str">
            <v>Wash Mutual PFD IV 9.75</v>
          </cell>
          <cell r="H64" t="str">
            <v>USD</v>
          </cell>
          <cell r="K64">
            <v>0</v>
          </cell>
        </row>
        <row r="65">
          <cell r="F65" t="str">
            <v>XS0201605192</v>
          </cell>
          <cell r="G65" t="str">
            <v>CIT 4.25 09/22/2011 EUR</v>
          </cell>
          <cell r="H65" t="str">
            <v>EUR</v>
          </cell>
          <cell r="K65">
            <v>50</v>
          </cell>
        </row>
        <row r="68">
          <cell r="F68" t="str">
            <v>125581603</v>
          </cell>
          <cell r="G68" t="str">
            <v>CIT Group 8.75 Series C Preferred</v>
          </cell>
          <cell r="H68" t="str">
            <v>USD</v>
          </cell>
          <cell r="I68">
            <v>24</v>
          </cell>
          <cell r="K68">
            <v>20</v>
          </cell>
        </row>
        <row r="69">
          <cell r="F69" t="str">
            <v>84610XAA1</v>
          </cell>
          <cell r="G69" t="str">
            <v>Sovereign Reit 12% Series 144A</v>
          </cell>
          <cell r="H69" t="str">
            <v>USD</v>
          </cell>
          <cell r="I69">
            <v>300</v>
          </cell>
          <cell r="K69">
            <v>700</v>
          </cell>
        </row>
      </sheetData>
      <sheetData sheetId="86"/>
      <sheetData sheetId="87"/>
      <sheetData sheetId="88"/>
      <sheetData sheetId="8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M and Revenue Share"/>
      <sheetName val="Exposure Template"/>
      <sheetName val="Portfolio Template"/>
      <sheetName val="Security PnL"/>
    </sheetNames>
    <sheetDataSet>
      <sheetData sheetId="0" refreshError="1"/>
      <sheetData sheetId="1">
        <row r="39">
          <cell r="J39">
            <v>0.11615</v>
          </cell>
          <cell r="K39">
            <v>0.16406000000000001</v>
          </cell>
        </row>
        <row r="40">
          <cell r="J40">
            <v>0.25279000000000001</v>
          </cell>
          <cell r="K40">
            <v>7.0169999999999996E-2</v>
          </cell>
        </row>
      </sheetData>
      <sheetData sheetId="2" refreshError="1"/>
      <sheetData sheetId="3" refreshError="1"/>
    </sheetDataSet>
  </externalBook>
</externalLink>
</file>

<file path=xl/persons/person.xml><?xml version="1.0" encoding="utf-8"?>
<personList xmlns="http://schemas.microsoft.com/office/spreadsheetml/2018/threadedcomments" xmlns:x="http://schemas.openxmlformats.org/spreadsheetml/2006/main">
  <person displayName="Adam Cline" id="{0BA87CD3-401D-4E08-B6E9-5A543773E4A5}" userId="S-1-5-21-1030497514-211138742-1723040814-1116" providerId="AD"/>
  <person displayName="Krista Thormodson" id="{E345AF63-A31F-4EEF-9FF6-E65127742672}" userId="S-1-5-21-1030497514-211138742-1723040814-122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1" dT="2021-01-13T18:39:29.15" personId="{0BA87CD3-401D-4E08-B6E9-5A543773E4A5}" id="{B7F5A039-F0E8-4EA5-BC53-A35982D5938E}">
    <text>From "Strategic Manager Summary" report from MD</text>
  </threadedComment>
</ThreadedComments>
</file>

<file path=xl/threadedComments/threadedComment2.xml><?xml version="1.0" encoding="utf-8"?>
<ThreadedComments xmlns="http://schemas.microsoft.com/office/spreadsheetml/2018/threadedcomments" xmlns:x="http://schemas.openxmlformats.org/spreadsheetml/2006/main">
  <threadedComment ref="I7" dT="2021-02-26T22:59:02.86" personId="{E345AF63-A31F-4EEF-9FF6-E65127742672}" id="{6517A0BA-974C-415E-99F5-6035E25E43AB}">
    <text>Monthly tear sheet</text>
  </threadedComment>
</ThreadedComments>
</file>

<file path=xl/threadedComments/threadedComment3.xml><?xml version="1.0" encoding="utf-8"?>
<ThreadedComments xmlns="http://schemas.microsoft.com/office/spreadsheetml/2018/threadedcomments" xmlns:x="http://schemas.openxmlformats.org/spreadsheetml/2006/main">
  <threadedComment ref="I7" dT="2021-02-26T22:59:02.86" personId="{E345AF63-A31F-4EEF-9FF6-E65127742672}" id="{01302E92-C86A-43FF-B6A2-935B8EC63FB4}">
    <text>Monthly tear sheet</text>
  </threadedComment>
</ThreadedComments>
</file>

<file path=xl/threadedComments/threadedComment4.xml><?xml version="1.0" encoding="utf-8"?>
<ThreadedComments xmlns="http://schemas.microsoft.com/office/spreadsheetml/2018/threadedcomments" xmlns:x="http://schemas.openxmlformats.org/spreadsheetml/2006/main">
  <threadedComment ref="I7" dT="2021-01-21T03:49:37.69" personId="{0BA87CD3-401D-4E08-B6E9-5A543773E4A5}" id="{1BF04044-5AE7-4F29-9D1E-E7770F3BC718}">
    <text>See "Exposure Report" Instructions</text>
  </threadedComment>
  <threadedComment ref="B14" dT="2021-01-11T20:40:43.80" personId="{0BA87CD3-401D-4E08-B6E9-5A543773E4A5}" id="{3A86B638-789A-4239-81F2-348DC166612F}">
    <text>See Exposure Reports Instructions</text>
  </threadedComment>
  <threadedComment ref="C14" dT="2021-01-11T20:40:43.80" personId="{0BA87CD3-401D-4E08-B6E9-5A543773E4A5}" id="{089DF383-F8BE-4847-A5C2-E8DCCAAFBBFF}">
    <text>See Exposure Reports Instructions</text>
  </threadedComment>
  <threadedComment ref="B15" dT="2021-01-11T20:40:43.80" personId="{0BA87CD3-401D-4E08-B6E9-5A543773E4A5}" id="{9E742E1C-6A28-4D83-9B69-9C28F00A29F8}">
    <text>See Exposure Reports Instructions</text>
  </threadedComment>
  <threadedComment ref="C15" dT="2021-01-11T20:40:43.80" personId="{0BA87CD3-401D-4E08-B6E9-5A543773E4A5}" id="{5A5FF797-C4BC-4520-B519-8814BDF519A3}">
    <text>See Exposure Reports Instructions</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8.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16.bin"/><Relationship Id="rId3" Type="http://schemas.openxmlformats.org/officeDocument/2006/relationships/printerSettings" Target="../printerSettings/printerSettings111.bin"/><Relationship Id="rId7" Type="http://schemas.openxmlformats.org/officeDocument/2006/relationships/printerSettings" Target="../printerSettings/printerSettings115.bin"/><Relationship Id="rId12" Type="http://schemas.microsoft.com/office/2017/10/relationships/threadedComment" Target="../threadedComments/threadedComment3.xml"/><Relationship Id="rId2" Type="http://schemas.openxmlformats.org/officeDocument/2006/relationships/printerSettings" Target="../printerSettings/printerSettings110.bin"/><Relationship Id="rId1" Type="http://schemas.openxmlformats.org/officeDocument/2006/relationships/printerSettings" Target="../printerSettings/printerSettings109.bin"/><Relationship Id="rId6" Type="http://schemas.openxmlformats.org/officeDocument/2006/relationships/printerSettings" Target="../printerSettings/printerSettings114.bin"/><Relationship Id="rId11" Type="http://schemas.openxmlformats.org/officeDocument/2006/relationships/comments" Target="../comments3.xml"/><Relationship Id="rId5" Type="http://schemas.openxmlformats.org/officeDocument/2006/relationships/printerSettings" Target="../printerSettings/printerSettings113.bin"/><Relationship Id="rId10" Type="http://schemas.openxmlformats.org/officeDocument/2006/relationships/vmlDrawing" Target="../drawings/vmlDrawing3.vml"/><Relationship Id="rId4" Type="http://schemas.openxmlformats.org/officeDocument/2006/relationships/printerSettings" Target="../printerSettings/printerSettings112.bin"/><Relationship Id="rId9" Type="http://schemas.openxmlformats.org/officeDocument/2006/relationships/printerSettings" Target="../printerSettings/printerSettings117.bin"/></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125.bin"/><Relationship Id="rId13" Type="http://schemas.openxmlformats.org/officeDocument/2006/relationships/printerSettings" Target="../printerSettings/printerSettings130.bin"/><Relationship Id="rId18" Type="http://schemas.openxmlformats.org/officeDocument/2006/relationships/printerSettings" Target="../printerSettings/printerSettings135.bin"/><Relationship Id="rId3" Type="http://schemas.openxmlformats.org/officeDocument/2006/relationships/printerSettings" Target="../printerSettings/printerSettings120.bin"/><Relationship Id="rId21" Type="http://schemas.openxmlformats.org/officeDocument/2006/relationships/comments" Target="../comments4.xml"/><Relationship Id="rId7" Type="http://schemas.openxmlformats.org/officeDocument/2006/relationships/printerSettings" Target="../printerSettings/printerSettings124.bin"/><Relationship Id="rId12" Type="http://schemas.openxmlformats.org/officeDocument/2006/relationships/printerSettings" Target="../printerSettings/printerSettings129.bin"/><Relationship Id="rId17" Type="http://schemas.openxmlformats.org/officeDocument/2006/relationships/printerSettings" Target="../printerSettings/printerSettings134.bin"/><Relationship Id="rId2" Type="http://schemas.openxmlformats.org/officeDocument/2006/relationships/printerSettings" Target="../printerSettings/printerSettings119.bin"/><Relationship Id="rId16" Type="http://schemas.openxmlformats.org/officeDocument/2006/relationships/printerSettings" Target="../printerSettings/printerSettings133.bin"/><Relationship Id="rId20" Type="http://schemas.openxmlformats.org/officeDocument/2006/relationships/vmlDrawing" Target="../drawings/vmlDrawing4.vml"/><Relationship Id="rId1" Type="http://schemas.openxmlformats.org/officeDocument/2006/relationships/printerSettings" Target="../printerSettings/printerSettings118.bin"/><Relationship Id="rId6" Type="http://schemas.openxmlformats.org/officeDocument/2006/relationships/printerSettings" Target="../printerSettings/printerSettings123.bin"/><Relationship Id="rId11" Type="http://schemas.openxmlformats.org/officeDocument/2006/relationships/printerSettings" Target="../printerSettings/printerSettings128.bin"/><Relationship Id="rId5" Type="http://schemas.openxmlformats.org/officeDocument/2006/relationships/printerSettings" Target="../printerSettings/printerSettings122.bin"/><Relationship Id="rId15" Type="http://schemas.openxmlformats.org/officeDocument/2006/relationships/printerSettings" Target="../printerSettings/printerSettings132.bin"/><Relationship Id="rId10" Type="http://schemas.openxmlformats.org/officeDocument/2006/relationships/printerSettings" Target="../printerSettings/printerSettings127.bin"/><Relationship Id="rId19" Type="http://schemas.openxmlformats.org/officeDocument/2006/relationships/printerSettings" Target="../printerSettings/printerSettings136.bin"/><Relationship Id="rId4" Type="http://schemas.openxmlformats.org/officeDocument/2006/relationships/printerSettings" Target="../printerSettings/printerSettings121.bin"/><Relationship Id="rId9" Type="http://schemas.openxmlformats.org/officeDocument/2006/relationships/printerSettings" Target="../printerSettings/printerSettings126.bin"/><Relationship Id="rId14" Type="http://schemas.openxmlformats.org/officeDocument/2006/relationships/printerSettings" Target="../printerSettings/printerSettings131.bin"/><Relationship Id="rId22"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44.bin"/><Relationship Id="rId13" Type="http://schemas.openxmlformats.org/officeDocument/2006/relationships/printerSettings" Target="../printerSettings/printerSettings149.bin"/><Relationship Id="rId3" Type="http://schemas.openxmlformats.org/officeDocument/2006/relationships/printerSettings" Target="../printerSettings/printerSettings139.bin"/><Relationship Id="rId7" Type="http://schemas.openxmlformats.org/officeDocument/2006/relationships/printerSettings" Target="../printerSettings/printerSettings143.bin"/><Relationship Id="rId12" Type="http://schemas.openxmlformats.org/officeDocument/2006/relationships/printerSettings" Target="../printerSettings/printerSettings148.bin"/><Relationship Id="rId2" Type="http://schemas.openxmlformats.org/officeDocument/2006/relationships/printerSettings" Target="../printerSettings/printerSettings138.bin"/><Relationship Id="rId1" Type="http://schemas.openxmlformats.org/officeDocument/2006/relationships/printerSettings" Target="../printerSettings/printerSettings137.bin"/><Relationship Id="rId6" Type="http://schemas.openxmlformats.org/officeDocument/2006/relationships/printerSettings" Target="../printerSettings/printerSettings142.bin"/><Relationship Id="rId11" Type="http://schemas.openxmlformats.org/officeDocument/2006/relationships/printerSettings" Target="../printerSettings/printerSettings147.bin"/><Relationship Id="rId5" Type="http://schemas.openxmlformats.org/officeDocument/2006/relationships/printerSettings" Target="../printerSettings/printerSettings141.bin"/><Relationship Id="rId10" Type="http://schemas.openxmlformats.org/officeDocument/2006/relationships/printerSettings" Target="../printerSettings/printerSettings146.bin"/><Relationship Id="rId4" Type="http://schemas.openxmlformats.org/officeDocument/2006/relationships/printerSettings" Target="../printerSettings/printerSettings140.bin"/><Relationship Id="rId9" Type="http://schemas.openxmlformats.org/officeDocument/2006/relationships/printerSettings" Target="../printerSettings/printerSettings145.bin"/><Relationship Id="rId14" Type="http://schemas.openxmlformats.org/officeDocument/2006/relationships/printerSettings" Target="../printerSettings/printerSettings150.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printerSettings" Target="../printerSettings/printerSettings12.bin"/><Relationship Id="rId7" Type="http://schemas.openxmlformats.org/officeDocument/2006/relationships/printerSettings" Target="../printerSettings/printerSettings16.bin"/><Relationship Id="rId12" Type="http://schemas.openxmlformats.org/officeDocument/2006/relationships/printerSettings" Target="../printerSettings/printerSettings21.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printerSettings" Target="../printerSettings/printerSettings15.bin"/><Relationship Id="rId11" Type="http://schemas.openxmlformats.org/officeDocument/2006/relationships/printerSettings" Target="../printerSettings/printerSettings20.bin"/><Relationship Id="rId5" Type="http://schemas.openxmlformats.org/officeDocument/2006/relationships/printerSettings" Target="../printerSettings/printerSettings14.bin"/><Relationship Id="rId10" Type="http://schemas.openxmlformats.org/officeDocument/2006/relationships/printerSettings" Target="../printerSettings/printerSettings19.bin"/><Relationship Id="rId4" Type="http://schemas.openxmlformats.org/officeDocument/2006/relationships/printerSettings" Target="../printerSettings/printerSettings13.bin"/><Relationship Id="rId9"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9.bin"/><Relationship Id="rId3" Type="http://schemas.openxmlformats.org/officeDocument/2006/relationships/printerSettings" Target="../printerSettings/printerSettings24.bin"/><Relationship Id="rId7" Type="http://schemas.openxmlformats.org/officeDocument/2006/relationships/printerSettings" Target="../printerSettings/printerSettings28.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 Id="rId9"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8.bin"/><Relationship Id="rId13" Type="http://schemas.openxmlformats.org/officeDocument/2006/relationships/printerSettings" Target="../printerSettings/printerSettings43.bin"/><Relationship Id="rId18" Type="http://schemas.openxmlformats.org/officeDocument/2006/relationships/comments" Target="../comments1.xml"/><Relationship Id="rId3" Type="http://schemas.openxmlformats.org/officeDocument/2006/relationships/printerSettings" Target="../printerSettings/printerSettings33.bin"/><Relationship Id="rId7" Type="http://schemas.openxmlformats.org/officeDocument/2006/relationships/printerSettings" Target="../printerSettings/printerSettings37.bin"/><Relationship Id="rId12" Type="http://schemas.openxmlformats.org/officeDocument/2006/relationships/printerSettings" Target="../printerSettings/printerSettings42.bin"/><Relationship Id="rId17" Type="http://schemas.openxmlformats.org/officeDocument/2006/relationships/vmlDrawing" Target="../drawings/vmlDrawing1.vml"/><Relationship Id="rId2" Type="http://schemas.openxmlformats.org/officeDocument/2006/relationships/printerSettings" Target="../printerSettings/printerSettings32.bin"/><Relationship Id="rId16" Type="http://schemas.openxmlformats.org/officeDocument/2006/relationships/printerSettings" Target="../printerSettings/printerSettings46.bin"/><Relationship Id="rId1" Type="http://schemas.openxmlformats.org/officeDocument/2006/relationships/printerSettings" Target="../printerSettings/printerSettings31.bin"/><Relationship Id="rId6" Type="http://schemas.openxmlformats.org/officeDocument/2006/relationships/printerSettings" Target="../printerSettings/printerSettings36.bin"/><Relationship Id="rId11" Type="http://schemas.openxmlformats.org/officeDocument/2006/relationships/printerSettings" Target="../printerSettings/printerSettings41.bin"/><Relationship Id="rId5" Type="http://schemas.openxmlformats.org/officeDocument/2006/relationships/printerSettings" Target="../printerSettings/printerSettings35.bin"/><Relationship Id="rId15" Type="http://schemas.openxmlformats.org/officeDocument/2006/relationships/printerSettings" Target="../printerSettings/printerSettings45.bin"/><Relationship Id="rId10" Type="http://schemas.openxmlformats.org/officeDocument/2006/relationships/printerSettings" Target="../printerSettings/printerSettings40.bin"/><Relationship Id="rId19" Type="http://schemas.microsoft.com/office/2017/10/relationships/threadedComment" Target="../threadedComments/threadedComment1.xml"/><Relationship Id="rId4" Type="http://schemas.openxmlformats.org/officeDocument/2006/relationships/printerSettings" Target="../printerSettings/printerSettings34.bin"/><Relationship Id="rId9" Type="http://schemas.openxmlformats.org/officeDocument/2006/relationships/printerSettings" Target="../printerSettings/printerSettings39.bin"/><Relationship Id="rId14"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4.bin"/><Relationship Id="rId13" Type="http://schemas.openxmlformats.org/officeDocument/2006/relationships/printerSettings" Target="../printerSettings/printerSettings59.bin"/><Relationship Id="rId3" Type="http://schemas.openxmlformats.org/officeDocument/2006/relationships/printerSettings" Target="../printerSettings/printerSettings49.bin"/><Relationship Id="rId7" Type="http://schemas.openxmlformats.org/officeDocument/2006/relationships/printerSettings" Target="../printerSettings/printerSettings53.bin"/><Relationship Id="rId12" Type="http://schemas.openxmlformats.org/officeDocument/2006/relationships/printerSettings" Target="../printerSettings/printerSettings58.bin"/><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 Id="rId6" Type="http://schemas.openxmlformats.org/officeDocument/2006/relationships/printerSettings" Target="../printerSettings/printerSettings52.bin"/><Relationship Id="rId11" Type="http://schemas.openxmlformats.org/officeDocument/2006/relationships/printerSettings" Target="../printerSettings/printerSettings57.bin"/><Relationship Id="rId5" Type="http://schemas.openxmlformats.org/officeDocument/2006/relationships/printerSettings" Target="../printerSettings/printerSettings51.bin"/><Relationship Id="rId10" Type="http://schemas.openxmlformats.org/officeDocument/2006/relationships/printerSettings" Target="../printerSettings/printerSettings56.bin"/><Relationship Id="rId4" Type="http://schemas.openxmlformats.org/officeDocument/2006/relationships/printerSettings" Target="../printerSettings/printerSettings50.bin"/><Relationship Id="rId9" Type="http://schemas.openxmlformats.org/officeDocument/2006/relationships/printerSettings" Target="../printerSettings/printerSettings55.bin"/><Relationship Id="rId14" Type="http://schemas.openxmlformats.org/officeDocument/2006/relationships/printerSettings" Target="../printerSettings/printerSettings60.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8.bin"/><Relationship Id="rId13" Type="http://schemas.openxmlformats.org/officeDocument/2006/relationships/printerSettings" Target="../printerSettings/printerSettings73.bin"/><Relationship Id="rId3" Type="http://schemas.openxmlformats.org/officeDocument/2006/relationships/printerSettings" Target="../printerSettings/printerSettings63.bin"/><Relationship Id="rId7" Type="http://schemas.openxmlformats.org/officeDocument/2006/relationships/printerSettings" Target="../printerSettings/printerSettings67.bin"/><Relationship Id="rId12" Type="http://schemas.openxmlformats.org/officeDocument/2006/relationships/printerSettings" Target="../printerSettings/printerSettings72.bin"/><Relationship Id="rId2" Type="http://schemas.openxmlformats.org/officeDocument/2006/relationships/printerSettings" Target="../printerSettings/printerSettings62.bin"/><Relationship Id="rId16" Type="http://schemas.openxmlformats.org/officeDocument/2006/relationships/printerSettings" Target="../printerSettings/printerSettings76.bin"/><Relationship Id="rId1" Type="http://schemas.openxmlformats.org/officeDocument/2006/relationships/printerSettings" Target="../printerSettings/printerSettings61.bin"/><Relationship Id="rId6" Type="http://schemas.openxmlformats.org/officeDocument/2006/relationships/printerSettings" Target="../printerSettings/printerSettings66.bin"/><Relationship Id="rId11" Type="http://schemas.openxmlformats.org/officeDocument/2006/relationships/printerSettings" Target="../printerSettings/printerSettings71.bin"/><Relationship Id="rId5" Type="http://schemas.openxmlformats.org/officeDocument/2006/relationships/printerSettings" Target="../printerSettings/printerSettings65.bin"/><Relationship Id="rId15" Type="http://schemas.openxmlformats.org/officeDocument/2006/relationships/printerSettings" Target="../printerSettings/printerSettings75.bin"/><Relationship Id="rId10" Type="http://schemas.openxmlformats.org/officeDocument/2006/relationships/printerSettings" Target="../printerSettings/printerSettings70.bin"/><Relationship Id="rId4" Type="http://schemas.openxmlformats.org/officeDocument/2006/relationships/printerSettings" Target="../printerSettings/printerSettings64.bin"/><Relationship Id="rId9" Type="http://schemas.openxmlformats.org/officeDocument/2006/relationships/printerSettings" Target="../printerSettings/printerSettings69.bin"/><Relationship Id="rId14" Type="http://schemas.openxmlformats.org/officeDocument/2006/relationships/printerSettings" Target="../printerSettings/printerSettings7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9.bin"/><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 Id="rId5" Type="http://schemas.openxmlformats.org/officeDocument/2006/relationships/printerSettings" Target="../printerSettings/printerSettings81.bin"/><Relationship Id="rId4" Type="http://schemas.openxmlformats.org/officeDocument/2006/relationships/printerSettings" Target="../printerSettings/printerSettings80.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4.bin"/><Relationship Id="rId2" Type="http://schemas.openxmlformats.org/officeDocument/2006/relationships/printerSettings" Target="../printerSettings/printerSettings83.bin"/><Relationship Id="rId1" Type="http://schemas.openxmlformats.org/officeDocument/2006/relationships/printerSettings" Target="../printerSettings/printerSettings82.bin"/><Relationship Id="rId5" Type="http://schemas.openxmlformats.org/officeDocument/2006/relationships/printerSettings" Target="../printerSettings/printerSettings86.bin"/><Relationship Id="rId4" Type="http://schemas.openxmlformats.org/officeDocument/2006/relationships/printerSettings" Target="../printerSettings/printerSettings85.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94.bin"/><Relationship Id="rId13" Type="http://schemas.openxmlformats.org/officeDocument/2006/relationships/printerSettings" Target="../printerSettings/printerSettings99.bin"/><Relationship Id="rId18" Type="http://schemas.openxmlformats.org/officeDocument/2006/relationships/printerSettings" Target="../printerSettings/printerSettings104.bin"/><Relationship Id="rId3" Type="http://schemas.openxmlformats.org/officeDocument/2006/relationships/printerSettings" Target="../printerSettings/printerSettings89.bin"/><Relationship Id="rId21" Type="http://schemas.openxmlformats.org/officeDocument/2006/relationships/printerSettings" Target="../printerSettings/printerSettings107.bin"/><Relationship Id="rId7" Type="http://schemas.openxmlformats.org/officeDocument/2006/relationships/printerSettings" Target="../printerSettings/printerSettings93.bin"/><Relationship Id="rId12" Type="http://schemas.openxmlformats.org/officeDocument/2006/relationships/printerSettings" Target="../printerSettings/printerSettings98.bin"/><Relationship Id="rId17" Type="http://schemas.openxmlformats.org/officeDocument/2006/relationships/printerSettings" Target="../printerSettings/printerSettings103.bin"/><Relationship Id="rId2" Type="http://schemas.openxmlformats.org/officeDocument/2006/relationships/printerSettings" Target="../printerSettings/printerSettings88.bin"/><Relationship Id="rId16" Type="http://schemas.openxmlformats.org/officeDocument/2006/relationships/printerSettings" Target="../printerSettings/printerSettings102.bin"/><Relationship Id="rId20" Type="http://schemas.openxmlformats.org/officeDocument/2006/relationships/printerSettings" Target="../printerSettings/printerSettings106.bin"/><Relationship Id="rId1" Type="http://schemas.openxmlformats.org/officeDocument/2006/relationships/printerSettings" Target="../printerSettings/printerSettings87.bin"/><Relationship Id="rId6" Type="http://schemas.openxmlformats.org/officeDocument/2006/relationships/printerSettings" Target="../printerSettings/printerSettings92.bin"/><Relationship Id="rId11" Type="http://schemas.openxmlformats.org/officeDocument/2006/relationships/printerSettings" Target="../printerSettings/printerSettings97.bin"/><Relationship Id="rId5" Type="http://schemas.openxmlformats.org/officeDocument/2006/relationships/printerSettings" Target="../printerSettings/printerSettings91.bin"/><Relationship Id="rId15" Type="http://schemas.openxmlformats.org/officeDocument/2006/relationships/printerSettings" Target="../printerSettings/printerSettings101.bin"/><Relationship Id="rId10" Type="http://schemas.openxmlformats.org/officeDocument/2006/relationships/printerSettings" Target="../printerSettings/printerSettings96.bin"/><Relationship Id="rId19" Type="http://schemas.openxmlformats.org/officeDocument/2006/relationships/printerSettings" Target="../printerSettings/printerSettings105.bin"/><Relationship Id="rId4" Type="http://schemas.openxmlformats.org/officeDocument/2006/relationships/printerSettings" Target="../printerSettings/printerSettings90.bin"/><Relationship Id="rId9" Type="http://schemas.openxmlformats.org/officeDocument/2006/relationships/printerSettings" Target="../printerSettings/printerSettings95.bin"/><Relationship Id="rId14" Type="http://schemas.openxmlformats.org/officeDocument/2006/relationships/printerSettings" Target="../printerSettings/printerSettings10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zoomScale="85" zoomScaleNormal="85" zoomScaleSheetLayoutView="85" workbookViewId="0">
      <selection activeCell="F10" sqref="F10"/>
    </sheetView>
  </sheetViews>
  <sheetFormatPr defaultColWidth="9.140625" defaultRowHeight="15" x14ac:dyDescent="0.25"/>
  <cols>
    <col min="1" max="1" width="19.42578125" style="190" bestFit="1" customWidth="1"/>
    <col min="2" max="2" width="18.85546875" style="190" customWidth="1"/>
    <col min="3" max="3" width="18.5703125" style="190" customWidth="1"/>
    <col min="4" max="4" width="18.7109375" style="190" customWidth="1"/>
    <col min="5" max="5" width="22" style="190" customWidth="1"/>
    <col min="6" max="6" width="22" style="221" customWidth="1"/>
    <col min="7" max="7" width="42.5703125" style="190" customWidth="1"/>
    <col min="8" max="8" width="10.85546875" style="190" bestFit="1" customWidth="1"/>
    <col min="9" max="16384" width="9.140625" style="190"/>
  </cols>
  <sheetData>
    <row r="1" spans="1:9" ht="18.75" x14ac:dyDescent="0.3">
      <c r="A1" s="205" t="s">
        <v>185</v>
      </c>
      <c r="B1" s="205"/>
      <c r="C1" s="195" t="s">
        <v>184</v>
      </c>
      <c r="D1" s="195"/>
      <c r="E1" s="195"/>
      <c r="F1" s="220"/>
      <c r="G1" s="195"/>
    </row>
    <row r="3" spans="1:9" ht="45" x14ac:dyDescent="0.25">
      <c r="A3" s="204" t="s">
        <v>183</v>
      </c>
      <c r="B3" s="203" t="s">
        <v>182</v>
      </c>
      <c r="C3" s="203" t="s">
        <v>181</v>
      </c>
      <c r="D3" s="203" t="s">
        <v>206</v>
      </c>
      <c r="E3" s="203" t="s">
        <v>186</v>
      </c>
      <c r="F3" s="203" t="s">
        <v>187</v>
      </c>
      <c r="G3" s="202" t="s">
        <v>180</v>
      </c>
      <c r="H3" s="213" t="s">
        <v>211</v>
      </c>
      <c r="I3" s="213" t="s">
        <v>212</v>
      </c>
    </row>
    <row r="4" spans="1:9" x14ac:dyDescent="0.25">
      <c r="A4" s="200" t="s">
        <v>91</v>
      </c>
      <c r="B4" s="193" t="s">
        <v>140</v>
      </c>
      <c r="C4" s="193" t="s">
        <v>132</v>
      </c>
      <c r="D4" s="192">
        <v>44211</v>
      </c>
      <c r="E4" s="192" t="s">
        <v>127</v>
      </c>
      <c r="F4" s="209">
        <v>44216</v>
      </c>
      <c r="G4" s="191" t="s">
        <v>171</v>
      </c>
      <c r="H4" s="225" t="s">
        <v>278</v>
      </c>
      <c r="I4" s="225" t="s">
        <v>279</v>
      </c>
    </row>
    <row r="5" spans="1:9" ht="45" x14ac:dyDescent="0.25">
      <c r="A5" s="201" t="s">
        <v>179</v>
      </c>
      <c r="B5" s="199" t="s">
        <v>189</v>
      </c>
      <c r="C5" s="197" t="s">
        <v>128</v>
      </c>
      <c r="D5" s="206">
        <v>44209</v>
      </c>
      <c r="E5" s="206" t="s">
        <v>178</v>
      </c>
      <c r="F5" s="207">
        <v>44216</v>
      </c>
      <c r="G5" s="227" t="s">
        <v>288</v>
      </c>
      <c r="H5" s="225" t="s">
        <v>280</v>
      </c>
      <c r="I5" s="225" t="s">
        <v>281</v>
      </c>
    </row>
    <row r="6" spans="1:9" x14ac:dyDescent="0.25">
      <c r="A6" s="200" t="s">
        <v>110</v>
      </c>
      <c r="B6" s="193" t="s">
        <v>177</v>
      </c>
      <c r="C6" s="193" t="s">
        <v>132</v>
      </c>
      <c r="D6" s="192">
        <v>44204</v>
      </c>
      <c r="E6" s="192" t="s">
        <v>127</v>
      </c>
      <c r="F6" s="209">
        <v>44209</v>
      </c>
      <c r="G6" s="191" t="s">
        <v>171</v>
      </c>
      <c r="H6" s="225" t="s">
        <v>272</v>
      </c>
      <c r="I6" s="225" t="s">
        <v>261</v>
      </c>
    </row>
    <row r="7" spans="1:9" x14ac:dyDescent="0.25">
      <c r="A7" s="200" t="s">
        <v>245</v>
      </c>
      <c r="B7" s="193" t="s">
        <v>176</v>
      </c>
      <c r="C7" s="193" t="s">
        <v>132</v>
      </c>
      <c r="D7" s="192">
        <v>44208</v>
      </c>
      <c r="E7" s="192" t="s">
        <v>127</v>
      </c>
      <c r="F7" s="209">
        <v>44215</v>
      </c>
      <c r="G7" s="191" t="s">
        <v>126</v>
      </c>
      <c r="H7" s="190" t="s">
        <v>213</v>
      </c>
      <c r="I7" s="190" t="s">
        <v>214</v>
      </c>
    </row>
    <row r="8" spans="1:9" ht="45" x14ac:dyDescent="0.25">
      <c r="A8" s="194" t="s">
        <v>175</v>
      </c>
      <c r="B8" s="193" t="s">
        <v>159</v>
      </c>
      <c r="C8" s="193" t="s">
        <v>132</v>
      </c>
      <c r="D8" s="192">
        <v>44211</v>
      </c>
      <c r="E8" s="192" t="s">
        <v>127</v>
      </c>
      <c r="F8" s="209">
        <v>44216</v>
      </c>
      <c r="G8" s="216" t="s">
        <v>210</v>
      </c>
      <c r="H8" s="225" t="s">
        <v>283</v>
      </c>
      <c r="I8" s="225" t="s">
        <v>282</v>
      </c>
    </row>
    <row r="9" spans="1:9" ht="45" x14ac:dyDescent="0.25">
      <c r="A9" s="194" t="s">
        <v>174</v>
      </c>
      <c r="B9" s="193" t="s">
        <v>150</v>
      </c>
      <c r="C9" s="193" t="s">
        <v>132</v>
      </c>
      <c r="D9" s="192">
        <v>44201</v>
      </c>
      <c r="E9" s="192" t="s">
        <v>127</v>
      </c>
      <c r="F9" s="209">
        <v>44214</v>
      </c>
      <c r="G9" s="191" t="s">
        <v>173</v>
      </c>
      <c r="H9" s="190" t="s">
        <v>215</v>
      </c>
      <c r="I9" s="190" t="s">
        <v>216</v>
      </c>
    </row>
    <row r="10" spans="1:9" ht="30" x14ac:dyDescent="0.25">
      <c r="A10" s="194" t="s">
        <v>172</v>
      </c>
      <c r="B10" s="193" t="s">
        <v>133</v>
      </c>
      <c r="C10" s="193" t="s">
        <v>132</v>
      </c>
      <c r="D10" s="192">
        <v>44215</v>
      </c>
      <c r="E10" s="192" t="s">
        <v>127</v>
      </c>
      <c r="F10" s="209" t="s">
        <v>250</v>
      </c>
      <c r="G10" s="216" t="s">
        <v>208</v>
      </c>
      <c r="H10" s="190" t="s">
        <v>217</v>
      </c>
      <c r="I10" s="190" t="s">
        <v>214</v>
      </c>
    </row>
    <row r="11" spans="1:9" ht="30" x14ac:dyDescent="0.25">
      <c r="A11" s="194" t="s">
        <v>170</v>
      </c>
      <c r="B11" s="193" t="s">
        <v>133</v>
      </c>
      <c r="C11" s="193" t="s">
        <v>138</v>
      </c>
      <c r="D11" s="192">
        <v>44203</v>
      </c>
      <c r="E11" s="192" t="s">
        <v>127</v>
      </c>
      <c r="F11" s="209">
        <v>44214</v>
      </c>
      <c r="G11" s="216" t="s">
        <v>209</v>
      </c>
      <c r="H11" s="190" t="s">
        <v>218</v>
      </c>
      <c r="I11" s="190" t="s">
        <v>219</v>
      </c>
    </row>
    <row r="12" spans="1:9" ht="30" x14ac:dyDescent="0.25">
      <c r="A12" s="194" t="s">
        <v>193</v>
      </c>
      <c r="B12" s="193" t="s">
        <v>194</v>
      </c>
      <c r="C12" s="193" t="s">
        <v>132</v>
      </c>
      <c r="D12" s="192">
        <v>44215</v>
      </c>
      <c r="E12" s="192" t="s">
        <v>127</v>
      </c>
      <c r="F12" s="209" t="s">
        <v>255</v>
      </c>
      <c r="G12" s="216" t="s">
        <v>207</v>
      </c>
      <c r="H12" s="217" t="s">
        <v>220</v>
      </c>
      <c r="I12" s="190" t="s">
        <v>214</v>
      </c>
    </row>
    <row r="13" spans="1:9" x14ac:dyDescent="0.25">
      <c r="A13" s="194" t="s">
        <v>169</v>
      </c>
      <c r="B13" s="193" t="s">
        <v>159</v>
      </c>
      <c r="C13" s="193" t="s">
        <v>132</v>
      </c>
      <c r="D13" s="192" t="s">
        <v>287</v>
      </c>
      <c r="E13" s="192" t="s">
        <v>127</v>
      </c>
      <c r="F13" s="209" t="s">
        <v>286</v>
      </c>
      <c r="G13" s="191" t="s">
        <v>126</v>
      </c>
    </row>
    <row r="14" spans="1:9" x14ac:dyDescent="0.25">
      <c r="A14" s="198" t="s">
        <v>86</v>
      </c>
      <c r="B14" s="197" t="s">
        <v>144</v>
      </c>
      <c r="C14" s="196" t="s">
        <v>132</v>
      </c>
      <c r="D14" s="206">
        <v>44216</v>
      </c>
      <c r="E14" s="206" t="s">
        <v>127</v>
      </c>
      <c r="F14" s="207"/>
      <c r="G14" s="191" t="s">
        <v>126</v>
      </c>
      <c r="H14" s="190" t="s">
        <v>221</v>
      </c>
      <c r="I14" s="190" t="s">
        <v>222</v>
      </c>
    </row>
    <row r="15" spans="1:9" x14ac:dyDescent="0.25">
      <c r="A15" s="194" t="s">
        <v>168</v>
      </c>
      <c r="B15" s="193" t="s">
        <v>167</v>
      </c>
      <c r="C15" s="193" t="s">
        <v>132</v>
      </c>
      <c r="D15" s="192" t="s">
        <v>241</v>
      </c>
      <c r="E15" s="192" t="s">
        <v>127</v>
      </c>
      <c r="F15" s="209"/>
      <c r="G15" s="191" t="s">
        <v>126</v>
      </c>
      <c r="H15" s="190" t="s">
        <v>223</v>
      </c>
      <c r="I15" s="190" t="s">
        <v>224</v>
      </c>
    </row>
    <row r="16" spans="1:9" x14ac:dyDescent="0.25">
      <c r="A16" s="198" t="s">
        <v>166</v>
      </c>
      <c r="B16" s="197" t="s">
        <v>165</v>
      </c>
      <c r="C16" s="197" t="s">
        <v>138</v>
      </c>
      <c r="D16" s="206"/>
      <c r="E16" s="206" t="s">
        <v>195</v>
      </c>
      <c r="F16" s="207"/>
      <c r="G16" s="191" t="s">
        <v>126</v>
      </c>
      <c r="H16" s="190" t="s">
        <v>225</v>
      </c>
      <c r="I16" s="190" t="s">
        <v>226</v>
      </c>
    </row>
    <row r="17" spans="1:9" ht="30" x14ac:dyDescent="0.25">
      <c r="A17" s="194" t="s">
        <v>107</v>
      </c>
      <c r="B17" s="193" t="s">
        <v>140</v>
      </c>
      <c r="C17" s="193" t="s">
        <v>132</v>
      </c>
      <c r="D17" s="192">
        <v>44211</v>
      </c>
      <c r="E17" s="192" t="s">
        <v>127</v>
      </c>
      <c r="F17" s="209" t="s">
        <v>237</v>
      </c>
      <c r="G17" s="191" t="s">
        <v>126</v>
      </c>
      <c r="H17" s="190" t="s">
        <v>227</v>
      </c>
      <c r="I17" s="190" t="s">
        <v>214</v>
      </c>
    </row>
    <row r="18" spans="1:9" ht="30" x14ac:dyDescent="0.25">
      <c r="A18" s="194" t="s">
        <v>196</v>
      </c>
      <c r="B18" s="193" t="s">
        <v>197</v>
      </c>
      <c r="C18" s="193" t="s">
        <v>132</v>
      </c>
      <c r="D18" s="192">
        <v>44208</v>
      </c>
      <c r="E18" s="192" t="s">
        <v>127</v>
      </c>
      <c r="F18" s="209">
        <v>44214</v>
      </c>
      <c r="G18" s="191" t="s">
        <v>164</v>
      </c>
      <c r="H18" s="190" t="s">
        <v>194</v>
      </c>
      <c r="I18" s="190" t="s">
        <v>214</v>
      </c>
    </row>
    <row r="19" spans="1:9" ht="45" x14ac:dyDescent="0.25">
      <c r="A19" s="194" t="s">
        <v>87</v>
      </c>
      <c r="B19" s="193" t="s">
        <v>163</v>
      </c>
      <c r="C19" s="193" t="s">
        <v>128</v>
      </c>
      <c r="D19" s="209">
        <v>44215</v>
      </c>
      <c r="E19" s="192" t="s">
        <v>127</v>
      </c>
      <c r="F19" s="209"/>
      <c r="G19" s="191" t="s">
        <v>162</v>
      </c>
      <c r="H19" s="190" t="s">
        <v>256</v>
      </c>
      <c r="I19" s="190" t="s">
        <v>256</v>
      </c>
    </row>
    <row r="20" spans="1:9" x14ac:dyDescent="0.25">
      <c r="A20" s="194" t="s">
        <v>161</v>
      </c>
      <c r="B20" s="193" t="s">
        <v>133</v>
      </c>
      <c r="C20" s="193" t="s">
        <v>132</v>
      </c>
      <c r="D20" s="192">
        <v>44208</v>
      </c>
      <c r="E20" s="192" t="s">
        <v>127</v>
      </c>
      <c r="F20" s="209">
        <v>44215</v>
      </c>
      <c r="G20" s="191" t="s">
        <v>126</v>
      </c>
      <c r="H20" s="190" t="s">
        <v>227</v>
      </c>
      <c r="I20" s="190" t="s">
        <v>228</v>
      </c>
    </row>
    <row r="21" spans="1:9" ht="60" x14ac:dyDescent="0.25">
      <c r="A21" s="198" t="s">
        <v>246</v>
      </c>
      <c r="B21" s="197" t="s">
        <v>144</v>
      </c>
      <c r="C21" s="199" t="s">
        <v>160</v>
      </c>
      <c r="D21" s="207">
        <v>44216</v>
      </c>
      <c r="E21" s="206"/>
      <c r="F21" s="207"/>
      <c r="G21" s="226" t="s">
        <v>284</v>
      </c>
      <c r="H21" s="225" t="s">
        <v>285</v>
      </c>
      <c r="I21" s="190" t="s">
        <v>257</v>
      </c>
    </row>
    <row r="22" spans="1:9" ht="45" x14ac:dyDescent="0.25">
      <c r="A22" s="194" t="s">
        <v>90</v>
      </c>
      <c r="B22" s="193" t="s">
        <v>159</v>
      </c>
      <c r="C22" s="193" t="s">
        <v>132</v>
      </c>
      <c r="D22" s="209">
        <v>44215</v>
      </c>
      <c r="E22" s="192" t="s">
        <v>127</v>
      </c>
      <c r="F22" s="209" t="s">
        <v>251</v>
      </c>
      <c r="G22" s="211" t="s">
        <v>191</v>
      </c>
      <c r="H22" s="190" t="s">
        <v>258</v>
      </c>
      <c r="I22" s="190" t="s">
        <v>259</v>
      </c>
    </row>
    <row r="23" spans="1:9" ht="30" x14ac:dyDescent="0.25">
      <c r="A23" s="194" t="s">
        <v>158</v>
      </c>
      <c r="B23" s="193" t="s">
        <v>157</v>
      </c>
      <c r="C23" s="193" t="s">
        <v>132</v>
      </c>
      <c r="D23" s="192">
        <v>44215</v>
      </c>
      <c r="E23" s="192" t="s">
        <v>127</v>
      </c>
      <c r="F23" s="209"/>
      <c r="G23" s="191" t="s">
        <v>156</v>
      </c>
      <c r="H23" s="190" t="s">
        <v>227</v>
      </c>
      <c r="I23" s="190" t="s">
        <v>229</v>
      </c>
    </row>
    <row r="24" spans="1:9" ht="30" x14ac:dyDescent="0.25">
      <c r="A24" s="194" t="s">
        <v>155</v>
      </c>
      <c r="B24" s="193" t="s">
        <v>154</v>
      </c>
      <c r="C24" s="193" t="s">
        <v>132</v>
      </c>
      <c r="D24" s="192">
        <v>44216</v>
      </c>
      <c r="E24" s="192" t="s">
        <v>127</v>
      </c>
      <c r="F24" s="209"/>
      <c r="G24" s="222" t="s">
        <v>242</v>
      </c>
      <c r="H24" s="190" t="s">
        <v>227</v>
      </c>
      <c r="I24" s="190" t="s">
        <v>230</v>
      </c>
    </row>
    <row r="25" spans="1:9" x14ac:dyDescent="0.25">
      <c r="A25" s="194" t="s">
        <v>153</v>
      </c>
      <c r="B25" s="193" t="s">
        <v>152</v>
      </c>
      <c r="C25" s="193" t="s">
        <v>132</v>
      </c>
      <c r="D25" s="192">
        <v>44215</v>
      </c>
      <c r="E25" s="192" t="s">
        <v>127</v>
      </c>
      <c r="F25" s="209">
        <v>44215</v>
      </c>
      <c r="G25" s="191" t="s">
        <v>131</v>
      </c>
      <c r="H25" s="190" t="s">
        <v>258</v>
      </c>
      <c r="I25" s="190" t="s">
        <v>258</v>
      </c>
    </row>
    <row r="26" spans="1:9" ht="75" x14ac:dyDescent="0.25">
      <c r="A26" s="194" t="s">
        <v>151</v>
      </c>
      <c r="B26" s="193" t="s">
        <v>150</v>
      </c>
      <c r="C26" s="193" t="s">
        <v>132</v>
      </c>
      <c r="D26" s="192">
        <v>44201</v>
      </c>
      <c r="E26" s="192" t="s">
        <v>127</v>
      </c>
      <c r="F26" s="209" t="s">
        <v>238</v>
      </c>
      <c r="G26" s="218" t="s">
        <v>235</v>
      </c>
      <c r="H26" s="190" t="s">
        <v>260</v>
      </c>
      <c r="I26" s="190" t="s">
        <v>261</v>
      </c>
    </row>
    <row r="27" spans="1:9" ht="30" x14ac:dyDescent="0.25">
      <c r="A27" s="194" t="s">
        <v>149</v>
      </c>
      <c r="B27" s="193" t="s">
        <v>139</v>
      </c>
      <c r="C27" s="193" t="s">
        <v>128</v>
      </c>
      <c r="D27" s="192">
        <v>44216</v>
      </c>
      <c r="E27" s="192" t="s">
        <v>127</v>
      </c>
      <c r="F27" s="209"/>
      <c r="G27" s="210" t="s">
        <v>188</v>
      </c>
      <c r="H27" s="190" t="s">
        <v>262</v>
      </c>
      <c r="I27" s="190" t="s">
        <v>263</v>
      </c>
    </row>
    <row r="28" spans="1:9" x14ac:dyDescent="0.25">
      <c r="A28" s="194" t="s">
        <v>89</v>
      </c>
      <c r="B28" s="193" t="s">
        <v>139</v>
      </c>
      <c r="C28" s="193" t="s">
        <v>132</v>
      </c>
      <c r="D28" s="192">
        <v>44214</v>
      </c>
      <c r="E28" s="192" t="s">
        <v>127</v>
      </c>
      <c r="F28" s="209">
        <v>44215</v>
      </c>
      <c r="G28" s="208" t="s">
        <v>131</v>
      </c>
      <c r="H28" s="190" t="s">
        <v>258</v>
      </c>
      <c r="I28" s="190" t="s">
        <v>264</v>
      </c>
    </row>
    <row r="29" spans="1:9" ht="45" x14ac:dyDescent="0.25">
      <c r="A29" s="194" t="s">
        <v>101</v>
      </c>
      <c r="B29" s="193" t="s">
        <v>140</v>
      </c>
      <c r="C29" s="193" t="s">
        <v>132</v>
      </c>
      <c r="D29" s="192">
        <v>44208</v>
      </c>
      <c r="E29" s="192" t="s">
        <v>127</v>
      </c>
      <c r="F29" s="209">
        <v>44216</v>
      </c>
      <c r="G29" s="191" t="s">
        <v>148</v>
      </c>
      <c r="H29" s="190" t="s">
        <v>258</v>
      </c>
      <c r="I29" s="190" t="s">
        <v>261</v>
      </c>
    </row>
    <row r="30" spans="1:9" ht="45" x14ac:dyDescent="0.25">
      <c r="A30" s="194" t="s">
        <v>121</v>
      </c>
      <c r="B30" s="193" t="s">
        <v>133</v>
      </c>
      <c r="C30" s="193" t="s">
        <v>132</v>
      </c>
      <c r="D30" s="192">
        <v>44203</v>
      </c>
      <c r="E30" s="192" t="s">
        <v>127</v>
      </c>
      <c r="F30" s="209" t="s">
        <v>236</v>
      </c>
      <c r="G30" s="219" t="s">
        <v>147</v>
      </c>
      <c r="H30" s="190" t="s">
        <v>231</v>
      </c>
      <c r="I30" s="190" t="s">
        <v>214</v>
      </c>
    </row>
    <row r="31" spans="1:9" ht="45" x14ac:dyDescent="0.25">
      <c r="A31" s="194" t="s">
        <v>146</v>
      </c>
      <c r="B31" s="193" t="s">
        <v>140</v>
      </c>
      <c r="C31" s="193" t="s">
        <v>132</v>
      </c>
      <c r="D31" s="192">
        <v>44209</v>
      </c>
      <c r="E31" s="192" t="s">
        <v>127</v>
      </c>
      <c r="F31" s="209" t="s">
        <v>239</v>
      </c>
      <c r="G31" s="191" t="s">
        <v>126</v>
      </c>
      <c r="H31" s="190" t="s">
        <v>227</v>
      </c>
      <c r="I31" s="190" t="s">
        <v>232</v>
      </c>
    </row>
    <row r="32" spans="1:9" x14ac:dyDescent="0.25">
      <c r="A32" s="194" t="s">
        <v>248</v>
      </c>
      <c r="B32" s="193" t="s">
        <v>133</v>
      </c>
      <c r="C32" s="193" t="s">
        <v>132</v>
      </c>
      <c r="D32" s="192">
        <v>44214</v>
      </c>
      <c r="E32" s="192" t="s">
        <v>127</v>
      </c>
      <c r="F32" s="209">
        <v>44216</v>
      </c>
      <c r="G32" s="214" t="s">
        <v>131</v>
      </c>
      <c r="H32" s="190" t="s">
        <v>265</v>
      </c>
      <c r="I32" s="190" t="s">
        <v>266</v>
      </c>
    </row>
    <row r="33" spans="1:9" ht="45" x14ac:dyDescent="0.25">
      <c r="A33" s="198" t="s">
        <v>145</v>
      </c>
      <c r="B33" s="197" t="s">
        <v>144</v>
      </c>
      <c r="C33" s="197" t="s">
        <v>128</v>
      </c>
      <c r="D33" s="207">
        <v>44214</v>
      </c>
      <c r="E33" s="206">
        <v>44033</v>
      </c>
      <c r="F33" s="207" t="s">
        <v>252</v>
      </c>
      <c r="G33" s="191" t="s">
        <v>143</v>
      </c>
      <c r="H33" s="190" t="s">
        <v>267</v>
      </c>
      <c r="I33" s="190" t="s">
        <v>263</v>
      </c>
    </row>
    <row r="34" spans="1:9" ht="90" x14ac:dyDescent="0.25">
      <c r="A34" s="194" t="s">
        <v>142</v>
      </c>
      <c r="B34" s="193" t="s">
        <v>140</v>
      </c>
      <c r="C34" s="193" t="s">
        <v>132</v>
      </c>
      <c r="D34" s="192">
        <v>44207</v>
      </c>
      <c r="E34" s="192" t="s">
        <v>127</v>
      </c>
      <c r="F34" s="209" t="s">
        <v>240</v>
      </c>
      <c r="G34" s="224" t="s">
        <v>249</v>
      </c>
      <c r="H34" s="190" t="s">
        <v>268</v>
      </c>
      <c r="I34" s="190" t="s">
        <v>269</v>
      </c>
    </row>
    <row r="35" spans="1:9" ht="45" x14ac:dyDescent="0.25">
      <c r="A35" s="194" t="s">
        <v>141</v>
      </c>
      <c r="B35" s="193" t="s">
        <v>140</v>
      </c>
      <c r="C35" s="193" t="s">
        <v>132</v>
      </c>
      <c r="D35" s="192">
        <v>44202</v>
      </c>
      <c r="E35" s="192" t="s">
        <v>127</v>
      </c>
      <c r="F35" s="209" t="s">
        <v>253</v>
      </c>
      <c r="G35" s="211" t="s">
        <v>190</v>
      </c>
      <c r="H35" s="190" t="s">
        <v>270</v>
      </c>
      <c r="I35" s="190" t="s">
        <v>271</v>
      </c>
    </row>
    <row r="36" spans="1:9" ht="30" x14ac:dyDescent="0.25">
      <c r="A36" s="194" t="s">
        <v>82</v>
      </c>
      <c r="B36" s="193" t="s">
        <v>139</v>
      </c>
      <c r="C36" s="193" t="s">
        <v>132</v>
      </c>
      <c r="D36" s="192">
        <v>44215</v>
      </c>
      <c r="E36" s="192" t="s">
        <v>127</v>
      </c>
      <c r="F36" s="209" t="s">
        <v>254</v>
      </c>
      <c r="G36" s="191" t="s">
        <v>131</v>
      </c>
      <c r="H36" s="190" t="s">
        <v>272</v>
      </c>
      <c r="I36" s="190" t="s">
        <v>273</v>
      </c>
    </row>
    <row r="37" spans="1:9" x14ac:dyDescent="0.25">
      <c r="A37" s="194" t="s">
        <v>105</v>
      </c>
      <c r="B37" s="193" t="s">
        <v>139</v>
      </c>
      <c r="C37" s="193" t="s">
        <v>138</v>
      </c>
      <c r="D37" s="192">
        <v>44216</v>
      </c>
      <c r="E37" s="192" t="s">
        <v>127</v>
      </c>
      <c r="F37" s="209"/>
      <c r="G37" s="191" t="s">
        <v>126</v>
      </c>
      <c r="H37" s="190" t="s">
        <v>225</v>
      </c>
      <c r="I37" s="190" t="s">
        <v>233</v>
      </c>
    </row>
    <row r="38" spans="1:9" x14ac:dyDescent="0.25">
      <c r="A38" s="194" t="s">
        <v>199</v>
      </c>
      <c r="B38" s="193" t="s">
        <v>177</v>
      </c>
      <c r="C38" s="193" t="s">
        <v>138</v>
      </c>
      <c r="D38" s="192">
        <v>44216</v>
      </c>
      <c r="E38" s="192" t="s">
        <v>127</v>
      </c>
      <c r="F38" s="209"/>
      <c r="G38" s="215" t="s">
        <v>200</v>
      </c>
      <c r="H38" s="223" t="s">
        <v>244</v>
      </c>
      <c r="I38" s="223" t="s">
        <v>243</v>
      </c>
    </row>
    <row r="39" spans="1:9" ht="45" x14ac:dyDescent="0.25">
      <c r="A39" s="198" t="s">
        <v>137</v>
      </c>
      <c r="B39" s="197" t="s">
        <v>136</v>
      </c>
      <c r="C39" s="197" t="s">
        <v>132</v>
      </c>
      <c r="D39" s="207">
        <v>44216</v>
      </c>
      <c r="E39" s="206" t="s">
        <v>127</v>
      </c>
      <c r="F39" s="207" t="s">
        <v>286</v>
      </c>
      <c r="G39" s="191" t="s">
        <v>135</v>
      </c>
      <c r="H39" s="190" t="s">
        <v>274</v>
      </c>
      <c r="I39" s="190" t="s">
        <v>275</v>
      </c>
    </row>
    <row r="40" spans="1:9" x14ac:dyDescent="0.25">
      <c r="A40" s="194" t="s">
        <v>134</v>
      </c>
      <c r="B40" s="193" t="s">
        <v>133</v>
      </c>
      <c r="C40" s="193" t="s">
        <v>132</v>
      </c>
      <c r="D40" s="192">
        <v>44216</v>
      </c>
      <c r="E40" s="192" t="s">
        <v>127</v>
      </c>
      <c r="F40" s="209"/>
      <c r="G40" s="191" t="s">
        <v>131</v>
      </c>
      <c r="H40" s="190" t="s">
        <v>227</v>
      </c>
      <c r="I40" s="190" t="s">
        <v>234</v>
      </c>
    </row>
    <row r="41" spans="1:9" x14ac:dyDescent="0.25">
      <c r="A41" s="194" t="s">
        <v>130</v>
      </c>
      <c r="B41" s="193" t="s">
        <v>129</v>
      </c>
      <c r="C41" s="193" t="s">
        <v>128</v>
      </c>
      <c r="D41" s="192">
        <v>44200</v>
      </c>
      <c r="E41" s="192" t="s">
        <v>127</v>
      </c>
      <c r="F41" s="209"/>
      <c r="G41" s="211" t="s">
        <v>192</v>
      </c>
      <c r="H41" s="190" t="s">
        <v>276</v>
      </c>
      <c r="I41" s="190" t="s">
        <v>277</v>
      </c>
    </row>
  </sheetData>
  <autoFilter ref="A3:I41" xr:uid="{00000000-0009-0000-0000-000000000000}">
    <sortState xmlns:xlrd2="http://schemas.microsoft.com/office/spreadsheetml/2017/richdata2" ref="A4:I41">
      <sortCondition ref="A3:A41"/>
    </sortState>
  </autoFilter>
  <customSheetViews>
    <customSheetView guid="{CA497D1C-9A09-4CF3-B671-3FD8BB2B2517}" scale="85" showAutoFilter="1" state="hidden">
      <selection activeCell="F10" sqref="F10"/>
      <pageMargins left="0.7" right="0.7" top="0.75" bottom="0.75" header="0.3" footer="0.3"/>
      <pageSetup paperSize="0" orientation="portrait" horizontalDpi="0" verticalDpi="0" copies="0" r:id="rId1"/>
      <autoFilter ref="A3:I41" xr:uid="{D6C01A21-8F9F-4550-BDE6-6AE771B10ECA}">
        <sortState xmlns:xlrd2="http://schemas.microsoft.com/office/spreadsheetml/2017/richdata2" ref="A4:I41">
          <sortCondition ref="A3:A41"/>
        </sortState>
      </autoFilter>
    </customSheetView>
    <customSheetView guid="{162504CA-979C-48C9-998D-9A0D2EECF939}" scale="85" showPageBreaks="1" printArea="1" showAutoFilter="1" state="hidden">
      <selection activeCell="F10" sqref="F10"/>
      <pageMargins left="0.7" right="0.7" top="0.75" bottom="0.75" header="0.3" footer="0.3"/>
      <pageSetup paperSize="0" orientation="portrait" horizontalDpi="0" verticalDpi="0" copies="0"/>
      <autoFilter ref="A3:I41" xr:uid="{968CA422-08E9-46EF-9B48-53D626126AD9}">
        <sortState xmlns:xlrd2="http://schemas.microsoft.com/office/spreadsheetml/2017/richdata2" ref="A4:I41">
          <sortCondition ref="A3:A41"/>
        </sortState>
      </autoFilter>
    </customSheetView>
    <customSheetView guid="{CC76F6F4-6360-4941-90B3-CD1DBE270484}" scale="85" showPageBreaks="1" printArea="1" showAutoFilter="1" state="hidden">
      <selection activeCell="F10" sqref="F10"/>
      <pageMargins left="0.7" right="0.7" top="0.75" bottom="0.75" header="0.3" footer="0.3"/>
      <pageSetup scale="68" orientation="portrait" r:id="rId2"/>
      <autoFilter ref="A3:I41" xr:uid="{A836F975-04DC-4523-A73E-31971354C82E}">
        <sortState xmlns:xlrd2="http://schemas.microsoft.com/office/spreadsheetml/2017/richdata2" ref="A4:I41">
          <sortCondition ref="A3:A41"/>
        </sortState>
      </autoFilter>
    </customSheetView>
    <customSheetView guid="{D3966812-59A4-4ABD-8C1D-5BF981C5686B}" scale="85" showAutoFilter="1" state="hidden">
      <selection activeCell="F10" sqref="F10"/>
      <pageMargins left="0.7" right="0.7" top="0.75" bottom="0.75" header="0.3" footer="0.3"/>
      <pageSetup scale="68" orientation="portrait" r:id="rId3"/>
      <autoFilter ref="A3:I41" xr:uid="{4F8CB25E-4ADE-469B-8FED-DFC10B174389}">
        <sortState xmlns:xlrd2="http://schemas.microsoft.com/office/spreadsheetml/2017/richdata2" ref="A4:I41">
          <sortCondition ref="A3:A41"/>
        </sortState>
      </autoFilter>
    </customSheetView>
    <customSheetView guid="{EEDF6EAA-A1E4-47AF-BB45-D2BB00B48378}" scale="85" showAutoFilter="1" state="hidden">
      <selection activeCell="F10" sqref="F10"/>
      <pageMargins left="0.7" right="0.7" top="0.75" bottom="0.75" header="0.3" footer="0.3"/>
      <pageSetup scale="68" orientation="portrait" r:id="rId4"/>
      <autoFilter ref="A3:I41" xr:uid="{34DA89B9-988B-48DC-ACC5-39E9E9ED5520}">
        <sortState xmlns:xlrd2="http://schemas.microsoft.com/office/spreadsheetml/2017/richdata2" ref="A4:I41">
          <sortCondition ref="A3:A41"/>
        </sortState>
      </autoFilter>
    </customSheetView>
    <customSheetView guid="{C8815BCF-4302-4976-B0C8-7C88CE45A126}" scale="85" showAutoFilter="1" state="hidden">
      <selection activeCell="F10" sqref="F10"/>
      <pageMargins left="0.7" right="0.7" top="0.75" bottom="0.75" header="0.3" footer="0.3"/>
      <pageSetup scale="68" orientation="portrait" r:id="rId5"/>
      <autoFilter ref="A3:I41" xr:uid="{A590E77F-CDD2-421C-960E-F668AE6C3C91}">
        <sortState xmlns:xlrd2="http://schemas.microsoft.com/office/spreadsheetml/2017/richdata2" ref="A4:I41">
          <sortCondition ref="A3:A41"/>
        </sortState>
      </autoFilter>
    </customSheetView>
    <customSheetView guid="{722DF141-BBB9-4BCB-A4C5-5C683F6E9DF6}" scale="85" showPageBreaks="1" printArea="1" showAutoFilter="1" state="hidden">
      <selection activeCell="F10" sqref="F10"/>
      <pageMargins left="0.7" right="0.7" top="0.75" bottom="0.75" header="0.3" footer="0.3"/>
      <pageSetup scale="68" orientation="portrait" r:id="rId6"/>
      <autoFilter ref="A3:I41" xr:uid="{BF5BE88A-7952-400D-B440-22498070F9FA}">
        <sortState xmlns:xlrd2="http://schemas.microsoft.com/office/spreadsheetml/2017/richdata2" ref="A4:I41">
          <sortCondition ref="A3:A41"/>
        </sortState>
      </autoFilter>
    </customSheetView>
    <customSheetView guid="{B777ACF8-7056-43BF-BE8E-750A939A0A85}" scale="85" showAutoFilter="1" state="hidden">
      <selection activeCell="F10" sqref="F10"/>
      <pageMargins left="0.7" right="0.7" top="0.75" bottom="0.75" header="0.3" footer="0.3"/>
      <pageSetup scale="68" orientation="portrait" r:id="rId7"/>
      <autoFilter ref="A3:I41" xr:uid="{189446AC-7675-4BE8-8430-0F777900E163}">
        <sortState xmlns:xlrd2="http://schemas.microsoft.com/office/spreadsheetml/2017/richdata2" ref="A4:I41">
          <sortCondition ref="A3:A41"/>
        </sortState>
      </autoFilter>
    </customSheetView>
    <customSheetView guid="{4BC6AA3C-DE66-46F9-8930-7070BFE17377}" scale="85" showAutoFilter="1" state="hidden">
      <selection activeCell="F10" sqref="F10"/>
      <pageMargins left="0.7" right="0.7" top="0.75" bottom="0.75" header="0.3" footer="0.3"/>
      <pageSetup scale="68" orientation="portrait" r:id="rId8"/>
      <autoFilter ref="A3:I41" xr:uid="{AEDDB4E3-A452-4EF8-AA47-E3C05565EAE4}">
        <sortState xmlns:xlrd2="http://schemas.microsoft.com/office/spreadsheetml/2017/richdata2" ref="A4:I41">
          <sortCondition ref="A3:A41"/>
        </sortState>
      </autoFilter>
    </customSheetView>
    <customSheetView guid="{64648136-160E-4221-A246-0E972EE5D7ED}" scale="85" showPageBreaks="1" printArea="1" showAutoFilter="1" state="hidden">
      <selection activeCell="F10" sqref="F10"/>
      <pageMargins left="0.7" right="0.7" top="0.75" bottom="0.75" header="0.3" footer="0.3"/>
      <pageSetup paperSize="0" orientation="portrait" horizontalDpi="0" verticalDpi="0" copies="0"/>
      <autoFilter ref="A3:I41" xr:uid="{F54CDEC0-4D86-4265-BDA4-8D0B90E0B1C3}">
        <sortState xmlns:xlrd2="http://schemas.microsoft.com/office/spreadsheetml/2017/richdata2" ref="A4:I41">
          <sortCondition ref="A3:A41"/>
        </sortState>
      </autoFilter>
    </customSheetView>
    <customSheetView guid="{CCEFF658-EAA2-4050-B1FE-7DAA5695FB88}" scale="85" showPageBreaks="1" printArea="1" showAutoFilter="1" state="hidden">
      <selection activeCell="F10" sqref="F10"/>
      <pageMargins left="0.7" right="0.7" top="0.75" bottom="0.75" header="0.3" footer="0.3"/>
      <pageSetup paperSize="0" orientation="portrait" horizontalDpi="0" verticalDpi="0" copies="0"/>
      <autoFilter ref="A3:I41" xr:uid="{CB7D5B4C-6B10-4B31-970B-CC24623DDCF1}">
        <sortState xmlns:xlrd2="http://schemas.microsoft.com/office/spreadsheetml/2017/richdata2" ref="A4:I41">
          <sortCondition ref="A3:A41"/>
        </sortState>
      </autoFilter>
    </customSheetView>
    <customSheetView guid="{25FCF038-5C89-48CF-BC55-D04249A9C090}" scale="85" showPageBreaks="1" printArea="1" showAutoFilter="1" state="hidden">
      <selection activeCell="F10" sqref="F10"/>
      <pageMargins left="0.7" right="0.7" top="0.75" bottom="0.75" header="0.3" footer="0.3"/>
      <pageSetup orientation="portrait" r:id="rId9"/>
      <autoFilter ref="A3:I41" xr:uid="{A2282E36-0986-4AE4-9DB4-D75B62BEFDFE}">
        <sortState xmlns:xlrd2="http://schemas.microsoft.com/office/spreadsheetml/2017/richdata2" ref="A4:I41">
          <sortCondition ref="A3:A41"/>
        </sortState>
      </autoFilter>
    </customSheetView>
  </customSheetViews>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AE3EA-56FA-4494-9721-4A93D7722EDA}">
  <dimension ref="A1:P75"/>
  <sheetViews>
    <sheetView tabSelected="1" zoomScale="80" zoomScaleNormal="80" workbookViewId="0">
      <selection activeCell="G6" sqref="G6"/>
    </sheetView>
  </sheetViews>
  <sheetFormatPr defaultColWidth="9.140625" defaultRowHeight="12.75" x14ac:dyDescent="0.2"/>
  <cols>
    <col min="1" max="1" width="20" style="137" customWidth="1"/>
    <col min="2" max="3" width="9.85546875" style="137" bestFit="1" customWidth="1"/>
    <col min="4" max="4" width="9.140625" style="140"/>
    <col min="5" max="5" width="9.140625" style="141"/>
    <col min="6" max="6" width="9.140625" style="140"/>
    <col min="7" max="7" width="12" style="140" customWidth="1"/>
    <col min="8" max="8" width="6" style="137" bestFit="1" customWidth="1"/>
    <col min="9" max="9" width="19" style="137" customWidth="1"/>
    <col min="10" max="12" width="9.140625" style="137"/>
    <col min="13" max="13" width="9.140625" style="139"/>
    <col min="14" max="14" width="9.140625" style="137"/>
    <col min="15" max="15" width="10.5703125" style="138" customWidth="1"/>
    <col min="16" max="16384" width="9.140625" style="137"/>
  </cols>
  <sheetData>
    <row r="1" spans="1:16" ht="15" customHeight="1" x14ac:dyDescent="0.25">
      <c r="A1" s="189" t="s">
        <v>311</v>
      </c>
      <c r="B1" s="182"/>
      <c r="C1" s="181"/>
      <c r="D1" s="185" t="s">
        <v>0</v>
      </c>
      <c r="G1" s="212"/>
      <c r="H1" s="184"/>
      <c r="I1" s="333">
        <v>42905173.780000001</v>
      </c>
      <c r="J1" s="182"/>
      <c r="K1" s="182"/>
      <c r="L1" s="181"/>
      <c r="M1" s="180" t="s">
        <v>27</v>
      </c>
      <c r="O1" s="146"/>
    </row>
    <row r="2" spans="1:16" ht="15" customHeight="1" x14ac:dyDescent="0.2">
      <c r="A2" s="189" t="s">
        <v>312</v>
      </c>
      <c r="B2" s="182"/>
      <c r="C2" s="181"/>
      <c r="D2" s="185" t="s">
        <v>1</v>
      </c>
      <c r="H2" s="188"/>
      <c r="I2" s="183" t="s">
        <v>313</v>
      </c>
      <c r="J2" s="182"/>
      <c r="K2" s="182"/>
      <c r="L2" s="181"/>
      <c r="M2" s="180" t="s">
        <v>28</v>
      </c>
      <c r="O2" s="146"/>
    </row>
    <row r="3" spans="1:16" ht="15" customHeight="1" x14ac:dyDescent="0.2">
      <c r="A3" s="326">
        <v>44773</v>
      </c>
      <c r="B3" s="187"/>
      <c r="C3" s="186"/>
      <c r="D3" s="185" t="s">
        <v>17</v>
      </c>
      <c r="H3" s="184"/>
      <c r="I3" s="183" t="s">
        <v>314</v>
      </c>
      <c r="J3" s="182"/>
      <c r="K3" s="182"/>
      <c r="L3" s="181"/>
      <c r="M3" s="180" t="s">
        <v>29</v>
      </c>
      <c r="O3" s="146"/>
    </row>
    <row r="4" spans="1:16" ht="15" customHeight="1" x14ac:dyDescent="0.2">
      <c r="A4" s="6"/>
      <c r="B4" s="6"/>
      <c r="C4" s="6"/>
      <c r="D4" s="16"/>
      <c r="E4" s="6"/>
      <c r="F4" s="6"/>
      <c r="G4" s="6"/>
      <c r="H4" s="67"/>
      <c r="I4" s="67"/>
      <c r="J4" s="6"/>
      <c r="O4" s="146"/>
    </row>
    <row r="5" spans="1:16" ht="15" customHeight="1" x14ac:dyDescent="0.2">
      <c r="A5" s="130"/>
      <c r="B5" s="6"/>
      <c r="C5" s="6"/>
      <c r="D5" s="16"/>
      <c r="E5" s="6"/>
      <c r="F5" s="6"/>
      <c r="G5" s="6"/>
      <c r="H5" s="67"/>
      <c r="I5" s="67"/>
      <c r="J5" s="6"/>
      <c r="N5" s="138"/>
    </row>
    <row r="6" spans="1:16" ht="15" customHeight="1" x14ac:dyDescent="0.2">
      <c r="A6" s="6"/>
      <c r="B6" s="6"/>
      <c r="C6" s="6"/>
      <c r="D6" s="6"/>
      <c r="E6" s="6"/>
      <c r="F6" s="6"/>
      <c r="G6" s="6"/>
      <c r="H6" s="6"/>
      <c r="I6" s="1"/>
      <c r="J6" s="1"/>
      <c r="O6" s="146"/>
    </row>
    <row r="7" spans="1:16" ht="15" customHeight="1" x14ac:dyDescent="0.2">
      <c r="A7" s="167" t="s">
        <v>2</v>
      </c>
      <c r="I7" s="167" t="s">
        <v>21</v>
      </c>
      <c r="J7" s="167"/>
      <c r="O7" s="146"/>
    </row>
    <row r="8" spans="1:16" ht="15" customHeight="1" x14ac:dyDescent="0.2">
      <c r="A8" s="167"/>
      <c r="I8" s="167"/>
      <c r="J8" s="167"/>
      <c r="O8" s="146"/>
    </row>
    <row r="9" spans="1:16" ht="15" customHeight="1" x14ac:dyDescent="0.2">
      <c r="A9" s="167" t="s">
        <v>6</v>
      </c>
      <c r="B9" s="166" t="s">
        <v>52</v>
      </c>
      <c r="C9" s="166" t="s">
        <v>53</v>
      </c>
      <c r="D9" s="164" t="s">
        <v>54</v>
      </c>
      <c r="E9" s="165" t="s">
        <v>55</v>
      </c>
      <c r="F9" s="164" t="s">
        <v>56</v>
      </c>
      <c r="G9" s="164"/>
      <c r="I9" s="167"/>
      <c r="J9" s="166" t="s">
        <v>52</v>
      </c>
      <c r="K9" s="166" t="s">
        <v>53</v>
      </c>
      <c r="L9" s="166" t="s">
        <v>54</v>
      </c>
      <c r="M9" s="165" t="s">
        <v>55</v>
      </c>
      <c r="N9" s="166" t="s">
        <v>56</v>
      </c>
      <c r="O9" s="166"/>
    </row>
    <row r="10" spans="1:16" ht="15" customHeight="1" x14ac:dyDescent="0.2">
      <c r="A10" s="176" t="s">
        <v>7</v>
      </c>
      <c r="B10" s="331">
        <v>0.88976722331317881</v>
      </c>
      <c r="C10" s="331">
        <v>0.13653804853555401</v>
      </c>
      <c r="D10" s="151">
        <f t="shared" ref="D10:D15" si="0">B10+C10</f>
        <v>1.0263052718487329</v>
      </c>
      <c r="E10" s="156">
        <f t="shared" ref="E10:E15" si="1">IF(C10&gt;0,B10/C10,"NM")</f>
        <v>6.516624727366648</v>
      </c>
      <c r="F10" s="151">
        <f t="shared" ref="F10:F15" si="2">B10-C10</f>
        <v>0.75322917477762474</v>
      </c>
      <c r="G10" s="138"/>
      <c r="H10" s="140"/>
      <c r="I10" s="176" t="s">
        <v>22</v>
      </c>
      <c r="J10" s="331">
        <v>0.71798593055366478</v>
      </c>
      <c r="K10" s="331">
        <v>0.32963358329509129</v>
      </c>
      <c r="L10" s="230">
        <f>K10+J10</f>
        <v>1.0476195138487561</v>
      </c>
      <c r="M10" s="156">
        <f>IF(K10&gt;0,J10/K10,"NM")</f>
        <v>2.178133439489133</v>
      </c>
      <c r="N10" s="230">
        <f>J10-K10</f>
        <v>0.38835234725857348</v>
      </c>
      <c r="P10" s="140"/>
    </row>
    <row r="11" spans="1:16" ht="15" customHeight="1" x14ac:dyDescent="0.2">
      <c r="A11" s="176" t="s">
        <v>45</v>
      </c>
      <c r="B11" s="331"/>
      <c r="C11" s="331"/>
      <c r="D11" s="151">
        <f t="shared" si="0"/>
        <v>0</v>
      </c>
      <c r="E11" s="156" t="str">
        <f t="shared" si="1"/>
        <v>NM</v>
      </c>
      <c r="F11" s="151">
        <f t="shared" si="2"/>
        <v>0</v>
      </c>
      <c r="G11" s="138"/>
      <c r="H11" s="140"/>
      <c r="I11" s="176" t="s">
        <v>23</v>
      </c>
      <c r="J11" s="331">
        <v>0.17202281356194987</v>
      </c>
      <c r="K11" s="331"/>
      <c r="L11" s="230">
        <f>K11+J11</f>
        <v>0.17202281356194987</v>
      </c>
      <c r="M11" s="156" t="str">
        <f>IF(K11&gt;0,J11/K11,"NM")</f>
        <v>NM</v>
      </c>
      <c r="N11" s="230">
        <f>J11-K11</f>
        <v>0.17202281356194987</v>
      </c>
      <c r="P11" s="140"/>
    </row>
    <row r="12" spans="1:16" ht="15" customHeight="1" x14ac:dyDescent="0.2">
      <c r="A12" s="176" t="s">
        <v>46</v>
      </c>
      <c r="B12" s="331"/>
      <c r="C12" s="331"/>
      <c r="D12" s="151">
        <f t="shared" si="0"/>
        <v>0</v>
      </c>
      <c r="E12" s="156" t="str">
        <f t="shared" si="1"/>
        <v>NM</v>
      </c>
      <c r="F12" s="151">
        <f t="shared" si="2"/>
        <v>0</v>
      </c>
      <c r="G12" s="138"/>
      <c r="H12" s="140"/>
      <c r="I12" s="176" t="s">
        <v>24</v>
      </c>
      <c r="J12" s="331"/>
      <c r="K12" s="331"/>
      <c r="L12" s="230">
        <f>K12+J12</f>
        <v>0</v>
      </c>
      <c r="M12" s="156" t="str">
        <f>IF(K12&gt;0,J12/K12,"NM")</f>
        <v>NM</v>
      </c>
      <c r="N12" s="230">
        <f>J12-K12</f>
        <v>0</v>
      </c>
      <c r="P12" s="140"/>
    </row>
    <row r="13" spans="1:16" ht="15" customHeight="1" x14ac:dyDescent="0.2">
      <c r="A13" s="176" t="s">
        <v>8</v>
      </c>
      <c r="B13" s="331"/>
      <c r="C13" s="331"/>
      <c r="D13" s="151">
        <f t="shared" si="0"/>
        <v>0</v>
      </c>
      <c r="E13" s="156" t="str">
        <f t="shared" si="1"/>
        <v>NM</v>
      </c>
      <c r="F13" s="151">
        <f t="shared" si="2"/>
        <v>0</v>
      </c>
      <c r="G13" s="138"/>
      <c r="H13" s="140"/>
      <c r="I13" s="176" t="s">
        <v>44</v>
      </c>
      <c r="J13" s="331"/>
      <c r="K13" s="331"/>
      <c r="L13" s="230">
        <f>K13+J13</f>
        <v>0</v>
      </c>
      <c r="M13" s="156" t="str">
        <f>IF(K13&gt;0,J13/K13,"NM")</f>
        <v>NM</v>
      </c>
      <c r="N13" s="230">
        <f>J13-K13</f>
        <v>0</v>
      </c>
      <c r="P13" s="140"/>
    </row>
    <row r="14" spans="1:16" ht="15" customHeight="1" x14ac:dyDescent="0.2">
      <c r="A14" s="176" t="s">
        <v>20</v>
      </c>
      <c r="B14" s="331">
        <v>2.4152080243596203E-4</v>
      </c>
      <c r="C14" s="331">
        <v>0.193095534759538</v>
      </c>
      <c r="D14" s="151">
        <f t="shared" si="0"/>
        <v>0.19333705556197398</v>
      </c>
      <c r="E14" s="156">
        <f t="shared" si="1"/>
        <v>1.2507839849156949E-3</v>
      </c>
      <c r="F14" s="151">
        <f t="shared" si="2"/>
        <v>-0.19285401395710203</v>
      </c>
      <c r="G14" s="138"/>
      <c r="H14" s="140"/>
      <c r="J14" s="231"/>
      <c r="K14" s="231"/>
      <c r="L14" s="231"/>
      <c r="N14" s="231"/>
      <c r="P14" s="140"/>
    </row>
    <row r="15" spans="1:16" ht="15" customHeight="1" x14ac:dyDescent="0.2">
      <c r="A15" s="176" t="s">
        <v>9</v>
      </c>
      <c r="B15" s="331"/>
      <c r="C15" s="331"/>
      <c r="D15" s="151">
        <f t="shared" si="0"/>
        <v>0</v>
      </c>
      <c r="E15" s="156" t="str">
        <f t="shared" si="1"/>
        <v>NM</v>
      </c>
      <c r="F15" s="151">
        <f t="shared" si="2"/>
        <v>0</v>
      </c>
      <c r="G15" s="138"/>
      <c r="H15" s="140"/>
      <c r="I15" s="157" t="s">
        <v>25</v>
      </c>
      <c r="J15" s="230">
        <f>SUM(J10:J13)</f>
        <v>0.89000874411561459</v>
      </c>
      <c r="K15" s="230">
        <f>SUM(K10:K13)</f>
        <v>0.32963358329509129</v>
      </c>
      <c r="L15" s="230">
        <f>J15+K15</f>
        <v>1.219642327410706</v>
      </c>
      <c r="M15" s="156">
        <f>IF(K15&gt;0,J15/K15,"NM")</f>
        <v>2.699994142644349</v>
      </c>
      <c r="N15" s="230">
        <f>J15-K15</f>
        <v>0.5603751608205233</v>
      </c>
      <c r="P15" s="140"/>
    </row>
    <row r="16" spans="1:16" ht="15" customHeight="1" x14ac:dyDescent="0.2">
      <c r="B16" s="138"/>
      <c r="C16" s="138"/>
      <c r="D16" s="138"/>
      <c r="E16" s="139"/>
      <c r="F16" s="138"/>
      <c r="G16" s="164"/>
      <c r="O16" s="146"/>
      <c r="P16" s="140"/>
    </row>
    <row r="17" spans="1:16" ht="15" customHeight="1" x14ac:dyDescent="0.2">
      <c r="A17" s="157" t="s">
        <v>11</v>
      </c>
      <c r="B17" s="151">
        <f>SUM(B10:B15)</f>
        <v>0.89000874411561481</v>
      </c>
      <c r="C17" s="151">
        <f>SUM(C10:C15)</f>
        <v>0.32963358329509201</v>
      </c>
      <c r="D17" s="151">
        <f>C17+B17</f>
        <v>1.2196423274107069</v>
      </c>
      <c r="E17" s="156">
        <f>IF(C17&gt;0,B17/C17,"NM")</f>
        <v>2.6999941426443437</v>
      </c>
      <c r="F17" s="151">
        <f>B17-C17</f>
        <v>0.56037516082052274</v>
      </c>
      <c r="G17" s="138"/>
      <c r="H17" s="140"/>
      <c r="I17" s="167" t="s">
        <v>30</v>
      </c>
      <c r="J17" s="167"/>
      <c r="N17" s="138"/>
      <c r="P17" s="140"/>
    </row>
    <row r="18" spans="1:16" ht="15" customHeight="1" x14ac:dyDescent="0.2">
      <c r="A18" s="167"/>
      <c r="B18" s="138"/>
      <c r="C18" s="138"/>
      <c r="D18" s="138"/>
      <c r="E18" s="139"/>
      <c r="F18" s="138"/>
      <c r="G18" s="138"/>
      <c r="I18" s="167"/>
      <c r="J18" s="167"/>
      <c r="N18" s="138"/>
      <c r="P18" s="140"/>
    </row>
    <row r="19" spans="1:16" ht="15" customHeight="1" x14ac:dyDescent="0.2">
      <c r="A19" s="167"/>
      <c r="B19" s="138"/>
      <c r="C19" s="138"/>
      <c r="D19" s="138"/>
      <c r="E19" s="139"/>
      <c r="F19" s="138"/>
      <c r="G19" s="138"/>
      <c r="I19" s="167"/>
      <c r="J19" s="166" t="s">
        <v>52</v>
      </c>
      <c r="K19" s="166" t="s">
        <v>53</v>
      </c>
      <c r="L19" s="166" t="s">
        <v>54</v>
      </c>
      <c r="M19" s="165" t="s">
        <v>55</v>
      </c>
      <c r="N19" s="166" t="s">
        <v>56</v>
      </c>
      <c r="O19" s="166"/>
      <c r="P19" s="140"/>
    </row>
    <row r="20" spans="1:16" ht="15" customHeight="1" x14ac:dyDescent="0.2">
      <c r="A20" s="167" t="s">
        <v>3</v>
      </c>
      <c r="B20" s="166" t="s">
        <v>52</v>
      </c>
      <c r="C20" s="166" t="s">
        <v>53</v>
      </c>
      <c r="D20" s="164" t="s">
        <v>54</v>
      </c>
      <c r="E20" s="165" t="s">
        <v>55</v>
      </c>
      <c r="F20" s="164" t="s">
        <v>56</v>
      </c>
      <c r="G20" s="164"/>
      <c r="I20" s="176" t="s">
        <v>31</v>
      </c>
      <c r="J20" s="331"/>
      <c r="K20" s="331"/>
      <c r="L20" s="230">
        <f t="shared" ref="L20:L32" si="3">K20+J20</f>
        <v>0</v>
      </c>
      <c r="M20" s="156" t="str">
        <f t="shared" ref="M20:M32" si="4">IF(K20&gt;0,J20/K20,"NM")</f>
        <v>NM</v>
      </c>
      <c r="N20" s="230">
        <f t="shared" ref="N20:N32" si="5">J20-K20</f>
        <v>0</v>
      </c>
      <c r="P20" s="140"/>
    </row>
    <row r="21" spans="1:16" ht="15" customHeight="1" x14ac:dyDescent="0.2">
      <c r="A21" s="176" t="s">
        <v>26</v>
      </c>
      <c r="B21" s="151"/>
      <c r="C21" s="151"/>
      <c r="D21" s="151">
        <f t="shared" ref="D21:D35" si="6">B21+C21</f>
        <v>0</v>
      </c>
      <c r="E21" s="156" t="str">
        <f t="shared" ref="E21:E35" si="7">IF(C21&gt;0,B21/C21,"NM")</f>
        <v>NM</v>
      </c>
      <c r="F21" s="151">
        <f t="shared" ref="F21:F35" si="8">B21-C21</f>
        <v>0</v>
      </c>
      <c r="G21" s="138"/>
      <c r="H21" s="140"/>
      <c r="I21" s="176" t="s">
        <v>32</v>
      </c>
      <c r="J21" s="331">
        <v>3.9715489062867045E-2</v>
      </c>
      <c r="K21" s="331"/>
      <c r="L21" s="230">
        <f t="shared" si="3"/>
        <v>3.9715489062867045E-2</v>
      </c>
      <c r="M21" s="156" t="str">
        <f t="shared" si="4"/>
        <v>NM</v>
      </c>
      <c r="N21" s="230">
        <f t="shared" si="5"/>
        <v>3.9715489062867045E-2</v>
      </c>
      <c r="P21" s="140"/>
    </row>
    <row r="22" spans="1:16" ht="15" customHeight="1" x14ac:dyDescent="0.2">
      <c r="A22" s="176" t="s">
        <v>76</v>
      </c>
      <c r="B22" s="151"/>
      <c r="C22" s="151"/>
      <c r="D22" s="151">
        <f t="shared" si="6"/>
        <v>0</v>
      </c>
      <c r="E22" s="156" t="str">
        <f t="shared" si="7"/>
        <v>NM</v>
      </c>
      <c r="F22" s="151">
        <f t="shared" si="8"/>
        <v>0</v>
      </c>
      <c r="G22" s="138"/>
      <c r="H22" s="140"/>
      <c r="I22" s="176" t="s">
        <v>33</v>
      </c>
      <c r="J22" s="331">
        <v>0.27135804762611548</v>
      </c>
      <c r="K22" s="331">
        <v>4.9060058602564176E-2</v>
      </c>
      <c r="L22" s="230">
        <f t="shared" si="3"/>
        <v>0.32041810622867967</v>
      </c>
      <c r="M22" s="156">
        <f t="shared" si="4"/>
        <v>5.5311398998600598</v>
      </c>
      <c r="N22" s="230">
        <f t="shared" si="5"/>
        <v>0.2222979890235513</v>
      </c>
      <c r="P22" s="140"/>
    </row>
    <row r="23" spans="1:16" ht="15" customHeight="1" x14ac:dyDescent="0.2">
      <c r="A23" s="176" t="s">
        <v>61</v>
      </c>
      <c r="B23" s="151"/>
      <c r="C23" s="151"/>
      <c r="D23" s="151">
        <f t="shared" si="6"/>
        <v>0</v>
      </c>
      <c r="E23" s="156" t="str">
        <f t="shared" si="7"/>
        <v>NM</v>
      </c>
      <c r="F23" s="151">
        <f t="shared" si="8"/>
        <v>0</v>
      </c>
      <c r="G23" s="138"/>
      <c r="H23" s="140"/>
      <c r="I23" s="176" t="s">
        <v>34</v>
      </c>
      <c r="J23" s="331">
        <v>0.1377591849949617</v>
      </c>
      <c r="K23" s="331">
        <v>5.1910522759337019E-3</v>
      </c>
      <c r="L23" s="230">
        <f t="shared" si="3"/>
        <v>0.1429502372708954</v>
      </c>
      <c r="M23" s="156">
        <f t="shared" si="4"/>
        <v>26.537815007879747</v>
      </c>
      <c r="N23" s="230">
        <f t="shared" si="5"/>
        <v>0.13256813271902801</v>
      </c>
      <c r="P23" s="140"/>
    </row>
    <row r="24" spans="1:16" ht="15" customHeight="1" x14ac:dyDescent="0.2">
      <c r="A24" s="176" t="s">
        <v>69</v>
      </c>
      <c r="B24" s="151"/>
      <c r="C24" s="151"/>
      <c r="D24" s="151">
        <f t="shared" si="6"/>
        <v>0</v>
      </c>
      <c r="E24" s="156" t="str">
        <f t="shared" si="7"/>
        <v>NM</v>
      </c>
      <c r="F24" s="151">
        <f t="shared" si="8"/>
        <v>0</v>
      </c>
      <c r="G24" s="138"/>
      <c r="H24" s="140"/>
      <c r="I24" s="176" t="s">
        <v>35</v>
      </c>
      <c r="J24" s="331">
        <v>8.2340341006771706E-2</v>
      </c>
      <c r="K24" s="331">
        <v>3.963581918394924E-2</v>
      </c>
      <c r="L24" s="230">
        <f t="shared" si="3"/>
        <v>0.12197616019072094</v>
      </c>
      <c r="M24" s="156">
        <f t="shared" si="4"/>
        <v>2.0774224603415266</v>
      </c>
      <c r="N24" s="230">
        <f t="shared" si="5"/>
        <v>4.2704521822822465E-2</v>
      </c>
      <c r="P24" s="140"/>
    </row>
    <row r="25" spans="1:16" ht="15" customHeight="1" x14ac:dyDescent="0.2">
      <c r="A25" s="176" t="s">
        <v>75</v>
      </c>
      <c r="B25" s="151"/>
      <c r="C25" s="151"/>
      <c r="D25" s="151">
        <f t="shared" si="6"/>
        <v>0</v>
      </c>
      <c r="E25" s="156" t="str">
        <f t="shared" si="7"/>
        <v>NM</v>
      </c>
      <c r="F25" s="151">
        <f t="shared" si="8"/>
        <v>0</v>
      </c>
      <c r="G25" s="138"/>
      <c r="H25" s="140"/>
      <c r="I25" s="176" t="s">
        <v>36</v>
      </c>
      <c r="J25" s="331">
        <v>0</v>
      </c>
      <c r="K25" s="331">
        <v>1.0696515118508396E-2</v>
      </c>
      <c r="L25" s="230">
        <f t="shared" si="3"/>
        <v>1.0696515118508396E-2</v>
      </c>
      <c r="M25" s="156">
        <f t="shared" si="4"/>
        <v>0</v>
      </c>
      <c r="N25" s="230">
        <f t="shared" si="5"/>
        <v>-1.0696515118508396E-2</v>
      </c>
      <c r="P25" s="140"/>
    </row>
    <row r="26" spans="1:16" ht="15" customHeight="1" x14ac:dyDescent="0.2">
      <c r="A26" s="176" t="s">
        <v>77</v>
      </c>
      <c r="B26" s="151"/>
      <c r="C26" s="151"/>
      <c r="D26" s="151">
        <f t="shared" si="6"/>
        <v>0</v>
      </c>
      <c r="E26" s="156" t="str">
        <f t="shared" si="7"/>
        <v>NM</v>
      </c>
      <c r="F26" s="151">
        <f t="shared" si="8"/>
        <v>0</v>
      </c>
      <c r="G26" s="138"/>
      <c r="H26" s="140"/>
      <c r="I26" s="176" t="s">
        <v>37</v>
      </c>
      <c r="J26" s="331">
        <v>7.7212625148351047E-3</v>
      </c>
      <c r="K26" s="331">
        <v>0</v>
      </c>
      <c r="L26" s="230">
        <f t="shared" si="3"/>
        <v>7.7212625148351047E-3</v>
      </c>
      <c r="M26" s="156" t="str">
        <f t="shared" si="4"/>
        <v>NM</v>
      </c>
      <c r="N26" s="230">
        <f t="shared" si="5"/>
        <v>7.7212625148351047E-3</v>
      </c>
      <c r="P26" s="140"/>
    </row>
    <row r="27" spans="1:16" ht="15" customHeight="1" x14ac:dyDescent="0.2">
      <c r="A27" s="176" t="s">
        <v>19</v>
      </c>
      <c r="B27" s="151"/>
      <c r="C27" s="151"/>
      <c r="D27" s="151">
        <f t="shared" si="6"/>
        <v>0</v>
      </c>
      <c r="E27" s="156" t="str">
        <f t="shared" si="7"/>
        <v>NM</v>
      </c>
      <c r="F27" s="151">
        <f t="shared" si="8"/>
        <v>0</v>
      </c>
      <c r="G27" s="138"/>
      <c r="H27" s="140"/>
      <c r="I27" s="176" t="s">
        <v>18</v>
      </c>
      <c r="J27" s="331">
        <v>0.26025856595423397</v>
      </c>
      <c r="K27" s="331">
        <v>3.1954603354598043E-2</v>
      </c>
      <c r="L27" s="230">
        <f t="shared" si="3"/>
        <v>0.29221316930883201</v>
      </c>
      <c r="M27" s="156">
        <f t="shared" si="4"/>
        <v>8.1446345325010761</v>
      </c>
      <c r="N27" s="230">
        <f t="shared" si="5"/>
        <v>0.22830396259963592</v>
      </c>
      <c r="O27" s="323"/>
      <c r="P27" s="140"/>
    </row>
    <row r="28" spans="1:16" ht="15" customHeight="1" x14ac:dyDescent="0.2">
      <c r="A28" s="176" t="s">
        <v>4</v>
      </c>
      <c r="B28" s="151"/>
      <c r="C28" s="151"/>
      <c r="D28" s="151">
        <f t="shared" si="6"/>
        <v>0</v>
      </c>
      <c r="E28" s="156" t="str">
        <f t="shared" si="7"/>
        <v>NM</v>
      </c>
      <c r="F28" s="151">
        <f t="shared" si="8"/>
        <v>0</v>
      </c>
      <c r="G28" s="138"/>
      <c r="H28" s="140"/>
      <c r="I28" s="176" t="s">
        <v>38</v>
      </c>
      <c r="J28" s="331">
        <v>9.0855852955829708E-2</v>
      </c>
      <c r="K28" s="331">
        <v>0</v>
      </c>
      <c r="L28" s="230">
        <f t="shared" si="3"/>
        <v>9.0855852955829708E-2</v>
      </c>
      <c r="M28" s="156" t="str">
        <f t="shared" si="4"/>
        <v>NM</v>
      </c>
      <c r="N28" s="230">
        <f t="shared" si="5"/>
        <v>9.0855852955829708E-2</v>
      </c>
      <c r="P28" s="140"/>
    </row>
    <row r="29" spans="1:16" ht="15" customHeight="1" x14ac:dyDescent="0.2">
      <c r="A29" s="176" t="s">
        <v>5</v>
      </c>
      <c r="B29" s="151"/>
      <c r="C29" s="151"/>
      <c r="D29" s="151">
        <f t="shared" si="6"/>
        <v>0</v>
      </c>
      <c r="E29" s="156" t="str">
        <f t="shared" si="7"/>
        <v>NM</v>
      </c>
      <c r="F29" s="151">
        <f t="shared" si="8"/>
        <v>0</v>
      </c>
      <c r="G29" s="138"/>
      <c r="H29" s="140"/>
      <c r="I29" s="176" t="s">
        <v>106</v>
      </c>
      <c r="J29" s="331"/>
      <c r="K29" s="331"/>
      <c r="L29" s="230">
        <f t="shared" si="3"/>
        <v>0</v>
      </c>
      <c r="M29" s="156" t="str">
        <f t="shared" si="4"/>
        <v>NM</v>
      </c>
      <c r="N29" s="230">
        <f t="shared" si="5"/>
        <v>0</v>
      </c>
      <c r="P29" s="140"/>
    </row>
    <row r="30" spans="1:16" ht="15" customHeight="1" x14ac:dyDescent="0.2">
      <c r="A30" s="176" t="s">
        <v>73</v>
      </c>
      <c r="B30" s="151"/>
      <c r="C30" s="151"/>
      <c r="D30" s="151">
        <f t="shared" si="6"/>
        <v>0</v>
      </c>
      <c r="E30" s="156" t="str">
        <f t="shared" si="7"/>
        <v>NM</v>
      </c>
      <c r="F30" s="151">
        <f t="shared" si="8"/>
        <v>0</v>
      </c>
      <c r="G30" s="138"/>
      <c r="H30" s="140"/>
      <c r="I30" s="176" t="s">
        <v>39</v>
      </c>
      <c r="J30" s="331"/>
      <c r="K30" s="331">
        <v>0.19309553475953778</v>
      </c>
      <c r="L30" s="230">
        <f t="shared" si="3"/>
        <v>0.19309553475953778</v>
      </c>
      <c r="M30" s="156">
        <f t="shared" si="4"/>
        <v>0</v>
      </c>
      <c r="N30" s="230">
        <f t="shared" si="5"/>
        <v>-0.19309553475953778</v>
      </c>
      <c r="P30" s="140"/>
    </row>
    <row r="31" spans="1:16" ht="15" customHeight="1" x14ac:dyDescent="0.2">
      <c r="A31" s="176" t="s">
        <v>66</v>
      </c>
      <c r="B31" s="151"/>
      <c r="C31" s="151"/>
      <c r="D31" s="151">
        <f t="shared" si="6"/>
        <v>0</v>
      </c>
      <c r="E31" s="156" t="str">
        <f t="shared" si="7"/>
        <v>NM</v>
      </c>
      <c r="F31" s="151">
        <f t="shared" si="8"/>
        <v>0</v>
      </c>
      <c r="G31" s="138"/>
      <c r="H31" s="140"/>
      <c r="I31" s="176" t="s">
        <v>59</v>
      </c>
      <c r="J31" s="331"/>
      <c r="K31" s="331"/>
      <c r="L31" s="230">
        <f t="shared" si="3"/>
        <v>0</v>
      </c>
      <c r="M31" s="156" t="str">
        <f t="shared" si="4"/>
        <v>NM</v>
      </c>
      <c r="N31" s="230">
        <f t="shared" si="5"/>
        <v>0</v>
      </c>
      <c r="P31" s="140"/>
    </row>
    <row r="32" spans="1:16" ht="15" customHeight="1" x14ac:dyDescent="0.2">
      <c r="A32" s="176" t="s">
        <v>58</v>
      </c>
      <c r="B32" s="151">
        <v>0</v>
      </c>
      <c r="C32" s="151">
        <v>0</v>
      </c>
      <c r="D32" s="151">
        <f t="shared" si="6"/>
        <v>0</v>
      </c>
      <c r="E32" s="156" t="str">
        <f t="shared" si="7"/>
        <v>NM</v>
      </c>
      <c r="F32" s="151">
        <f t="shared" si="8"/>
        <v>0</v>
      </c>
      <c r="G32" s="138"/>
      <c r="H32" s="140"/>
      <c r="I32" s="176" t="s">
        <v>60</v>
      </c>
      <c r="J32" s="230"/>
      <c r="K32" s="332"/>
      <c r="L32" s="230">
        <f t="shared" si="3"/>
        <v>0</v>
      </c>
      <c r="M32" s="156" t="str">
        <f t="shared" si="4"/>
        <v>NM</v>
      </c>
      <c r="N32" s="230">
        <f t="shared" si="5"/>
        <v>0</v>
      </c>
      <c r="P32" s="140"/>
    </row>
    <row r="33" spans="1:16" ht="15" customHeight="1" x14ac:dyDescent="0.2">
      <c r="A33" s="176" t="s">
        <v>64</v>
      </c>
      <c r="B33" s="151"/>
      <c r="C33" s="151"/>
      <c r="D33" s="151">
        <f t="shared" si="6"/>
        <v>0</v>
      </c>
      <c r="E33" s="156" t="str">
        <f t="shared" si="7"/>
        <v>NM</v>
      </c>
      <c r="F33" s="151">
        <f t="shared" si="8"/>
        <v>0</v>
      </c>
      <c r="G33" s="138"/>
      <c r="H33" s="140"/>
      <c r="I33" s="167"/>
      <c r="J33" s="167"/>
      <c r="N33" s="138"/>
      <c r="P33" s="140"/>
    </row>
    <row r="34" spans="1:16" ht="15" customHeight="1" x14ac:dyDescent="0.2">
      <c r="A34" s="176" t="s">
        <v>62</v>
      </c>
      <c r="B34" s="151"/>
      <c r="C34" s="151"/>
      <c r="D34" s="151">
        <f t="shared" si="6"/>
        <v>0</v>
      </c>
      <c r="E34" s="156" t="str">
        <f t="shared" si="7"/>
        <v>NM</v>
      </c>
      <c r="F34" s="151">
        <f t="shared" si="8"/>
        <v>0</v>
      </c>
      <c r="G34" s="138"/>
      <c r="H34" s="140"/>
      <c r="I34" s="157" t="s">
        <v>25</v>
      </c>
      <c r="J34" s="230">
        <f>SUM(J20:J32)</f>
        <v>0.89000874411561459</v>
      </c>
      <c r="K34" s="230">
        <f>SUM(K20:K32)</f>
        <v>0.32963358329509135</v>
      </c>
      <c r="L34" s="230">
        <f>J34+K34</f>
        <v>1.219642327410706</v>
      </c>
      <c r="M34" s="156">
        <f>IF(K34&gt;0,J34/K34,"NM")</f>
        <v>2.6999941426443486</v>
      </c>
      <c r="N34" s="230">
        <f>J34-K34</f>
        <v>0.56037516082052319</v>
      </c>
      <c r="P34" s="140"/>
    </row>
    <row r="35" spans="1:16" ht="15" customHeight="1" x14ac:dyDescent="0.2">
      <c r="A35" s="176" t="s">
        <v>63</v>
      </c>
      <c r="B35" s="151"/>
      <c r="C35" s="151"/>
      <c r="D35" s="151">
        <f t="shared" si="6"/>
        <v>0</v>
      </c>
      <c r="E35" s="156" t="str">
        <f t="shared" si="7"/>
        <v>NM</v>
      </c>
      <c r="F35" s="151">
        <f t="shared" si="8"/>
        <v>0</v>
      </c>
      <c r="G35" s="138"/>
      <c r="H35" s="140"/>
      <c r="P35" s="140"/>
    </row>
    <row r="36" spans="1:16" ht="15" customHeight="1" x14ac:dyDescent="0.2">
      <c r="B36" s="138"/>
      <c r="C36" s="138"/>
      <c r="D36" s="138"/>
      <c r="E36" s="139"/>
      <c r="F36" s="138"/>
      <c r="G36" s="164"/>
      <c r="H36" s="140"/>
      <c r="I36" s="167" t="s">
        <v>40</v>
      </c>
      <c r="J36" s="167"/>
      <c r="N36" s="138"/>
      <c r="P36" s="140"/>
    </row>
    <row r="37" spans="1:16" ht="15" customHeight="1" x14ac:dyDescent="0.2">
      <c r="A37" s="157" t="s">
        <v>12</v>
      </c>
      <c r="B37" s="151">
        <f>SUM(B21:B35)</f>
        <v>0</v>
      </c>
      <c r="C37" s="151">
        <f>SUM(C21:C35)</f>
        <v>0</v>
      </c>
      <c r="D37" s="151">
        <f>C37+B37</f>
        <v>0</v>
      </c>
      <c r="E37" s="156" t="str">
        <f>IF(C37&gt;0,B37/C37,"NM")</f>
        <v>NM</v>
      </c>
      <c r="F37" s="151">
        <f>B37-C37</f>
        <v>0</v>
      </c>
      <c r="G37" s="138"/>
      <c r="H37" s="140"/>
      <c r="I37" s="167"/>
      <c r="J37" s="167"/>
      <c r="N37" s="138"/>
      <c r="O37" s="164"/>
      <c r="P37" s="140"/>
    </row>
    <row r="38" spans="1:16" ht="15" customHeight="1" x14ac:dyDescent="0.2">
      <c r="A38" s="167"/>
      <c r="B38" s="138"/>
      <c r="C38" s="138"/>
      <c r="D38" s="138"/>
      <c r="E38" s="139"/>
      <c r="F38" s="138"/>
      <c r="G38" s="138"/>
      <c r="I38" s="167"/>
      <c r="J38" s="166" t="s">
        <v>52</v>
      </c>
      <c r="K38" s="166" t="s">
        <v>53</v>
      </c>
      <c r="L38" s="166" t="s">
        <v>54</v>
      </c>
      <c r="M38" s="165" t="s">
        <v>55</v>
      </c>
      <c r="N38" s="166" t="s">
        <v>56</v>
      </c>
      <c r="O38" s="146"/>
      <c r="P38" s="140"/>
    </row>
    <row r="39" spans="1:16" ht="15" customHeight="1" x14ac:dyDescent="0.2">
      <c r="B39" s="138"/>
      <c r="C39" s="138"/>
      <c r="D39" s="138"/>
      <c r="E39" s="139"/>
      <c r="F39" s="138"/>
      <c r="G39" s="138"/>
      <c r="I39" s="234" t="s">
        <v>292</v>
      </c>
      <c r="J39" s="331">
        <v>0.26230737690768069</v>
      </c>
      <c r="K39" s="331">
        <v>0.15523215950950517</v>
      </c>
      <c r="L39" s="230">
        <f>K39+J39</f>
        <v>0.41753953641718589</v>
      </c>
      <c r="M39" s="156">
        <f>IF(K39&gt;0,J39/K39,"NM")</f>
        <v>1.6897747073577178</v>
      </c>
      <c r="N39" s="230">
        <f>J39-K39</f>
        <v>0.10707521739817552</v>
      </c>
      <c r="P39" s="140"/>
    </row>
    <row r="40" spans="1:16" ht="15" customHeight="1" x14ac:dyDescent="0.2">
      <c r="A40" s="167" t="s">
        <v>10</v>
      </c>
      <c r="B40" s="166" t="s">
        <v>52</v>
      </c>
      <c r="C40" s="166" t="s">
        <v>53</v>
      </c>
      <c r="D40" s="164" t="s">
        <v>54</v>
      </c>
      <c r="E40" s="165" t="s">
        <v>55</v>
      </c>
      <c r="F40" s="164" t="s">
        <v>56</v>
      </c>
      <c r="G40" s="164"/>
      <c r="I40" s="234" t="s">
        <v>293</v>
      </c>
      <c r="J40" s="331">
        <v>0.53697703335581282</v>
      </c>
      <c r="K40" s="331">
        <v>0.16370490866707776</v>
      </c>
      <c r="L40" s="230">
        <f>K40+J40</f>
        <v>0.70068194202289058</v>
      </c>
      <c r="M40" s="156">
        <f>IF(K40&gt;0,J40/K40,"NM")</f>
        <v>3.280152304093999</v>
      </c>
      <c r="N40" s="230">
        <f>J40-K40</f>
        <v>0.37327212468873505</v>
      </c>
      <c r="P40" s="140"/>
    </row>
    <row r="41" spans="1:16" ht="15" customHeight="1" x14ac:dyDescent="0.2">
      <c r="A41" s="163" t="s">
        <v>51</v>
      </c>
      <c r="B41" s="151"/>
      <c r="C41" s="151"/>
      <c r="D41" s="151">
        <f>B41+C41</f>
        <v>0</v>
      </c>
      <c r="E41" s="156" t="str">
        <f>IF(C41&gt;0,B41/C41,"NM")</f>
        <v>NM</v>
      </c>
      <c r="F41" s="151">
        <f>B41-C41</f>
        <v>0</v>
      </c>
      <c r="G41" s="138"/>
      <c r="H41" s="140"/>
      <c r="I41" s="234" t="s">
        <v>294</v>
      </c>
      <c r="J41" s="331">
        <v>9.0724333852121267E-2</v>
      </c>
      <c r="K41" s="331">
        <v>1.0696515118508396E-2</v>
      </c>
      <c r="L41" s="230">
        <f>K41+J41</f>
        <v>0.10142084897062967</v>
      </c>
      <c r="M41" s="156">
        <f>IF(K41&gt;0,J41/K41,"NM")</f>
        <v>8.4816721003964286</v>
      </c>
      <c r="N41" s="230">
        <f>J41-K41</f>
        <v>8.0027818733612865E-2</v>
      </c>
      <c r="P41" s="140"/>
    </row>
    <row r="42" spans="1:16" ht="15" customHeight="1" x14ac:dyDescent="0.2">
      <c r="A42" s="167"/>
      <c r="B42" s="138"/>
      <c r="C42" s="138"/>
      <c r="D42" s="138"/>
      <c r="E42" s="139"/>
      <c r="F42" s="138"/>
      <c r="G42" s="138"/>
      <c r="J42" s="138"/>
      <c r="K42" s="138"/>
      <c r="L42" s="138"/>
      <c r="N42" s="138"/>
      <c r="P42" s="140"/>
    </row>
    <row r="43" spans="1:16" ht="15" customHeight="1" x14ac:dyDescent="0.2">
      <c r="B43" s="138"/>
      <c r="C43" s="138"/>
      <c r="D43" s="138"/>
      <c r="E43" s="139"/>
      <c r="F43" s="138"/>
      <c r="G43" s="138"/>
      <c r="I43" s="157" t="s">
        <v>25</v>
      </c>
      <c r="J43" s="230">
        <f>SUM(J39:J41)</f>
        <v>0.89000874411561481</v>
      </c>
      <c r="K43" s="230">
        <f>SUM(K39:K41)</f>
        <v>0.32963358329509135</v>
      </c>
      <c r="L43" s="230">
        <f>J43+K43</f>
        <v>1.2196423274107062</v>
      </c>
      <c r="M43" s="156">
        <f>IF(K43&gt;0,J43/K43,"NM")</f>
        <v>2.699994142644349</v>
      </c>
      <c r="N43" s="230">
        <f>J43-K43</f>
        <v>0.56037516082052341</v>
      </c>
      <c r="P43" s="140"/>
    </row>
    <row r="44" spans="1:16" ht="15" customHeight="1" x14ac:dyDescent="0.2">
      <c r="A44" s="167" t="s">
        <v>13</v>
      </c>
      <c r="B44" s="166" t="s">
        <v>52</v>
      </c>
      <c r="C44" s="166" t="s">
        <v>53</v>
      </c>
      <c r="D44" s="164" t="s">
        <v>54</v>
      </c>
      <c r="E44" s="165" t="s">
        <v>55</v>
      </c>
      <c r="F44" s="164" t="s">
        <v>56</v>
      </c>
      <c r="G44" s="164"/>
      <c r="O44" s="146"/>
    </row>
    <row r="45" spans="1:16" ht="15" customHeight="1" x14ac:dyDescent="0.2">
      <c r="A45" s="163" t="s">
        <v>50</v>
      </c>
      <c r="B45" s="151"/>
      <c r="C45" s="151"/>
      <c r="D45" s="151">
        <f>B45+C45</f>
        <v>0</v>
      </c>
      <c r="E45" s="156" t="str">
        <f>IF(C45&gt;0,B45/C45,"NM")</f>
        <v>NM</v>
      </c>
      <c r="F45" s="151">
        <f>B45-C45</f>
        <v>0</v>
      </c>
      <c r="G45" s="138"/>
      <c r="H45" s="140"/>
      <c r="I45" s="167" t="s">
        <v>80</v>
      </c>
      <c r="L45" s="162"/>
      <c r="M45" s="141"/>
      <c r="O45" s="146"/>
    </row>
    <row r="46" spans="1:16" ht="15" customHeight="1" x14ac:dyDescent="0.2">
      <c r="A46" s="167"/>
      <c r="B46" s="138"/>
      <c r="C46" s="138"/>
      <c r="D46" s="138"/>
      <c r="E46" s="139"/>
      <c r="F46" s="138"/>
      <c r="G46" s="138"/>
      <c r="I46" s="167"/>
      <c r="J46" s="179" t="s">
        <v>52</v>
      </c>
      <c r="K46" s="179" t="s">
        <v>53</v>
      </c>
      <c r="L46" s="177" t="s">
        <v>54</v>
      </c>
      <c r="M46" s="178" t="s">
        <v>55</v>
      </c>
      <c r="N46" s="177" t="s">
        <v>56</v>
      </c>
      <c r="O46" s="177"/>
    </row>
    <row r="47" spans="1:16" ht="15" customHeight="1" x14ac:dyDescent="0.2">
      <c r="B47" s="138"/>
      <c r="C47" s="138"/>
      <c r="D47" s="138"/>
      <c r="E47" s="139"/>
      <c r="F47" s="138"/>
      <c r="G47" s="138"/>
      <c r="I47" s="176" t="s">
        <v>22</v>
      </c>
      <c r="J47" s="173"/>
      <c r="K47" s="173"/>
      <c r="L47" s="151">
        <f>K47+J47</f>
        <v>0</v>
      </c>
      <c r="M47" s="156" t="str">
        <f>IF(K47&gt;0,J47/K47,"NM")</f>
        <v>NM</v>
      </c>
      <c r="N47" s="151">
        <f>J47-K47</f>
        <v>0</v>
      </c>
      <c r="O47" s="140"/>
    </row>
    <row r="48" spans="1:16" ht="15" customHeight="1" x14ac:dyDescent="0.2">
      <c r="A48" s="167" t="s">
        <v>49</v>
      </c>
      <c r="B48" s="166" t="s">
        <v>52</v>
      </c>
      <c r="C48" s="166" t="s">
        <v>53</v>
      </c>
      <c r="D48" s="164" t="s">
        <v>54</v>
      </c>
      <c r="E48" s="165" t="s">
        <v>55</v>
      </c>
      <c r="F48" s="164" t="s">
        <v>56</v>
      </c>
      <c r="G48" s="164"/>
      <c r="I48" s="176" t="s">
        <v>79</v>
      </c>
      <c r="J48" s="173"/>
      <c r="K48" s="173"/>
      <c r="L48" s="151">
        <f>K48+J48</f>
        <v>0</v>
      </c>
      <c r="M48" s="156" t="str">
        <f>IF(K48&gt;0,J48/K48,"NM")</f>
        <v>NM</v>
      </c>
      <c r="N48" s="151">
        <f>J48-K48</f>
        <v>0</v>
      </c>
      <c r="O48" s="140"/>
    </row>
    <row r="49" spans="1:16" ht="15" customHeight="1" x14ac:dyDescent="0.2">
      <c r="A49" s="175" t="s">
        <v>14</v>
      </c>
      <c r="B49" s="151"/>
      <c r="C49" s="151"/>
      <c r="D49" s="151">
        <f>B49+C49</f>
        <v>0</v>
      </c>
      <c r="E49" s="156" t="str">
        <f>IF(C49&gt;0,B49/C49,"NM")</f>
        <v>NM</v>
      </c>
      <c r="F49" s="151">
        <f>B49-C49</f>
        <v>0</v>
      </c>
      <c r="G49" s="138"/>
      <c r="I49" s="174" t="s">
        <v>24</v>
      </c>
      <c r="J49" s="173"/>
      <c r="K49" s="173"/>
      <c r="L49" s="151">
        <f>K49+J49</f>
        <v>0</v>
      </c>
      <c r="M49" s="156" t="str">
        <f>IF(K49&gt;0,J49/K49,"NM")</f>
        <v>NM</v>
      </c>
      <c r="N49" s="151">
        <f>J49-K49</f>
        <v>0</v>
      </c>
      <c r="O49" s="140"/>
    </row>
    <row r="50" spans="1:16" ht="15" customHeight="1" x14ac:dyDescent="0.2">
      <c r="A50" s="175" t="s">
        <v>15</v>
      </c>
      <c r="B50" s="151"/>
      <c r="C50" s="151"/>
      <c r="D50" s="151">
        <f>B50+C50</f>
        <v>0</v>
      </c>
      <c r="E50" s="156" t="str">
        <f>IF(C50&gt;0,B50/C50,"NM")</f>
        <v>NM</v>
      </c>
      <c r="F50" s="151">
        <f>B50-C50</f>
        <v>0</v>
      </c>
      <c r="G50" s="138"/>
      <c r="I50" s="174" t="s">
        <v>81</v>
      </c>
      <c r="J50" s="173"/>
      <c r="K50" s="173"/>
      <c r="L50" s="151">
        <f>K50+J50</f>
        <v>0</v>
      </c>
      <c r="M50" s="156" t="str">
        <f>IF(K50&gt;0,J50/K50,"NM")</f>
        <v>NM</v>
      </c>
      <c r="N50" s="151">
        <f>J50-K50</f>
        <v>0</v>
      </c>
      <c r="O50" s="140"/>
    </row>
    <row r="51" spans="1:16" ht="15" customHeight="1" x14ac:dyDescent="0.2">
      <c r="A51" s="167"/>
      <c r="B51" s="138"/>
      <c r="C51" s="138"/>
      <c r="D51" s="138"/>
      <c r="E51" s="139"/>
      <c r="F51" s="138"/>
      <c r="G51" s="164"/>
      <c r="O51" s="137"/>
    </row>
    <row r="52" spans="1:16" ht="15" customHeight="1" x14ac:dyDescent="0.2">
      <c r="A52" s="163" t="s">
        <v>48</v>
      </c>
      <c r="B52" s="151">
        <f>SUM(B49:B50)</f>
        <v>0</v>
      </c>
      <c r="C52" s="151">
        <f>SUM(C49:C50)</f>
        <v>0</v>
      </c>
      <c r="D52" s="151">
        <f>B52+C52</f>
        <v>0</v>
      </c>
      <c r="E52" s="156" t="str">
        <f>IF(C52&gt;0,B52/C52,"NM")</f>
        <v>NM</v>
      </c>
      <c r="F52" s="151">
        <f>B52-C52</f>
        <v>0</v>
      </c>
      <c r="G52" s="138"/>
      <c r="I52" s="152" t="s">
        <v>57</v>
      </c>
      <c r="J52" s="151">
        <f>SUM(J47:J50)</f>
        <v>0</v>
      </c>
      <c r="K52" s="151">
        <f>SUM(K47:K50)</f>
        <v>0</v>
      </c>
      <c r="L52" s="151">
        <f>K52+J52</f>
        <v>0</v>
      </c>
      <c r="M52" s="156" t="str">
        <f>IF(K52&gt;0,J52/K52,"NM")</f>
        <v>NM</v>
      </c>
      <c r="N52" s="151">
        <f>J52-K52</f>
        <v>0</v>
      </c>
      <c r="O52" s="140"/>
    </row>
    <row r="53" spans="1:16" ht="15" customHeight="1" thickBot="1" x14ac:dyDescent="0.25">
      <c r="A53" s="167"/>
      <c r="B53" s="138"/>
      <c r="C53" s="138"/>
      <c r="D53" s="138"/>
      <c r="E53" s="139"/>
      <c r="F53" s="138"/>
      <c r="G53" s="138"/>
      <c r="O53" s="137"/>
    </row>
    <row r="54" spans="1:16" ht="15" customHeight="1" x14ac:dyDescent="0.25">
      <c r="A54" s="167"/>
      <c r="B54" s="138"/>
      <c r="C54" s="138"/>
      <c r="D54" s="138"/>
      <c r="E54" s="139"/>
      <c r="F54" s="138"/>
      <c r="G54" s="138"/>
      <c r="I54" s="172" t="s">
        <v>67</v>
      </c>
      <c r="J54" s="171"/>
      <c r="K54" s="171"/>
      <c r="L54" s="171"/>
      <c r="M54" s="170"/>
      <c r="O54" s="137"/>
    </row>
    <row r="55" spans="1:16" ht="15" customHeight="1" x14ac:dyDescent="0.2">
      <c r="A55" s="167" t="s">
        <v>65</v>
      </c>
      <c r="B55" s="166" t="s">
        <v>52</v>
      </c>
      <c r="C55" s="166" t="s">
        <v>53</v>
      </c>
      <c r="D55" s="164" t="s">
        <v>54</v>
      </c>
      <c r="E55" s="165" t="s">
        <v>55</v>
      </c>
      <c r="F55" s="164" t="s">
        <v>56</v>
      </c>
      <c r="G55" s="164"/>
      <c r="I55" s="161"/>
      <c r="M55" s="169"/>
      <c r="O55" s="137"/>
    </row>
    <row r="56" spans="1:16" ht="15" customHeight="1" x14ac:dyDescent="0.2">
      <c r="A56" s="157" t="s">
        <v>16</v>
      </c>
      <c r="B56" s="151"/>
      <c r="C56" s="151"/>
      <c r="D56" s="151">
        <f>B56+C56</f>
        <v>0</v>
      </c>
      <c r="E56" s="156" t="str">
        <f>IF(C56&gt;0,B56/C56,"NM")</f>
        <v>NM</v>
      </c>
      <c r="F56" s="151">
        <f>B56-C56</f>
        <v>0</v>
      </c>
      <c r="G56" s="138"/>
      <c r="I56" s="161"/>
      <c r="J56" s="142"/>
      <c r="M56" s="334"/>
      <c r="O56" s="137"/>
    </row>
    <row r="57" spans="1:16" ht="15" customHeight="1" x14ac:dyDescent="0.2">
      <c r="A57" s="167"/>
      <c r="B57" s="138"/>
      <c r="C57" s="138"/>
      <c r="D57" s="138"/>
      <c r="E57" s="139"/>
      <c r="F57" s="138"/>
      <c r="G57" s="138"/>
      <c r="I57" s="161"/>
      <c r="L57" s="162"/>
      <c r="M57" s="168"/>
      <c r="O57" s="137"/>
    </row>
    <row r="58" spans="1:16" ht="15" customHeight="1" x14ac:dyDescent="0.2">
      <c r="A58" s="167"/>
      <c r="B58" s="138"/>
      <c r="C58" s="138"/>
      <c r="D58" s="138"/>
      <c r="E58" s="139"/>
      <c r="F58" s="138"/>
      <c r="G58" s="138"/>
      <c r="I58" s="161"/>
      <c r="L58" s="162"/>
      <c r="M58" s="306"/>
      <c r="N58" s="138"/>
      <c r="O58" s="140"/>
    </row>
    <row r="59" spans="1:16" ht="15" customHeight="1" x14ac:dyDescent="0.2">
      <c r="A59" s="167" t="s">
        <v>25</v>
      </c>
      <c r="B59" s="166" t="s">
        <v>52</v>
      </c>
      <c r="C59" s="166" t="s">
        <v>53</v>
      </c>
      <c r="D59" s="164" t="s">
        <v>54</v>
      </c>
      <c r="E59" s="165" t="s">
        <v>55</v>
      </c>
      <c r="F59" s="164" t="s">
        <v>56</v>
      </c>
      <c r="G59" s="164"/>
      <c r="I59" s="161"/>
      <c r="L59" s="162"/>
      <c r="M59" s="306"/>
      <c r="O59" s="137"/>
    </row>
    <row r="60" spans="1:16" ht="15" customHeight="1" x14ac:dyDescent="0.2">
      <c r="A60" s="163" t="str">
        <f>A17</f>
        <v>Total Equity</v>
      </c>
      <c r="B60" s="151">
        <f>B17</f>
        <v>0.89000874411561481</v>
      </c>
      <c r="C60" s="151">
        <f>C17</f>
        <v>0.32963358329509201</v>
      </c>
      <c r="D60" s="151">
        <f>D17</f>
        <v>1.2196423274107069</v>
      </c>
      <c r="E60" s="156">
        <f t="shared" ref="E60:E65" si="9">IF(C60&gt;0,B60/C60,"NM")</f>
        <v>2.6999941426443437</v>
      </c>
      <c r="F60" s="151">
        <f>F17</f>
        <v>0.56037516082052274</v>
      </c>
      <c r="G60" s="138"/>
      <c r="I60" s="161"/>
      <c r="K60" s="160"/>
      <c r="L60" s="162"/>
      <c r="M60" s="168"/>
      <c r="O60" s="137"/>
    </row>
    <row r="61" spans="1:16" ht="15" customHeight="1" x14ac:dyDescent="0.2">
      <c r="A61" s="163" t="str">
        <f>A37</f>
        <v>Total Credit</v>
      </c>
      <c r="B61" s="151">
        <f>B37</f>
        <v>0</v>
      </c>
      <c r="C61" s="151">
        <f>C37</f>
        <v>0</v>
      </c>
      <c r="D61" s="151">
        <f>D37</f>
        <v>0</v>
      </c>
      <c r="E61" s="156" t="str">
        <f t="shared" si="9"/>
        <v>NM</v>
      </c>
      <c r="F61" s="151">
        <f>F37</f>
        <v>0</v>
      </c>
      <c r="G61" s="138"/>
      <c r="I61" s="161"/>
      <c r="L61" s="162"/>
      <c r="M61" s="168"/>
      <c r="O61" s="137"/>
      <c r="P61" s="142"/>
    </row>
    <row r="62" spans="1:16" ht="15" customHeight="1" x14ac:dyDescent="0.2">
      <c r="A62" s="163" t="str">
        <f>A41</f>
        <v>Total Merger Arb.</v>
      </c>
      <c r="B62" s="151">
        <f>B41</f>
        <v>0</v>
      </c>
      <c r="C62" s="151">
        <f>C41</f>
        <v>0</v>
      </c>
      <c r="D62" s="151">
        <f>D41</f>
        <v>0</v>
      </c>
      <c r="E62" s="156" t="str">
        <f t="shared" si="9"/>
        <v>NM</v>
      </c>
      <c r="F62" s="151">
        <f>F41</f>
        <v>0</v>
      </c>
      <c r="G62" s="138"/>
      <c r="H62" s="138"/>
      <c r="I62" s="161"/>
      <c r="L62" s="160"/>
      <c r="M62" s="168"/>
      <c r="O62" s="137"/>
      <c r="P62" s="142"/>
    </row>
    <row r="63" spans="1:16" ht="15" customHeight="1" x14ac:dyDescent="0.2">
      <c r="A63" s="163" t="str">
        <f>A45</f>
        <v>Total Convert. Arb.</v>
      </c>
      <c r="B63" s="151">
        <f>B45</f>
        <v>0</v>
      </c>
      <c r="C63" s="151">
        <f>C45</f>
        <v>0</v>
      </c>
      <c r="D63" s="151">
        <f>D45</f>
        <v>0</v>
      </c>
      <c r="E63" s="156" t="str">
        <f t="shared" si="9"/>
        <v>NM</v>
      </c>
      <c r="F63" s="151">
        <f>F45</f>
        <v>0</v>
      </c>
      <c r="G63" s="138"/>
      <c r="I63" s="161"/>
      <c r="L63" s="160"/>
      <c r="M63" s="168"/>
      <c r="O63" s="137"/>
      <c r="P63" s="142"/>
    </row>
    <row r="64" spans="1:16" ht="15" customHeight="1" x14ac:dyDescent="0.2">
      <c r="A64" s="163" t="str">
        <f>A52</f>
        <v>Total Cap. Struct. Arb.</v>
      </c>
      <c r="B64" s="151">
        <f>B52</f>
        <v>0</v>
      </c>
      <c r="C64" s="151">
        <f>C52</f>
        <v>0</v>
      </c>
      <c r="D64" s="151">
        <f>D52</f>
        <v>0</v>
      </c>
      <c r="E64" s="156" t="str">
        <f t="shared" si="9"/>
        <v>NM</v>
      </c>
      <c r="F64" s="151">
        <f>F52</f>
        <v>0</v>
      </c>
      <c r="G64" s="138"/>
      <c r="I64" s="161"/>
      <c r="L64" s="160"/>
      <c r="M64" s="168"/>
      <c r="O64" s="137"/>
    </row>
    <row r="65" spans="1:15" ht="15" customHeight="1" x14ac:dyDescent="0.2">
      <c r="A65" s="163" t="str">
        <f>A56</f>
        <v>Total Privates</v>
      </c>
      <c r="B65" s="151">
        <f>B56</f>
        <v>0</v>
      </c>
      <c r="C65" s="151">
        <f>C56</f>
        <v>0</v>
      </c>
      <c r="D65" s="151">
        <f>D56</f>
        <v>0</v>
      </c>
      <c r="E65" s="156" t="str">
        <f t="shared" si="9"/>
        <v>NM</v>
      </c>
      <c r="F65" s="151">
        <f>F56</f>
        <v>0</v>
      </c>
      <c r="G65" s="138"/>
      <c r="I65" s="161"/>
      <c r="L65" s="160"/>
      <c r="M65" s="168"/>
      <c r="O65" s="137"/>
    </row>
    <row r="66" spans="1:15" ht="15" customHeight="1" x14ac:dyDescent="0.2">
      <c r="B66" s="162"/>
      <c r="C66" s="162"/>
      <c r="D66" s="138"/>
      <c r="E66" s="139"/>
      <c r="F66" s="138"/>
      <c r="G66" s="138"/>
      <c r="I66" s="161"/>
      <c r="K66" s="160"/>
      <c r="L66" s="160"/>
      <c r="M66" s="168"/>
      <c r="O66" s="137"/>
    </row>
    <row r="67" spans="1:15" ht="15" customHeight="1" x14ac:dyDescent="0.2">
      <c r="A67" s="157" t="s">
        <v>25</v>
      </c>
      <c r="B67" s="155">
        <f>SUM(B60:B65)</f>
        <v>0.89000874411561481</v>
      </c>
      <c r="C67" s="155">
        <f>SUM(C60:C65)</f>
        <v>0.32963358329509201</v>
      </c>
      <c r="D67" s="155">
        <f>C67+B67</f>
        <v>1.2196423274107069</v>
      </c>
      <c r="E67" s="156">
        <f>IF(C67&gt;0,B67/C67,"NM")</f>
        <v>2.6999941426443437</v>
      </c>
      <c r="F67" s="155">
        <f>B67-C67</f>
        <v>0.56037516082052274</v>
      </c>
      <c r="G67" s="138"/>
      <c r="I67" s="154"/>
      <c r="L67" s="159"/>
      <c r="M67" s="334"/>
      <c r="O67" s="137"/>
    </row>
    <row r="68" spans="1:15" ht="15" customHeight="1" x14ac:dyDescent="0.2">
      <c r="A68" s="157" t="s">
        <v>74</v>
      </c>
      <c r="B68" s="155">
        <f>SUM(B10:B13,B15,B21:B32,B41,B45,B49:B50,B56)</f>
        <v>0.88976722331317881</v>
      </c>
      <c r="C68" s="155">
        <f>SUM(C10:C13,C15,C21:C32,C41,C45,C49:C50,C56)</f>
        <v>0.13653804853555401</v>
      </c>
      <c r="D68" s="155">
        <f>C68+B68</f>
        <v>1.0263052718487329</v>
      </c>
      <c r="E68" s="156">
        <f>IF(C68&gt;0,B68/C68,"NM")</f>
        <v>6.516624727366648</v>
      </c>
      <c r="F68" s="155">
        <f>B68-C68</f>
        <v>0.75322917477762474</v>
      </c>
      <c r="G68" s="138"/>
      <c r="I68" s="154"/>
      <c r="L68" s="138"/>
      <c r="M68" s="168"/>
      <c r="N68" s="138"/>
    </row>
    <row r="69" spans="1:15" ht="15" customHeight="1" thickBot="1" x14ac:dyDescent="0.25">
      <c r="A69" s="152" t="s">
        <v>78</v>
      </c>
      <c r="B69" s="151">
        <f>B32</f>
        <v>0</v>
      </c>
      <c r="C69" s="151">
        <f>C32</f>
        <v>0</v>
      </c>
      <c r="D69" s="151">
        <f>D32</f>
        <v>0</v>
      </c>
      <c r="E69" s="151" t="str">
        <f>E32</f>
        <v>NM</v>
      </c>
      <c r="F69" s="151">
        <f>F32</f>
        <v>0</v>
      </c>
      <c r="I69" s="150"/>
      <c r="J69" s="149"/>
      <c r="K69" s="149"/>
      <c r="L69" s="148"/>
      <c r="M69" s="335"/>
      <c r="O69" s="146"/>
    </row>
    <row r="70" spans="1:15" ht="15" customHeight="1" x14ac:dyDescent="0.2">
      <c r="B70" s="140"/>
      <c r="C70" s="140"/>
      <c r="E70" s="140"/>
      <c r="O70" s="146"/>
    </row>
    <row r="71" spans="1:15" ht="15" customHeight="1" x14ac:dyDescent="0.2">
      <c r="B71" s="140"/>
      <c r="C71" s="140"/>
      <c r="E71" s="140"/>
      <c r="O71" s="146"/>
    </row>
    <row r="72" spans="1:15" ht="15" customHeight="1" x14ac:dyDescent="0.2">
      <c r="B72" s="140"/>
      <c r="C72" s="140"/>
      <c r="E72" s="140"/>
      <c r="O72" s="146"/>
    </row>
    <row r="73" spans="1:15" ht="15" customHeight="1" x14ac:dyDescent="0.2">
      <c r="B73" s="145"/>
      <c r="C73" s="145"/>
      <c r="D73" s="145"/>
      <c r="E73" s="145"/>
      <c r="F73" s="145"/>
      <c r="O73" s="146"/>
    </row>
    <row r="74" spans="1:15" ht="15" customHeight="1" x14ac:dyDescent="0.2">
      <c r="B74" s="145"/>
      <c r="C74" s="145"/>
      <c r="D74" s="145"/>
      <c r="E74" s="144"/>
      <c r="F74" s="143"/>
    </row>
    <row r="75" spans="1:15" ht="15" customHeight="1" x14ac:dyDescent="0.2">
      <c r="B75" s="142"/>
      <c r="C75" s="142"/>
      <c r="D75" s="142"/>
      <c r="F75" s="142"/>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P75"/>
  <sheetViews>
    <sheetView topLeftCell="A52" zoomScaleNormal="100" zoomScaleSheetLayoutView="85" workbookViewId="0">
      <selection activeCell="D68" sqref="D68"/>
    </sheetView>
  </sheetViews>
  <sheetFormatPr defaultColWidth="9.140625" defaultRowHeight="15" customHeight="1" x14ac:dyDescent="0.2"/>
  <cols>
    <col min="1" max="1" width="20" style="137" customWidth="1"/>
    <col min="2" max="3" width="9.85546875" style="137" bestFit="1" customWidth="1"/>
    <col min="4" max="4" width="9.140625" style="140"/>
    <col min="5" max="5" width="9.140625" style="141"/>
    <col min="6" max="6" width="9.140625" style="140"/>
    <col min="7" max="7" width="12" style="140" customWidth="1"/>
    <col min="8" max="8" width="6" style="137" bestFit="1" customWidth="1"/>
    <col min="9" max="9" width="19" style="137" customWidth="1"/>
    <col min="10" max="12" width="9.140625" style="137"/>
    <col min="13" max="13" width="9.140625" style="139"/>
    <col min="14" max="14" width="9.140625" style="137"/>
    <col min="15" max="15" width="10.5703125" style="138" customWidth="1"/>
    <col min="16" max="16384" width="9.140625" style="137"/>
  </cols>
  <sheetData>
    <row r="1" spans="1:16" ht="15" customHeight="1" x14ac:dyDescent="0.25">
      <c r="A1" s="189" t="s">
        <v>124</v>
      </c>
      <c r="B1" s="182"/>
      <c r="C1" s="181"/>
      <c r="D1" s="185" t="s">
        <v>0</v>
      </c>
      <c r="G1" s="212"/>
      <c r="H1" s="184"/>
      <c r="I1" s="327">
        <v>49397952.304739192</v>
      </c>
      <c r="J1" s="182"/>
      <c r="K1" s="182"/>
      <c r="L1" s="181"/>
      <c r="M1" s="180" t="s">
        <v>27</v>
      </c>
      <c r="O1" s="146"/>
    </row>
    <row r="2" spans="1:16" ht="15" customHeight="1" x14ac:dyDescent="0.2">
      <c r="A2" s="189" t="s">
        <v>125</v>
      </c>
      <c r="B2" s="182"/>
      <c r="C2" s="181"/>
      <c r="D2" s="185" t="s">
        <v>1</v>
      </c>
      <c r="H2" s="188"/>
      <c r="I2" s="183" t="s">
        <v>123</v>
      </c>
      <c r="J2" s="182"/>
      <c r="K2" s="182"/>
      <c r="L2" s="181"/>
      <c r="M2" s="180" t="s">
        <v>28</v>
      </c>
      <c r="O2" s="146"/>
    </row>
    <row r="3" spans="1:16" ht="15" customHeight="1" x14ac:dyDescent="0.2">
      <c r="A3" s="326">
        <v>44771</v>
      </c>
      <c r="B3" s="187"/>
      <c r="C3" s="186"/>
      <c r="D3" s="185" t="s">
        <v>17</v>
      </c>
      <c r="H3" s="184"/>
      <c r="I3" s="183" t="s">
        <v>122</v>
      </c>
      <c r="J3" s="182"/>
      <c r="K3" s="182"/>
      <c r="L3" s="181"/>
      <c r="M3" s="180" t="s">
        <v>29</v>
      </c>
      <c r="O3" s="146"/>
    </row>
    <row r="4" spans="1:16" ht="15" customHeight="1" x14ac:dyDescent="0.2">
      <c r="A4" s="308"/>
      <c r="B4" s="6"/>
      <c r="C4" s="6"/>
      <c r="D4" s="16"/>
      <c r="E4" s="6"/>
      <c r="F4" s="6"/>
      <c r="G4" s="6"/>
      <c r="H4" s="67"/>
      <c r="I4" s="67"/>
      <c r="J4" s="6"/>
      <c r="O4" s="146"/>
    </row>
    <row r="5" spans="1:16" ht="15" customHeight="1" x14ac:dyDescent="0.2">
      <c r="A5" s="130"/>
      <c r="B5" s="6"/>
      <c r="C5" s="6"/>
      <c r="D5" s="16"/>
      <c r="E5" s="6"/>
      <c r="F5" s="6"/>
      <c r="G5" s="6"/>
      <c r="H5" s="67"/>
      <c r="I5" s="67"/>
      <c r="J5" s="6"/>
      <c r="N5" s="138"/>
    </row>
    <row r="6" spans="1:16" ht="15" customHeight="1" x14ac:dyDescent="0.2">
      <c r="A6" s="6"/>
      <c r="B6" s="6"/>
      <c r="C6" s="6"/>
      <c r="D6" s="6"/>
      <c r="E6" s="6"/>
      <c r="F6" s="6"/>
      <c r="G6" s="6"/>
      <c r="H6" s="6"/>
      <c r="I6" s="309"/>
      <c r="J6"/>
      <c r="O6" s="146"/>
    </row>
    <row r="7" spans="1:16" ht="15" customHeight="1" x14ac:dyDescent="0.2">
      <c r="A7" s="167" t="s">
        <v>2</v>
      </c>
      <c r="I7" s="167" t="s">
        <v>21</v>
      </c>
      <c r="J7" s="167"/>
      <c r="O7" s="146"/>
    </row>
    <row r="8" spans="1:16" ht="15" customHeight="1" x14ac:dyDescent="0.2">
      <c r="A8" s="167"/>
      <c r="I8" s="167"/>
      <c r="J8" s="167"/>
      <c r="O8" s="146"/>
    </row>
    <row r="9" spans="1:16" ht="15" customHeight="1" x14ac:dyDescent="0.2">
      <c r="A9" s="167" t="s">
        <v>6</v>
      </c>
      <c r="B9" s="166" t="s">
        <v>52</v>
      </c>
      <c r="C9" s="166" t="s">
        <v>53</v>
      </c>
      <c r="D9" s="164" t="s">
        <v>54</v>
      </c>
      <c r="E9" s="165" t="s">
        <v>55</v>
      </c>
      <c r="F9" s="164" t="s">
        <v>56</v>
      </c>
      <c r="G9" s="164"/>
      <c r="I9" s="167"/>
      <c r="J9" s="166" t="s">
        <v>52</v>
      </c>
      <c r="K9" s="166" t="s">
        <v>53</v>
      </c>
      <c r="L9" s="166" t="s">
        <v>54</v>
      </c>
      <c r="M9" s="165" t="s">
        <v>55</v>
      </c>
      <c r="N9" s="166" t="s">
        <v>56</v>
      </c>
      <c r="O9" s="166"/>
    </row>
    <row r="10" spans="1:16" ht="15" customHeight="1" x14ac:dyDescent="0.2">
      <c r="A10" s="176" t="s">
        <v>7</v>
      </c>
      <c r="B10" s="81">
        <v>0.99071593269878944</v>
      </c>
      <c r="C10" s="81">
        <v>0.52665103415649273</v>
      </c>
      <c r="D10" s="151">
        <f t="shared" ref="D10:D15" si="0">B10+C10</f>
        <v>1.5173669668552821</v>
      </c>
      <c r="E10" s="156">
        <f t="shared" ref="E10:E15" si="1">IF(C10&gt;0,B10/C10,"NM")</f>
        <v>1.8811620379433287</v>
      </c>
      <c r="F10" s="151">
        <f t="shared" ref="F10:F15" si="2">B10-C10</f>
        <v>0.46406489854229671</v>
      </c>
      <c r="G10" s="138"/>
      <c r="H10" s="140"/>
      <c r="I10" s="176" t="s">
        <v>22</v>
      </c>
      <c r="J10" s="81">
        <v>0.75897710837708265</v>
      </c>
      <c r="K10" s="81">
        <v>0.4253969854937481</v>
      </c>
      <c r="L10" s="230">
        <f>K10+J10</f>
        <v>1.1843740938708307</v>
      </c>
      <c r="M10" s="230">
        <f>IF(K10&gt;0,J10/K10,"NM")</f>
        <v>1.7841619340488653</v>
      </c>
      <c r="N10" s="230">
        <f>J10-K10</f>
        <v>0.33358012288333455</v>
      </c>
      <c r="P10" s="140"/>
    </row>
    <row r="11" spans="1:16" ht="15" customHeight="1" x14ac:dyDescent="0.2">
      <c r="A11" s="176" t="s">
        <v>45</v>
      </c>
      <c r="B11" s="81">
        <v>0</v>
      </c>
      <c r="C11" s="81">
        <v>0</v>
      </c>
      <c r="D11" s="151">
        <f t="shared" si="0"/>
        <v>0</v>
      </c>
      <c r="E11" s="156" t="str">
        <f t="shared" si="1"/>
        <v>NM</v>
      </c>
      <c r="F11" s="151">
        <f t="shared" si="2"/>
        <v>0</v>
      </c>
      <c r="G11" s="138"/>
      <c r="H11" s="140"/>
      <c r="I11" s="176" t="s">
        <v>23</v>
      </c>
      <c r="J11" s="81">
        <v>0.23173882432170667</v>
      </c>
      <c r="K11" s="81">
        <v>0.10125404866274461</v>
      </c>
      <c r="L11" s="230">
        <f>K11+J11</f>
        <v>0.33299287298445129</v>
      </c>
      <c r="M11" s="230">
        <f>IF(K11&gt;0,J11/K11,"NM")</f>
        <v>2.2886869945672861</v>
      </c>
      <c r="N11" s="230">
        <f>J11-K11</f>
        <v>0.13048477565896205</v>
      </c>
      <c r="P11" s="140"/>
    </row>
    <row r="12" spans="1:16" ht="15" customHeight="1" x14ac:dyDescent="0.2">
      <c r="A12" s="176" t="s">
        <v>46</v>
      </c>
      <c r="B12" s="81">
        <v>0</v>
      </c>
      <c r="C12" s="81">
        <v>0</v>
      </c>
      <c r="D12" s="151">
        <f t="shared" si="0"/>
        <v>0</v>
      </c>
      <c r="E12" s="156" t="str">
        <f t="shared" si="1"/>
        <v>NM</v>
      </c>
      <c r="F12" s="151">
        <f t="shared" si="2"/>
        <v>0</v>
      </c>
      <c r="G12" s="138"/>
      <c r="H12" s="140"/>
      <c r="I12" s="176" t="s">
        <v>24</v>
      </c>
      <c r="J12" s="81">
        <v>0</v>
      </c>
      <c r="K12" s="81">
        <v>0</v>
      </c>
      <c r="L12" s="230">
        <f>K12+J12</f>
        <v>0</v>
      </c>
      <c r="M12" s="230" t="str">
        <f>IF(K12&gt;0,J12/K12,"NM")</f>
        <v>NM</v>
      </c>
      <c r="N12" s="230">
        <f>J12-K12</f>
        <v>0</v>
      </c>
      <c r="P12" s="140"/>
    </row>
    <row r="13" spans="1:16" ht="15" customHeight="1" x14ac:dyDescent="0.2">
      <c r="A13" s="176" t="s">
        <v>8</v>
      </c>
      <c r="B13" s="81">
        <v>0</v>
      </c>
      <c r="C13" s="81">
        <v>0</v>
      </c>
      <c r="D13" s="151">
        <f t="shared" si="0"/>
        <v>0</v>
      </c>
      <c r="E13" s="156" t="str">
        <f t="shared" si="1"/>
        <v>NM</v>
      </c>
      <c r="F13" s="151">
        <f t="shared" si="2"/>
        <v>0</v>
      </c>
      <c r="G13" s="138"/>
      <c r="H13" s="140"/>
      <c r="I13" s="176" t="s">
        <v>44</v>
      </c>
      <c r="J13" s="81">
        <v>0</v>
      </c>
      <c r="K13" s="81">
        <v>0</v>
      </c>
      <c r="L13" s="230">
        <f>K13+J13</f>
        <v>0</v>
      </c>
      <c r="M13" s="230" t="str">
        <f>IF(K13&gt;0,J13/K13,"NM")</f>
        <v>NM</v>
      </c>
      <c r="N13" s="230">
        <f>J13-K13</f>
        <v>0</v>
      </c>
      <c r="P13" s="140"/>
    </row>
    <row r="14" spans="1:16" ht="15" customHeight="1" x14ac:dyDescent="0.2">
      <c r="A14" s="176" t="s">
        <v>20</v>
      </c>
      <c r="B14" s="81">
        <v>0</v>
      </c>
      <c r="C14" s="81">
        <v>0</v>
      </c>
      <c r="D14" s="151">
        <f t="shared" si="0"/>
        <v>0</v>
      </c>
      <c r="E14" s="156" t="str">
        <f t="shared" si="1"/>
        <v>NM</v>
      </c>
      <c r="F14" s="151">
        <f t="shared" si="2"/>
        <v>0</v>
      </c>
      <c r="G14" s="138"/>
      <c r="H14" s="140"/>
      <c r="J14" s="231"/>
      <c r="K14" s="231"/>
      <c r="L14" s="231"/>
      <c r="M14" s="231"/>
      <c r="N14" s="231"/>
      <c r="P14" s="140"/>
    </row>
    <row r="15" spans="1:16" ht="15" customHeight="1" x14ac:dyDescent="0.2">
      <c r="A15" s="176" t="s">
        <v>9</v>
      </c>
      <c r="B15" s="81">
        <v>0</v>
      </c>
      <c r="C15" s="81">
        <v>0</v>
      </c>
      <c r="D15" s="151">
        <f t="shared" si="0"/>
        <v>0</v>
      </c>
      <c r="E15" s="156" t="str">
        <f t="shared" si="1"/>
        <v>NM</v>
      </c>
      <c r="F15" s="151">
        <f t="shared" si="2"/>
        <v>0</v>
      </c>
      <c r="G15" s="138"/>
      <c r="H15" s="140"/>
      <c r="I15" s="157" t="s">
        <v>25</v>
      </c>
      <c r="J15" s="230">
        <f>SUM(J10:J13)</f>
        <v>0.99071593269878933</v>
      </c>
      <c r="K15" s="230">
        <f>SUM(K10:K13)</f>
        <v>0.52665103415649273</v>
      </c>
      <c r="L15" s="230">
        <f>J15+K15</f>
        <v>1.5173669668552821</v>
      </c>
      <c r="M15" s="230">
        <f>IF(K15&gt;0,J15/K15,"NM")</f>
        <v>1.8811620379433285</v>
      </c>
      <c r="N15" s="230">
        <f>J15-K15</f>
        <v>0.4640648985422966</v>
      </c>
      <c r="P15" s="140"/>
    </row>
    <row r="16" spans="1:16" ht="15" customHeight="1" x14ac:dyDescent="0.2">
      <c r="B16" s="138"/>
      <c r="C16" s="138"/>
      <c r="D16" s="138"/>
      <c r="E16" s="139"/>
      <c r="F16" s="138"/>
      <c r="G16" s="164"/>
      <c r="O16" s="146"/>
      <c r="P16" s="140"/>
    </row>
    <row r="17" spans="1:16" ht="15" customHeight="1" x14ac:dyDescent="0.2">
      <c r="A17" s="157" t="s">
        <v>11</v>
      </c>
      <c r="B17" s="151">
        <f>SUM(B10:B15)</f>
        <v>0.99071593269878944</v>
      </c>
      <c r="C17" s="151">
        <f>SUM(C10:C15)</f>
        <v>0.52665103415649273</v>
      </c>
      <c r="D17" s="151">
        <f>C17+B17</f>
        <v>1.5173669668552821</v>
      </c>
      <c r="E17" s="156">
        <f>IF(C17&gt;0,B17/C17,"NM")</f>
        <v>1.8811620379433287</v>
      </c>
      <c r="F17" s="151">
        <f>B17-C17</f>
        <v>0.46406489854229671</v>
      </c>
      <c r="G17" s="138"/>
      <c r="H17" s="140"/>
      <c r="I17" s="167" t="s">
        <v>30</v>
      </c>
      <c r="J17" s="167"/>
      <c r="N17" s="138"/>
      <c r="P17" s="140"/>
    </row>
    <row r="18" spans="1:16" ht="15" customHeight="1" x14ac:dyDescent="0.2">
      <c r="A18" s="167"/>
      <c r="B18" s="138"/>
      <c r="C18" s="138"/>
      <c r="D18" s="138"/>
      <c r="E18" s="139"/>
      <c r="F18" s="138"/>
      <c r="G18" s="138"/>
      <c r="I18" s="167"/>
      <c r="J18" s="167"/>
      <c r="N18" s="138"/>
      <c r="P18" s="140"/>
    </row>
    <row r="19" spans="1:16" ht="15" customHeight="1" x14ac:dyDescent="0.2">
      <c r="A19" s="167"/>
      <c r="B19" s="138"/>
      <c r="C19" s="138"/>
      <c r="D19" s="138"/>
      <c r="E19" s="139"/>
      <c r="F19" s="138"/>
      <c r="G19" s="138"/>
      <c r="I19" s="167"/>
      <c r="J19" s="166" t="s">
        <v>52</v>
      </c>
      <c r="K19" s="166" t="s">
        <v>53</v>
      </c>
      <c r="L19" s="166" t="s">
        <v>54</v>
      </c>
      <c r="M19" s="165" t="s">
        <v>55</v>
      </c>
      <c r="N19" s="166" t="s">
        <v>56</v>
      </c>
      <c r="O19" s="166"/>
      <c r="P19" s="140"/>
    </row>
    <row r="20" spans="1:16" ht="15" customHeight="1" x14ac:dyDescent="0.2">
      <c r="A20" s="167" t="s">
        <v>3</v>
      </c>
      <c r="B20" s="166" t="s">
        <v>52</v>
      </c>
      <c r="C20" s="166" t="s">
        <v>53</v>
      </c>
      <c r="D20" s="164" t="s">
        <v>54</v>
      </c>
      <c r="E20" s="165" t="s">
        <v>55</v>
      </c>
      <c r="F20" s="164" t="s">
        <v>56</v>
      </c>
      <c r="G20" s="164"/>
      <c r="I20" s="176" t="s">
        <v>31</v>
      </c>
      <c r="J20" s="81">
        <v>0</v>
      </c>
      <c r="K20" s="81">
        <v>0</v>
      </c>
      <c r="L20" s="230">
        <f t="shared" ref="L20:L26" si="3">K20+J20</f>
        <v>0</v>
      </c>
      <c r="M20" s="230" t="str">
        <f t="shared" ref="M20:M26" si="4">IF(K20&gt;0,J20/K20,"NM")</f>
        <v>NM</v>
      </c>
      <c r="N20" s="230">
        <f t="shared" ref="N20:N26" si="5">J20-K20</f>
        <v>0</v>
      </c>
      <c r="P20" s="140"/>
    </row>
    <row r="21" spans="1:16" ht="15" customHeight="1" x14ac:dyDescent="0.2">
      <c r="A21" s="176" t="s">
        <v>26</v>
      </c>
      <c r="B21" s="151">
        <v>0</v>
      </c>
      <c r="C21" s="151">
        <v>0</v>
      </c>
      <c r="D21" s="151">
        <f t="shared" ref="D21:D35" si="6">B21+C21</f>
        <v>0</v>
      </c>
      <c r="E21" s="156" t="str">
        <f t="shared" ref="E21:E35" si="7">IF(C21&gt;0,B21/C21,"NM")</f>
        <v>NM</v>
      </c>
      <c r="F21" s="151">
        <f t="shared" ref="F21:F35" si="8">B21-C21</f>
        <v>0</v>
      </c>
      <c r="G21" s="138"/>
      <c r="H21" s="140"/>
      <c r="I21" s="176" t="s">
        <v>32</v>
      </c>
      <c r="J21" s="81">
        <v>0</v>
      </c>
      <c r="K21" s="81">
        <v>0</v>
      </c>
      <c r="L21" s="230">
        <f t="shared" si="3"/>
        <v>0</v>
      </c>
      <c r="M21" s="230" t="str">
        <f t="shared" si="4"/>
        <v>NM</v>
      </c>
      <c r="N21" s="230">
        <f t="shared" si="5"/>
        <v>0</v>
      </c>
      <c r="P21" s="140"/>
    </row>
    <row r="22" spans="1:16" ht="15" customHeight="1" x14ac:dyDescent="0.2">
      <c r="A22" s="176" t="s">
        <v>76</v>
      </c>
      <c r="B22" s="151">
        <v>0</v>
      </c>
      <c r="C22" s="151">
        <v>0</v>
      </c>
      <c r="D22" s="151">
        <f t="shared" si="6"/>
        <v>0</v>
      </c>
      <c r="E22" s="156" t="str">
        <f t="shared" si="7"/>
        <v>NM</v>
      </c>
      <c r="F22" s="151">
        <f t="shared" si="8"/>
        <v>0</v>
      </c>
      <c r="G22" s="138"/>
      <c r="H22" s="140"/>
      <c r="I22" s="176" t="s">
        <v>33</v>
      </c>
      <c r="J22" s="81">
        <v>9.9170102634598759E-2</v>
      </c>
      <c r="K22" s="81">
        <v>4.0340133690295099E-2</v>
      </c>
      <c r="L22" s="230">
        <f t="shared" si="3"/>
        <v>0.13951023632489384</v>
      </c>
      <c r="M22" s="230">
        <f t="shared" si="4"/>
        <v>2.4583483881328037</v>
      </c>
      <c r="N22" s="230">
        <f t="shared" si="5"/>
        <v>5.8829968944303659E-2</v>
      </c>
      <c r="P22" s="140"/>
    </row>
    <row r="23" spans="1:16" ht="15" customHeight="1" x14ac:dyDescent="0.2">
      <c r="A23" s="176" t="s">
        <v>61</v>
      </c>
      <c r="B23" s="151">
        <v>0</v>
      </c>
      <c r="C23" s="151">
        <v>0</v>
      </c>
      <c r="D23" s="151">
        <f t="shared" si="6"/>
        <v>0</v>
      </c>
      <c r="E23" s="156" t="str">
        <f t="shared" si="7"/>
        <v>NM</v>
      </c>
      <c r="F23" s="151">
        <f t="shared" si="8"/>
        <v>0</v>
      </c>
      <c r="G23" s="138"/>
      <c r="H23" s="140"/>
      <c r="I23" s="176" t="s">
        <v>34</v>
      </c>
      <c r="J23" s="81">
        <v>6.8418205255762254E-2</v>
      </c>
      <c r="K23" s="81">
        <v>0.20416524429561064</v>
      </c>
      <c r="L23" s="230">
        <f t="shared" si="3"/>
        <v>0.27258344955137292</v>
      </c>
      <c r="M23" s="230">
        <f t="shared" si="4"/>
        <v>0.33511191139222307</v>
      </c>
      <c r="N23" s="230">
        <f t="shared" si="5"/>
        <v>-0.13574703903984839</v>
      </c>
      <c r="P23" s="140"/>
    </row>
    <row r="24" spans="1:16" ht="15" customHeight="1" x14ac:dyDescent="0.2">
      <c r="A24" s="176" t="s">
        <v>69</v>
      </c>
      <c r="B24" s="151">
        <v>0</v>
      </c>
      <c r="C24" s="151">
        <v>0</v>
      </c>
      <c r="D24" s="151">
        <f t="shared" si="6"/>
        <v>0</v>
      </c>
      <c r="E24" s="156" t="str">
        <f t="shared" si="7"/>
        <v>NM</v>
      </c>
      <c r="F24" s="151">
        <f t="shared" si="8"/>
        <v>0</v>
      </c>
      <c r="G24" s="138"/>
      <c r="H24" s="140"/>
      <c r="I24" s="176" t="s">
        <v>35</v>
      </c>
      <c r="J24" s="81">
        <v>7.3566814623839225E-2</v>
      </c>
      <c r="K24" s="81">
        <v>7.2191251532057368E-2</v>
      </c>
      <c r="L24" s="230">
        <f t="shared" si="3"/>
        <v>0.14575806615589659</v>
      </c>
      <c r="M24" s="230">
        <f t="shared" si="4"/>
        <v>1.0190544292083787</v>
      </c>
      <c r="N24" s="230">
        <f t="shared" si="5"/>
        <v>1.3755630917818562E-3</v>
      </c>
      <c r="P24" s="140"/>
    </row>
    <row r="25" spans="1:16" ht="15" customHeight="1" x14ac:dyDescent="0.2">
      <c r="A25" s="176" t="s">
        <v>75</v>
      </c>
      <c r="B25" s="151">
        <v>0</v>
      </c>
      <c r="C25" s="151">
        <v>0</v>
      </c>
      <c r="D25" s="151">
        <f t="shared" si="6"/>
        <v>0</v>
      </c>
      <c r="E25" s="156" t="str">
        <f t="shared" si="7"/>
        <v>NM</v>
      </c>
      <c r="F25" s="151">
        <f t="shared" si="8"/>
        <v>0</v>
      </c>
      <c r="G25" s="138"/>
      <c r="H25" s="140"/>
      <c r="I25" s="176" t="s">
        <v>36</v>
      </c>
      <c r="J25" s="81">
        <v>0</v>
      </c>
      <c r="K25" s="81">
        <v>0</v>
      </c>
      <c r="L25" s="230">
        <f t="shared" si="3"/>
        <v>0</v>
      </c>
      <c r="M25" s="230" t="str">
        <f t="shared" si="4"/>
        <v>NM</v>
      </c>
      <c r="N25" s="230">
        <f t="shared" si="5"/>
        <v>0</v>
      </c>
      <c r="P25" s="140"/>
    </row>
    <row r="26" spans="1:16" ht="15" customHeight="1" x14ac:dyDescent="0.2">
      <c r="A26" s="176" t="s">
        <v>77</v>
      </c>
      <c r="B26" s="151">
        <v>0</v>
      </c>
      <c r="C26" s="151">
        <v>0</v>
      </c>
      <c r="D26" s="151">
        <f t="shared" si="6"/>
        <v>0</v>
      </c>
      <c r="E26" s="156" t="str">
        <f t="shared" si="7"/>
        <v>NM</v>
      </c>
      <c r="F26" s="151">
        <f t="shared" si="8"/>
        <v>0</v>
      </c>
      <c r="G26" s="138"/>
      <c r="H26" s="140"/>
      <c r="I26" s="176" t="s">
        <v>37</v>
      </c>
      <c r="J26" s="81">
        <v>5.0749067178630612E-2</v>
      </c>
      <c r="K26" s="81">
        <v>0</v>
      </c>
      <c r="L26" s="230">
        <f t="shared" si="3"/>
        <v>5.0749067178630612E-2</v>
      </c>
      <c r="M26" s="230" t="str">
        <f t="shared" si="4"/>
        <v>NM</v>
      </c>
      <c r="N26" s="230">
        <f t="shared" si="5"/>
        <v>5.0749067178630612E-2</v>
      </c>
      <c r="P26" s="140"/>
    </row>
    <row r="27" spans="1:16" ht="15" customHeight="1" x14ac:dyDescent="0.2">
      <c r="A27" s="176" t="s">
        <v>19</v>
      </c>
      <c r="B27" s="151">
        <v>0</v>
      </c>
      <c r="C27" s="151">
        <v>0</v>
      </c>
      <c r="D27" s="151">
        <f t="shared" si="6"/>
        <v>0</v>
      </c>
      <c r="E27" s="156" t="str">
        <f t="shared" si="7"/>
        <v>NM</v>
      </c>
      <c r="F27" s="151">
        <f t="shared" si="8"/>
        <v>0</v>
      </c>
      <c r="G27" s="138"/>
      <c r="H27" s="140"/>
      <c r="I27" s="176" t="s">
        <v>18</v>
      </c>
      <c r="J27" s="81">
        <v>0</v>
      </c>
      <c r="K27" s="81">
        <v>0</v>
      </c>
      <c r="L27" s="230">
        <f t="shared" ref="L27:L32" si="9">K27+J27</f>
        <v>0</v>
      </c>
      <c r="M27" s="230" t="str">
        <f t="shared" ref="M27:M32" si="10">IF(K27&gt;0,J27/K27,"NM")</f>
        <v>NM</v>
      </c>
      <c r="N27" s="230">
        <f t="shared" ref="N27:N32" si="11">J27-K27</f>
        <v>0</v>
      </c>
      <c r="O27" s="323" t="s">
        <v>310</v>
      </c>
      <c r="P27" s="140"/>
    </row>
    <row r="28" spans="1:16" ht="15" customHeight="1" x14ac:dyDescent="0.2">
      <c r="A28" s="176" t="s">
        <v>4</v>
      </c>
      <c r="B28" s="151">
        <v>0</v>
      </c>
      <c r="C28" s="151">
        <v>0</v>
      </c>
      <c r="D28" s="151">
        <f t="shared" si="6"/>
        <v>0</v>
      </c>
      <c r="E28" s="156" t="str">
        <f t="shared" si="7"/>
        <v>NM</v>
      </c>
      <c r="F28" s="151">
        <f t="shared" si="8"/>
        <v>0</v>
      </c>
      <c r="G28" s="138"/>
      <c r="H28" s="140"/>
      <c r="I28" s="176" t="s">
        <v>38</v>
      </c>
      <c r="J28" s="81">
        <v>0.33987024497348023</v>
      </c>
      <c r="K28" s="81">
        <v>0.17678727070770037</v>
      </c>
      <c r="L28" s="230">
        <f t="shared" si="9"/>
        <v>0.51665751568118057</v>
      </c>
      <c r="M28" s="230">
        <f>IF(K28&gt;0,J28/K28,"NM")</f>
        <v>1.9224814298729733</v>
      </c>
      <c r="N28" s="230">
        <f t="shared" si="11"/>
        <v>0.16308297426577986</v>
      </c>
      <c r="P28" s="140"/>
    </row>
    <row r="29" spans="1:16" ht="15" customHeight="1" x14ac:dyDescent="0.2">
      <c r="A29" s="176" t="s">
        <v>5</v>
      </c>
      <c r="B29" s="151">
        <v>0</v>
      </c>
      <c r="C29" s="151">
        <v>0</v>
      </c>
      <c r="D29" s="151">
        <f t="shared" si="6"/>
        <v>0</v>
      </c>
      <c r="E29" s="156" t="str">
        <f t="shared" si="7"/>
        <v>NM</v>
      </c>
      <c r="F29" s="151">
        <f t="shared" si="8"/>
        <v>0</v>
      </c>
      <c r="G29" s="138"/>
      <c r="H29" s="140"/>
      <c r="I29" s="176" t="s">
        <v>106</v>
      </c>
      <c r="J29" s="81">
        <v>0.35894149803247832</v>
      </c>
      <c r="K29" s="81">
        <v>3.3167133930829248E-2</v>
      </c>
      <c r="L29" s="230">
        <f t="shared" si="9"/>
        <v>0.39210863196330759</v>
      </c>
      <c r="M29" s="230">
        <f t="shared" si="10"/>
        <v>10.822204257415137</v>
      </c>
      <c r="N29" s="230">
        <f t="shared" si="11"/>
        <v>0.32577436410164906</v>
      </c>
      <c r="P29" s="140"/>
    </row>
    <row r="30" spans="1:16" ht="15" customHeight="1" x14ac:dyDescent="0.2">
      <c r="A30" s="176" t="s">
        <v>73</v>
      </c>
      <c r="B30" s="151">
        <v>0</v>
      </c>
      <c r="C30" s="151">
        <v>0</v>
      </c>
      <c r="D30" s="151">
        <f t="shared" si="6"/>
        <v>0</v>
      </c>
      <c r="E30" s="156" t="str">
        <f t="shared" si="7"/>
        <v>NM</v>
      </c>
      <c r="F30" s="151">
        <f t="shared" si="8"/>
        <v>0</v>
      </c>
      <c r="G30" s="138"/>
      <c r="H30" s="140"/>
      <c r="I30" s="176" t="s">
        <v>39</v>
      </c>
      <c r="J30" s="81">
        <v>0</v>
      </c>
      <c r="K30" s="81">
        <v>0</v>
      </c>
      <c r="L30" s="230">
        <f t="shared" si="9"/>
        <v>0</v>
      </c>
      <c r="M30" s="230" t="str">
        <f t="shared" si="10"/>
        <v>NM</v>
      </c>
      <c r="N30" s="230">
        <f t="shared" si="11"/>
        <v>0</v>
      </c>
      <c r="P30" s="140"/>
    </row>
    <row r="31" spans="1:16" ht="15" customHeight="1" x14ac:dyDescent="0.2">
      <c r="A31" s="176" t="s">
        <v>66</v>
      </c>
      <c r="B31" s="151">
        <v>0</v>
      </c>
      <c r="C31" s="151">
        <v>0</v>
      </c>
      <c r="D31" s="151">
        <f t="shared" si="6"/>
        <v>0</v>
      </c>
      <c r="E31" s="156" t="str">
        <f t="shared" si="7"/>
        <v>NM</v>
      </c>
      <c r="F31" s="151">
        <f t="shared" si="8"/>
        <v>0</v>
      </c>
      <c r="G31" s="138"/>
      <c r="H31" s="140"/>
      <c r="I31" s="176" t="s">
        <v>59</v>
      </c>
      <c r="J31" s="81">
        <v>0</v>
      </c>
      <c r="K31" s="81">
        <v>0</v>
      </c>
      <c r="L31" s="230">
        <f t="shared" si="9"/>
        <v>0</v>
      </c>
      <c r="M31" s="230" t="str">
        <f t="shared" si="10"/>
        <v>NM</v>
      </c>
      <c r="N31" s="230">
        <f t="shared" si="11"/>
        <v>0</v>
      </c>
      <c r="P31" s="140"/>
    </row>
    <row r="32" spans="1:16" ht="15" customHeight="1" x14ac:dyDescent="0.2">
      <c r="A32" s="176" t="s">
        <v>58</v>
      </c>
      <c r="B32" s="151">
        <v>0</v>
      </c>
      <c r="C32" s="151">
        <v>0</v>
      </c>
      <c r="D32" s="151">
        <f t="shared" si="6"/>
        <v>0</v>
      </c>
      <c r="E32" s="156" t="str">
        <f t="shared" si="7"/>
        <v>NM</v>
      </c>
      <c r="F32" s="151">
        <f t="shared" si="8"/>
        <v>0</v>
      </c>
      <c r="G32" s="138"/>
      <c r="H32" s="140"/>
      <c r="I32" s="176" t="s">
        <v>60</v>
      </c>
      <c r="J32" s="230">
        <v>0</v>
      </c>
      <c r="K32" s="230">
        <v>0</v>
      </c>
      <c r="L32" s="230">
        <f t="shared" si="9"/>
        <v>0</v>
      </c>
      <c r="M32" s="230" t="str">
        <f t="shared" si="10"/>
        <v>NM</v>
      </c>
      <c r="N32" s="230">
        <f t="shared" si="11"/>
        <v>0</v>
      </c>
      <c r="P32" s="140"/>
    </row>
    <row r="33" spans="1:16" ht="15" customHeight="1" x14ac:dyDescent="0.2">
      <c r="A33" s="176" t="s">
        <v>64</v>
      </c>
      <c r="B33" s="151">
        <v>0</v>
      </c>
      <c r="C33" s="151">
        <v>0</v>
      </c>
      <c r="D33" s="151">
        <f t="shared" si="6"/>
        <v>0</v>
      </c>
      <c r="E33" s="156" t="str">
        <f t="shared" si="7"/>
        <v>NM</v>
      </c>
      <c r="F33" s="151">
        <f t="shared" si="8"/>
        <v>0</v>
      </c>
      <c r="G33" s="138"/>
      <c r="H33" s="140"/>
      <c r="I33" s="167"/>
      <c r="J33" s="167"/>
      <c r="N33" s="138"/>
      <c r="P33" s="140"/>
    </row>
    <row r="34" spans="1:16" ht="15" customHeight="1" x14ac:dyDescent="0.2">
      <c r="A34" s="176" t="s">
        <v>62</v>
      </c>
      <c r="B34" s="151">
        <v>0</v>
      </c>
      <c r="C34" s="151">
        <v>0</v>
      </c>
      <c r="D34" s="151">
        <f t="shared" si="6"/>
        <v>0</v>
      </c>
      <c r="E34" s="156" t="str">
        <f t="shared" si="7"/>
        <v>NM</v>
      </c>
      <c r="F34" s="151">
        <f t="shared" si="8"/>
        <v>0</v>
      </c>
      <c r="G34" s="138"/>
      <c r="H34" s="140"/>
      <c r="I34" s="157" t="s">
        <v>25</v>
      </c>
      <c r="J34" s="230">
        <f>SUM(J20:J32)</f>
        <v>0.99071593269878933</v>
      </c>
      <c r="K34" s="230">
        <f>SUM(K20:K32)</f>
        <v>0.52665103415649273</v>
      </c>
      <c r="L34" s="230">
        <f>J34+K34</f>
        <v>1.5173669668552821</v>
      </c>
      <c r="M34" s="230">
        <f>IF(K34&gt;0,J34/K34,"NM")</f>
        <v>1.8811620379433285</v>
      </c>
      <c r="N34" s="230">
        <f>J34-K34</f>
        <v>0.4640648985422966</v>
      </c>
      <c r="P34" s="140"/>
    </row>
    <row r="35" spans="1:16" ht="15" customHeight="1" x14ac:dyDescent="0.2">
      <c r="A35" s="176" t="s">
        <v>63</v>
      </c>
      <c r="B35" s="151">
        <v>0</v>
      </c>
      <c r="C35" s="151">
        <v>0</v>
      </c>
      <c r="D35" s="151">
        <f t="shared" si="6"/>
        <v>0</v>
      </c>
      <c r="E35" s="156" t="str">
        <f t="shared" si="7"/>
        <v>NM</v>
      </c>
      <c r="F35" s="151">
        <f t="shared" si="8"/>
        <v>0</v>
      </c>
      <c r="G35" s="138"/>
      <c r="H35" s="140"/>
      <c r="P35" s="140"/>
    </row>
    <row r="36" spans="1:16" ht="15" customHeight="1" x14ac:dyDescent="0.2">
      <c r="B36" s="138"/>
      <c r="C36" s="138"/>
      <c r="D36" s="138"/>
      <c r="E36" s="139"/>
      <c r="F36" s="138"/>
      <c r="G36" s="164"/>
      <c r="H36" s="140"/>
      <c r="I36" s="167" t="s">
        <v>40</v>
      </c>
      <c r="J36" s="167"/>
      <c r="N36" s="138"/>
      <c r="P36" s="140"/>
    </row>
    <row r="37" spans="1:16" ht="15" customHeight="1" x14ac:dyDescent="0.2">
      <c r="A37" s="157" t="s">
        <v>12</v>
      </c>
      <c r="B37" s="151">
        <f>SUM(B21:B35)</f>
        <v>0</v>
      </c>
      <c r="C37" s="151">
        <f>SUM(C21:C35)</f>
        <v>0</v>
      </c>
      <c r="D37" s="151">
        <f>C37+B37</f>
        <v>0</v>
      </c>
      <c r="E37" s="156" t="str">
        <f>IF(C37&gt;0,B37/C37,"NM")</f>
        <v>NM</v>
      </c>
      <c r="F37" s="151">
        <f>B37-C37</f>
        <v>0</v>
      </c>
      <c r="G37" s="138"/>
      <c r="H37" s="140"/>
      <c r="I37" s="167"/>
      <c r="J37" s="167"/>
      <c r="N37" s="138"/>
      <c r="O37" s="164"/>
      <c r="P37" s="140"/>
    </row>
    <row r="38" spans="1:16" ht="15" customHeight="1" x14ac:dyDescent="0.2">
      <c r="A38" s="167"/>
      <c r="B38" s="138"/>
      <c r="C38" s="138"/>
      <c r="D38" s="138"/>
      <c r="E38" s="139"/>
      <c r="F38" s="138"/>
      <c r="G38" s="138"/>
      <c r="I38" s="167"/>
      <c r="J38" s="166" t="s">
        <v>52</v>
      </c>
      <c r="K38" s="166" t="s">
        <v>53</v>
      </c>
      <c r="L38" s="166" t="s">
        <v>54</v>
      </c>
      <c r="M38" s="165" t="s">
        <v>55</v>
      </c>
      <c r="N38" s="166" t="s">
        <v>56</v>
      </c>
      <c r="O38" s="146"/>
      <c r="P38" s="140"/>
    </row>
    <row r="39" spans="1:16" ht="15" customHeight="1" x14ac:dyDescent="0.2">
      <c r="B39" s="138"/>
      <c r="C39" s="138"/>
      <c r="D39" s="138"/>
      <c r="E39" s="139"/>
      <c r="F39" s="138"/>
      <c r="G39" s="138"/>
      <c r="I39" s="234" t="s">
        <v>292</v>
      </c>
      <c r="J39" s="81">
        <v>0.62507285647218336</v>
      </c>
      <c r="K39" s="81">
        <v>0.11240850563490411</v>
      </c>
      <c r="L39" s="230">
        <f>K39+J39</f>
        <v>0.73748136210708748</v>
      </c>
      <c r="M39" s="230">
        <f>IF(K39&gt;0,J39/K39,"NM")</f>
        <v>5.5607256136148759</v>
      </c>
      <c r="N39" s="230">
        <f>J39-K39</f>
        <v>0.51266435083727924</v>
      </c>
      <c r="P39" s="140"/>
    </row>
    <row r="40" spans="1:16" ht="15" customHeight="1" x14ac:dyDescent="0.2">
      <c r="A40" s="167" t="s">
        <v>10</v>
      </c>
      <c r="B40" s="166" t="s">
        <v>52</v>
      </c>
      <c r="C40" s="166" t="s">
        <v>53</v>
      </c>
      <c r="D40" s="164" t="s">
        <v>54</v>
      </c>
      <c r="E40" s="165" t="s">
        <v>55</v>
      </c>
      <c r="F40" s="164" t="s">
        <v>56</v>
      </c>
      <c r="G40" s="164"/>
      <c r="I40" s="234" t="s">
        <v>293</v>
      </c>
      <c r="J40" s="81">
        <v>0.25076179602715215</v>
      </c>
      <c r="K40" s="81">
        <v>0.26225182142339815</v>
      </c>
      <c r="L40" s="230">
        <f>K40+J40</f>
        <v>0.5130136174505503</v>
      </c>
      <c r="M40" s="230">
        <f>IF(K40&gt;0,J40/K40,"NM")</f>
        <v>0.95618705207123933</v>
      </c>
      <c r="N40" s="230">
        <f>J40-K40</f>
        <v>-1.1490025396245995E-2</v>
      </c>
      <c r="P40" s="140"/>
    </row>
    <row r="41" spans="1:16" ht="15" customHeight="1" x14ac:dyDescent="0.2">
      <c r="A41" s="163" t="s">
        <v>51</v>
      </c>
      <c r="B41" s="151">
        <v>0</v>
      </c>
      <c r="C41" s="151">
        <v>0</v>
      </c>
      <c r="D41" s="151">
        <f>B41+C41</f>
        <v>0</v>
      </c>
      <c r="E41" s="156" t="str">
        <f>IF(C41&gt;0,B41/C41,"NM")</f>
        <v>NM</v>
      </c>
      <c r="F41" s="151">
        <f>B41-C41</f>
        <v>0</v>
      </c>
      <c r="G41" s="138"/>
      <c r="H41" s="140"/>
      <c r="I41" s="234" t="s">
        <v>294</v>
      </c>
      <c r="J41" s="81">
        <v>0.11488128019945384</v>
      </c>
      <c r="K41" s="81">
        <v>0.15199070709819051</v>
      </c>
      <c r="L41" s="230">
        <f>K41+J41</f>
        <v>0.26687198729764439</v>
      </c>
      <c r="M41" s="230">
        <f>IF(K41&gt;0,J41/K41,"NM")</f>
        <v>0.7558441064770961</v>
      </c>
      <c r="N41" s="230">
        <f>J41-K41</f>
        <v>-3.7109426898736669E-2</v>
      </c>
      <c r="P41" s="140"/>
    </row>
    <row r="42" spans="1:16" ht="15" customHeight="1" x14ac:dyDescent="0.2">
      <c r="A42" s="167"/>
      <c r="B42" s="138"/>
      <c r="C42" s="138"/>
      <c r="D42" s="138"/>
      <c r="E42" s="139"/>
      <c r="F42" s="138"/>
      <c r="G42" s="138"/>
      <c r="J42" s="138"/>
      <c r="K42" s="138"/>
      <c r="L42" s="138"/>
      <c r="N42" s="138"/>
      <c r="P42" s="140"/>
    </row>
    <row r="43" spans="1:16" ht="15" customHeight="1" x14ac:dyDescent="0.2">
      <c r="B43" s="138"/>
      <c r="C43" s="138"/>
      <c r="D43" s="138"/>
      <c r="E43" s="139"/>
      <c r="F43" s="138"/>
      <c r="G43" s="138"/>
      <c r="I43" s="157" t="s">
        <v>25</v>
      </c>
      <c r="J43" s="230">
        <f>SUM(J39:J41)</f>
        <v>0.99071593269878933</v>
      </c>
      <c r="K43" s="230">
        <f>SUM(K39:K41)</f>
        <v>0.52665103415649273</v>
      </c>
      <c r="L43" s="230">
        <f>J43+K43</f>
        <v>1.5173669668552821</v>
      </c>
      <c r="M43" s="230">
        <f>IF(K43&gt;0,J43/K43,"NM")</f>
        <v>1.8811620379433285</v>
      </c>
      <c r="N43" s="230">
        <f>J43-K43</f>
        <v>0.4640648985422966</v>
      </c>
      <c r="P43" s="140"/>
    </row>
    <row r="44" spans="1:16" ht="15" customHeight="1" x14ac:dyDescent="0.2">
      <c r="A44" s="167" t="s">
        <v>13</v>
      </c>
      <c r="B44" s="166" t="s">
        <v>52</v>
      </c>
      <c r="C44" s="166" t="s">
        <v>53</v>
      </c>
      <c r="D44" s="164" t="s">
        <v>54</v>
      </c>
      <c r="E44" s="165" t="s">
        <v>55</v>
      </c>
      <c r="F44" s="164" t="s">
        <v>56</v>
      </c>
      <c r="G44" s="164"/>
      <c r="O44" s="146"/>
    </row>
    <row r="45" spans="1:16" ht="15" customHeight="1" x14ac:dyDescent="0.2">
      <c r="A45" s="163" t="s">
        <v>50</v>
      </c>
      <c r="B45" s="151">
        <v>0</v>
      </c>
      <c r="C45" s="151">
        <v>0</v>
      </c>
      <c r="D45" s="151">
        <f>B45+C45</f>
        <v>0</v>
      </c>
      <c r="E45" s="156" t="str">
        <f>IF(C45&gt;0,B45/C45,"NM")</f>
        <v>NM</v>
      </c>
      <c r="F45" s="151">
        <f>B45-C45</f>
        <v>0</v>
      </c>
      <c r="G45" s="138"/>
      <c r="H45" s="140"/>
      <c r="I45" s="167" t="s">
        <v>80</v>
      </c>
      <c r="L45" s="162"/>
      <c r="M45" s="137"/>
      <c r="O45" s="146"/>
    </row>
    <row r="46" spans="1:16" ht="15" customHeight="1" x14ac:dyDescent="0.2">
      <c r="A46" s="167"/>
      <c r="B46" s="138"/>
      <c r="C46" s="138"/>
      <c r="D46" s="138"/>
      <c r="E46" s="139"/>
      <c r="F46" s="138"/>
      <c r="G46" s="138"/>
      <c r="I46" s="167"/>
      <c r="J46" s="179" t="s">
        <v>52</v>
      </c>
      <c r="K46" s="179" t="s">
        <v>53</v>
      </c>
      <c r="L46" s="177" t="s">
        <v>54</v>
      </c>
      <c r="M46" s="178" t="s">
        <v>55</v>
      </c>
      <c r="N46" s="177" t="s">
        <v>56</v>
      </c>
      <c r="O46" s="177"/>
    </row>
    <row r="47" spans="1:16" ht="15" customHeight="1" x14ac:dyDescent="0.2">
      <c r="B47" s="138"/>
      <c r="C47" s="138"/>
      <c r="D47" s="138"/>
      <c r="E47" s="139"/>
      <c r="F47" s="138"/>
      <c r="G47" s="138"/>
      <c r="I47" s="176" t="s">
        <v>22</v>
      </c>
      <c r="J47" s="173">
        <v>0</v>
      </c>
      <c r="K47" s="173">
        <v>0</v>
      </c>
      <c r="L47" s="151">
        <f>K47+J47</f>
        <v>0</v>
      </c>
      <c r="M47" s="156" t="str">
        <f>IF(K47&gt;0,J47/K47,"NM")</f>
        <v>NM</v>
      </c>
      <c r="N47" s="151">
        <f>J47-K47</f>
        <v>0</v>
      </c>
      <c r="O47" s="140"/>
    </row>
    <row r="48" spans="1:16" ht="15" customHeight="1" x14ac:dyDescent="0.2">
      <c r="A48" s="167" t="s">
        <v>49</v>
      </c>
      <c r="B48" s="166" t="s">
        <v>52</v>
      </c>
      <c r="C48" s="166" t="s">
        <v>53</v>
      </c>
      <c r="D48" s="164" t="s">
        <v>54</v>
      </c>
      <c r="E48" s="165" t="s">
        <v>55</v>
      </c>
      <c r="F48" s="164" t="s">
        <v>56</v>
      </c>
      <c r="G48" s="164"/>
      <c r="I48" s="176" t="s">
        <v>79</v>
      </c>
      <c r="J48" s="173">
        <v>0</v>
      </c>
      <c r="K48" s="173">
        <v>0</v>
      </c>
      <c r="L48" s="151">
        <f>K48+J48</f>
        <v>0</v>
      </c>
      <c r="M48" s="156" t="str">
        <f>IF(K48&gt;0,J48/K48,"NM")</f>
        <v>NM</v>
      </c>
      <c r="N48" s="151">
        <f>J48-K48</f>
        <v>0</v>
      </c>
      <c r="O48" s="140"/>
    </row>
    <row r="49" spans="1:16" ht="15" customHeight="1" x14ac:dyDescent="0.2">
      <c r="A49" s="175" t="s">
        <v>14</v>
      </c>
      <c r="B49" s="151">
        <v>0</v>
      </c>
      <c r="C49" s="151">
        <v>0</v>
      </c>
      <c r="D49" s="151">
        <f>B49+C49</f>
        <v>0</v>
      </c>
      <c r="E49" s="156" t="str">
        <f>IF(C49&gt;0,B49/C49,"NM")</f>
        <v>NM</v>
      </c>
      <c r="F49" s="151">
        <f>B49-C49</f>
        <v>0</v>
      </c>
      <c r="G49" s="138"/>
      <c r="I49" s="174" t="s">
        <v>24</v>
      </c>
      <c r="J49" s="173">
        <v>0</v>
      </c>
      <c r="K49" s="173">
        <v>0</v>
      </c>
      <c r="L49" s="151">
        <f>K49+J49</f>
        <v>0</v>
      </c>
      <c r="M49" s="156" t="str">
        <f>IF(K49&gt;0,J49/K49,"NM")</f>
        <v>NM</v>
      </c>
      <c r="N49" s="151">
        <f>J49-K49</f>
        <v>0</v>
      </c>
      <c r="O49" s="140"/>
    </row>
    <row r="50" spans="1:16" ht="15" customHeight="1" x14ac:dyDescent="0.2">
      <c r="A50" s="175" t="s">
        <v>15</v>
      </c>
      <c r="B50" s="151">
        <v>0</v>
      </c>
      <c r="C50" s="151">
        <v>0</v>
      </c>
      <c r="D50" s="151">
        <f>B50+C50</f>
        <v>0</v>
      </c>
      <c r="E50" s="156" t="str">
        <f>IF(C50&gt;0,B50/C50,"NM")</f>
        <v>NM</v>
      </c>
      <c r="F50" s="151">
        <f>B50-C50</f>
        <v>0</v>
      </c>
      <c r="G50" s="138"/>
      <c r="I50" s="174" t="s">
        <v>81</v>
      </c>
      <c r="J50" s="173">
        <v>0</v>
      </c>
      <c r="K50" s="173">
        <v>0</v>
      </c>
      <c r="L50" s="151">
        <f>K50+J50</f>
        <v>0</v>
      </c>
      <c r="M50" s="156" t="str">
        <f>IF(K50&gt;0,J50/K50,"NM")</f>
        <v>NM</v>
      </c>
      <c r="N50" s="151">
        <f>J50-K50</f>
        <v>0</v>
      </c>
      <c r="O50" s="140"/>
    </row>
    <row r="51" spans="1:16" ht="15" customHeight="1" x14ac:dyDescent="0.2">
      <c r="A51" s="167"/>
      <c r="B51" s="138"/>
      <c r="C51" s="138"/>
      <c r="D51" s="138"/>
      <c r="E51" s="139"/>
      <c r="F51" s="138"/>
      <c r="G51" s="164"/>
      <c r="O51" s="137"/>
    </row>
    <row r="52" spans="1:16" ht="15" customHeight="1" x14ac:dyDescent="0.2">
      <c r="A52" s="163" t="s">
        <v>48</v>
      </c>
      <c r="B52" s="151">
        <f>SUM(B49:B50)</f>
        <v>0</v>
      </c>
      <c r="C52" s="151">
        <f>SUM(C49:C50)</f>
        <v>0</v>
      </c>
      <c r="D52" s="151">
        <f>B52+C52</f>
        <v>0</v>
      </c>
      <c r="E52" s="156" t="str">
        <f>IF(C52&gt;0,B52/C52,"NM")</f>
        <v>NM</v>
      </c>
      <c r="F52" s="151">
        <f>B52-C52</f>
        <v>0</v>
      </c>
      <c r="G52" s="138"/>
      <c r="I52" s="152" t="s">
        <v>57</v>
      </c>
      <c r="J52" s="151">
        <f>SUM(J47:J50)</f>
        <v>0</v>
      </c>
      <c r="K52" s="151">
        <f>SUM(K47:K50)</f>
        <v>0</v>
      </c>
      <c r="L52" s="151">
        <f>K52+J52</f>
        <v>0</v>
      </c>
      <c r="M52" s="156" t="str">
        <f>IF(K52&gt;0,J52/K52,"NM")</f>
        <v>NM</v>
      </c>
      <c r="N52" s="151">
        <f>J52-K52</f>
        <v>0</v>
      </c>
      <c r="O52" s="140"/>
    </row>
    <row r="53" spans="1:16" ht="15" customHeight="1" thickBot="1" x14ac:dyDescent="0.25">
      <c r="A53" s="167"/>
      <c r="B53" s="138"/>
      <c r="C53" s="138"/>
      <c r="D53" s="138"/>
      <c r="E53" s="139"/>
      <c r="F53" s="138"/>
      <c r="G53" s="138"/>
      <c r="O53" s="137"/>
    </row>
    <row r="54" spans="1:16" ht="15" customHeight="1" x14ac:dyDescent="0.25">
      <c r="A54" s="167"/>
      <c r="B54" s="138"/>
      <c r="C54" s="138"/>
      <c r="D54" s="138"/>
      <c r="E54" s="139"/>
      <c r="F54" s="138"/>
      <c r="G54" s="138"/>
      <c r="I54" s="172" t="s">
        <v>67</v>
      </c>
      <c r="J54" s="171"/>
      <c r="K54" s="171"/>
      <c r="L54" s="171"/>
      <c r="M54" s="170"/>
      <c r="O54" s="137"/>
    </row>
    <row r="55" spans="1:16" ht="15" customHeight="1" x14ac:dyDescent="0.2">
      <c r="A55" s="167" t="s">
        <v>65</v>
      </c>
      <c r="B55" s="166" t="s">
        <v>52</v>
      </c>
      <c r="C55" s="166" t="s">
        <v>53</v>
      </c>
      <c r="D55" s="164" t="s">
        <v>54</v>
      </c>
      <c r="E55" s="165" t="s">
        <v>55</v>
      </c>
      <c r="F55" s="164" t="s">
        <v>56</v>
      </c>
      <c r="G55" s="164"/>
      <c r="I55" s="161"/>
      <c r="M55" s="169"/>
      <c r="O55" s="137"/>
    </row>
    <row r="56" spans="1:16" ht="15" customHeight="1" x14ac:dyDescent="0.2">
      <c r="A56" s="157" t="s">
        <v>16</v>
      </c>
      <c r="B56" s="151">
        <v>0</v>
      </c>
      <c r="C56" s="151">
        <v>0</v>
      </c>
      <c r="D56" s="151">
        <f>B56+C56</f>
        <v>0</v>
      </c>
      <c r="E56" s="156" t="str">
        <f>IF(C56&gt;0,B56/C56,"NM")</f>
        <v>NM</v>
      </c>
      <c r="F56" s="151">
        <f>B56-C56</f>
        <v>0</v>
      </c>
      <c r="G56" s="138"/>
      <c r="I56" s="161"/>
      <c r="J56" s="142"/>
      <c r="M56" s="158"/>
      <c r="O56" s="137"/>
    </row>
    <row r="57" spans="1:16" ht="15" customHeight="1" x14ac:dyDescent="0.2">
      <c r="A57" s="167"/>
      <c r="B57" s="138"/>
      <c r="C57" s="138"/>
      <c r="D57" s="138"/>
      <c r="E57" s="139"/>
      <c r="F57" s="138"/>
      <c r="G57" s="138"/>
      <c r="I57" s="161"/>
      <c r="L57" s="162"/>
      <c r="M57" s="168"/>
      <c r="O57" s="137"/>
    </row>
    <row r="58" spans="1:16" ht="15" customHeight="1" x14ac:dyDescent="0.2">
      <c r="A58" s="167"/>
      <c r="B58" s="138"/>
      <c r="C58" s="138"/>
      <c r="D58" s="138"/>
      <c r="E58" s="139"/>
      <c r="F58" s="138"/>
      <c r="G58" s="138"/>
      <c r="I58" s="161"/>
      <c r="L58" s="162"/>
      <c r="M58" s="254"/>
      <c r="N58" s="138"/>
      <c r="O58" s="140"/>
    </row>
    <row r="59" spans="1:16" ht="15" customHeight="1" x14ac:dyDescent="0.2">
      <c r="A59" s="167" t="s">
        <v>25</v>
      </c>
      <c r="B59" s="166" t="s">
        <v>52</v>
      </c>
      <c r="C59" s="166" t="s">
        <v>53</v>
      </c>
      <c r="D59" s="164" t="s">
        <v>54</v>
      </c>
      <c r="E59" s="165" t="s">
        <v>55</v>
      </c>
      <c r="F59" s="164" t="s">
        <v>56</v>
      </c>
      <c r="G59" s="164"/>
      <c r="I59" s="161"/>
      <c r="L59" s="162"/>
      <c r="M59" s="254"/>
      <c r="O59" s="137"/>
    </row>
    <row r="60" spans="1:16" ht="15" customHeight="1" x14ac:dyDescent="0.2">
      <c r="A60" s="163" t="str">
        <f>A17</f>
        <v>Total Equity</v>
      </c>
      <c r="B60" s="151">
        <f>B17</f>
        <v>0.99071593269878944</v>
      </c>
      <c r="C60" s="151">
        <f>C17</f>
        <v>0.52665103415649273</v>
      </c>
      <c r="D60" s="151">
        <f>D17</f>
        <v>1.5173669668552821</v>
      </c>
      <c r="E60" s="156">
        <f t="shared" ref="E60:E65" si="12">IF(C60&gt;0,B60/C60,"NM")</f>
        <v>1.8811620379433287</v>
      </c>
      <c r="F60" s="151">
        <f>F17</f>
        <v>0.46406489854229671</v>
      </c>
      <c r="G60" s="138"/>
      <c r="I60" s="161"/>
      <c r="K60" s="160"/>
      <c r="L60" s="162"/>
      <c r="M60" s="153"/>
      <c r="O60" s="137"/>
    </row>
    <row r="61" spans="1:16" ht="15" customHeight="1" x14ac:dyDescent="0.2">
      <c r="A61" s="163" t="str">
        <f>A37</f>
        <v>Total Credit</v>
      </c>
      <c r="B61" s="151">
        <f>B37</f>
        <v>0</v>
      </c>
      <c r="C61" s="151">
        <f>C37</f>
        <v>0</v>
      </c>
      <c r="D61" s="151">
        <f>D37</f>
        <v>0</v>
      </c>
      <c r="E61" s="156" t="str">
        <f t="shared" si="12"/>
        <v>NM</v>
      </c>
      <c r="F61" s="151">
        <f>F37</f>
        <v>0</v>
      </c>
      <c r="G61" s="138"/>
      <c r="I61" s="161"/>
      <c r="L61" s="162"/>
      <c r="M61" s="153"/>
      <c r="O61" s="137"/>
      <c r="P61" s="142"/>
    </row>
    <row r="62" spans="1:16" ht="15" customHeight="1" x14ac:dyDescent="0.2">
      <c r="A62" s="163" t="str">
        <f>A41</f>
        <v>Total Merger Arb.</v>
      </c>
      <c r="B62" s="151">
        <f>B41</f>
        <v>0</v>
      </c>
      <c r="C62" s="151">
        <f>C41</f>
        <v>0</v>
      </c>
      <c r="D62" s="151">
        <f>D41</f>
        <v>0</v>
      </c>
      <c r="E62" s="156" t="str">
        <f t="shared" si="12"/>
        <v>NM</v>
      </c>
      <c r="F62" s="151">
        <f>F41</f>
        <v>0</v>
      </c>
      <c r="G62" s="138"/>
      <c r="H62" s="138"/>
      <c r="I62" s="161"/>
      <c r="L62" s="160"/>
      <c r="M62" s="153"/>
      <c r="O62" s="137"/>
      <c r="P62" s="142"/>
    </row>
    <row r="63" spans="1:16" ht="15" customHeight="1" x14ac:dyDescent="0.2">
      <c r="A63" s="163" t="str">
        <f>A45</f>
        <v>Total Convert. Arb.</v>
      </c>
      <c r="B63" s="151">
        <f>B45</f>
        <v>0</v>
      </c>
      <c r="C63" s="151">
        <f>C45</f>
        <v>0</v>
      </c>
      <c r="D63" s="151">
        <f>D45</f>
        <v>0</v>
      </c>
      <c r="E63" s="156" t="str">
        <f t="shared" si="12"/>
        <v>NM</v>
      </c>
      <c r="F63" s="151">
        <f>F45</f>
        <v>0</v>
      </c>
      <c r="G63" s="138"/>
      <c r="I63" s="161"/>
      <c r="L63" s="160"/>
      <c r="M63" s="153"/>
      <c r="O63" s="137"/>
      <c r="P63" s="142"/>
    </row>
    <row r="64" spans="1:16" ht="15" customHeight="1" x14ac:dyDescent="0.2">
      <c r="A64" s="163" t="str">
        <f>A52</f>
        <v>Total Cap. Struct. Arb.</v>
      </c>
      <c r="B64" s="151">
        <f>B52</f>
        <v>0</v>
      </c>
      <c r="C64" s="151">
        <f>C52</f>
        <v>0</v>
      </c>
      <c r="D64" s="151">
        <f>D52</f>
        <v>0</v>
      </c>
      <c r="E64" s="156" t="str">
        <f t="shared" si="12"/>
        <v>NM</v>
      </c>
      <c r="F64" s="151">
        <f>F52</f>
        <v>0</v>
      </c>
      <c r="G64" s="138"/>
      <c r="I64" s="161"/>
      <c r="L64" s="160"/>
      <c r="M64" s="153"/>
      <c r="O64" s="137"/>
    </row>
    <row r="65" spans="1:15" ht="15" customHeight="1" x14ac:dyDescent="0.2">
      <c r="A65" s="163" t="str">
        <f>A56</f>
        <v>Total Privates</v>
      </c>
      <c r="B65" s="151">
        <f>B56</f>
        <v>0</v>
      </c>
      <c r="C65" s="151">
        <f>C56</f>
        <v>0</v>
      </c>
      <c r="D65" s="151">
        <f>D56</f>
        <v>0</v>
      </c>
      <c r="E65" s="156" t="str">
        <f t="shared" si="12"/>
        <v>NM</v>
      </c>
      <c r="F65" s="151">
        <f>F56</f>
        <v>0</v>
      </c>
      <c r="G65" s="138"/>
      <c r="I65" s="161"/>
      <c r="L65" s="160"/>
      <c r="M65" s="153"/>
      <c r="O65" s="137"/>
    </row>
    <row r="66" spans="1:15" ht="15" customHeight="1" x14ac:dyDescent="0.2">
      <c r="B66" s="162"/>
      <c r="C66" s="162"/>
      <c r="D66" s="138"/>
      <c r="E66" s="139"/>
      <c r="F66" s="138"/>
      <c r="G66" s="138"/>
      <c r="I66" s="161"/>
      <c r="K66" s="160"/>
      <c r="L66" s="160"/>
      <c r="M66" s="153"/>
      <c r="O66" s="137"/>
    </row>
    <row r="67" spans="1:15" ht="15" customHeight="1" x14ac:dyDescent="0.2">
      <c r="A67" s="157" t="s">
        <v>25</v>
      </c>
      <c r="B67" s="155">
        <f>SUM(B60:B65)</f>
        <v>0.99071593269878944</v>
      </c>
      <c r="C67" s="155">
        <f>SUM(C60:C65)</f>
        <v>0.52665103415649273</v>
      </c>
      <c r="D67" s="155">
        <f>C67+B67</f>
        <v>1.5173669668552821</v>
      </c>
      <c r="E67" s="156">
        <f>IF(C67&gt;0,B67/C67,"NM")</f>
        <v>1.8811620379433287</v>
      </c>
      <c r="F67" s="155">
        <f>B67-C67</f>
        <v>0.46406489854229671</v>
      </c>
      <c r="G67" s="138"/>
      <c r="I67" s="154"/>
      <c r="L67" s="159"/>
      <c r="M67" s="158"/>
      <c r="O67" s="137"/>
    </row>
    <row r="68" spans="1:15" ht="15" customHeight="1" x14ac:dyDescent="0.2">
      <c r="A68" s="157" t="s">
        <v>74</v>
      </c>
      <c r="B68" s="155">
        <f>SUM(B10:B13,B15,B21:B32,B41,B45,B49:B50,B56)</f>
        <v>0.99071593269878944</v>
      </c>
      <c r="C68" s="155">
        <f>SUM(C10:C13,C15,C21:C32,C41,C45,C49:C50,C56)</f>
        <v>0.52665103415649273</v>
      </c>
      <c r="D68" s="155">
        <f>C68+B68</f>
        <v>1.5173669668552821</v>
      </c>
      <c r="E68" s="156">
        <f>IF(C68&gt;0,B68/C68,"NM")</f>
        <v>1.8811620379433287</v>
      </c>
      <c r="F68" s="155">
        <f>B68-C68</f>
        <v>0.46406489854229671</v>
      </c>
      <c r="G68" s="138"/>
      <c r="I68" s="154"/>
      <c r="L68" s="138"/>
      <c r="M68" s="153"/>
      <c r="N68" s="138"/>
    </row>
    <row r="69" spans="1:15" ht="15" customHeight="1" thickBot="1" x14ac:dyDescent="0.25">
      <c r="A69" s="152" t="s">
        <v>78</v>
      </c>
      <c r="B69" s="151">
        <f>B32</f>
        <v>0</v>
      </c>
      <c r="C69" s="151">
        <f>C32</f>
        <v>0</v>
      </c>
      <c r="D69" s="151">
        <f>D32</f>
        <v>0</v>
      </c>
      <c r="E69" s="151" t="str">
        <f>E32</f>
        <v>NM</v>
      </c>
      <c r="F69" s="151">
        <f>F32</f>
        <v>0</v>
      </c>
      <c r="I69" s="150"/>
      <c r="J69" s="149"/>
      <c r="K69" s="149"/>
      <c r="L69" s="148"/>
      <c r="M69" s="147"/>
      <c r="O69" s="146"/>
    </row>
    <row r="70" spans="1:15" ht="15" customHeight="1" x14ac:dyDescent="0.2">
      <c r="B70" s="140"/>
      <c r="C70" s="140"/>
      <c r="E70" s="140"/>
      <c r="O70" s="146"/>
    </row>
    <row r="71" spans="1:15" ht="15" customHeight="1" x14ac:dyDescent="0.2">
      <c r="B71" s="140"/>
      <c r="C71" s="140"/>
      <c r="E71" s="140"/>
      <c r="O71" s="146"/>
    </row>
    <row r="72" spans="1:15" ht="15" customHeight="1" x14ac:dyDescent="0.2">
      <c r="B72" s="140"/>
      <c r="C72" s="140"/>
      <c r="E72" s="140"/>
      <c r="O72" s="146"/>
    </row>
    <row r="73" spans="1:15" ht="15" customHeight="1" x14ac:dyDescent="0.2">
      <c r="B73" s="145"/>
      <c r="C73" s="145"/>
      <c r="D73" s="145"/>
      <c r="E73" s="145"/>
      <c r="F73" s="145"/>
      <c r="O73" s="146"/>
    </row>
    <row r="74" spans="1:15" ht="15" customHeight="1" x14ac:dyDescent="0.2">
      <c r="B74" s="145"/>
      <c r="C74" s="145"/>
      <c r="D74" s="145"/>
      <c r="E74" s="144"/>
      <c r="F74" s="143"/>
    </row>
    <row r="75" spans="1:15" ht="15" customHeight="1" x14ac:dyDescent="0.2">
      <c r="B75" s="142"/>
      <c r="C75" s="142"/>
      <c r="D75" s="142"/>
      <c r="F75" s="142"/>
    </row>
  </sheetData>
  <customSheetViews>
    <customSheetView guid="{CA497D1C-9A09-4CF3-B671-3FD8BB2B2517}">
      <selection activeCell="A4" sqref="A4"/>
      <pageMargins left="0.7" right="0.7" top="0.75" bottom="0.75" header="0.3" footer="0.3"/>
      <pageSetup paperSize="0" orientation="portrait" horizontalDpi="0" verticalDpi="0" copies="0" r:id="rId1"/>
    </customSheetView>
    <customSheetView guid="{162504CA-979C-48C9-998D-9A0D2EECF939}" showPageBreaks="1" printArea="1">
      <selection activeCell="A4" sqref="A4"/>
      <pageMargins left="0.7" right="0.7" top="0.75" bottom="0.75" header="0.3" footer="0.3"/>
      <pageSetup paperSize="0" orientation="portrait" horizontalDpi="0" verticalDpi="0" copies="0"/>
    </customSheetView>
    <customSheetView guid="{CC76F6F4-6360-4941-90B3-CD1DBE270484}">
      <selection activeCell="A4" sqref="A4:I6"/>
      <pageMargins left="0.7" right="0.7" top="0.75" bottom="0.75" header="0.3" footer="0.3"/>
      <pageSetup scale="64" orientation="portrait" r:id="rId2"/>
    </customSheetView>
    <customSheetView guid="{D3966812-59A4-4ABD-8C1D-5BF981C5686B}">
      <selection activeCell="Q34" sqref="Q34"/>
      <pageMargins left="0.7" right="0.7" top="0.75" bottom="0.75" header="0.3" footer="0.3"/>
      <pageSetup scale="64" orientation="portrait" r:id="rId3"/>
    </customSheetView>
    <customSheetView guid="{EEDF6EAA-A1E4-47AF-BB45-D2BB00B48378}">
      <selection activeCell="Q34" sqref="Q34"/>
      <pageMargins left="0.7" right="0.7" top="0.75" bottom="0.75" header="0.3" footer="0.3"/>
      <pageSetup scale="64" orientation="portrait" r:id="rId4"/>
    </customSheetView>
    <customSheetView guid="{C8815BCF-4302-4976-B0C8-7C88CE45A126}">
      <selection activeCell="U17" sqref="U17"/>
      <pageMargins left="0.7" right="0.7" top="0.75" bottom="0.75" header="0.3" footer="0.3"/>
      <pageSetup scale="64" orientation="portrait" r:id="rId5"/>
    </customSheetView>
    <customSheetView guid="{722DF141-BBB9-4BCB-A4C5-5C683F6E9DF6}" showPageBreaks="1" printArea="1">
      <selection activeCell="Q34" sqref="Q34"/>
      <pageMargins left="0.7" right="0.7" top="0.75" bottom="0.75" header="0.3" footer="0.3"/>
      <pageSetup scale="64" orientation="portrait" r:id="rId6"/>
    </customSheetView>
    <customSheetView guid="{B777ACF8-7056-43BF-BE8E-750A939A0A85}">
      <selection activeCell="A4" sqref="A4:I6"/>
      <pageMargins left="0.7" right="0.7" top="0.75" bottom="0.75" header="0.3" footer="0.3"/>
      <pageSetup scale="64" orientation="portrait" r:id="rId7"/>
    </customSheetView>
    <customSheetView guid="{4BC6AA3C-DE66-46F9-8930-7070BFE17377}">
      <selection activeCell="A4" sqref="A4:I6"/>
      <pageMargins left="0.7" right="0.7" top="0.75" bottom="0.75" header="0.3" footer="0.3"/>
      <pageSetup scale="64" orientation="portrait" r:id="rId8"/>
    </customSheetView>
    <customSheetView guid="{64648136-160E-4221-A246-0E972EE5D7ED}" showPageBreaks="1" printArea="1">
      <selection activeCell="A4" sqref="A4:I6"/>
      <pageMargins left="0.7" right="0.7" top="0.75" bottom="0.75" header="0.3" footer="0.3"/>
      <pageSetup paperSize="0" orientation="portrait" horizontalDpi="0" verticalDpi="0" copies="0"/>
    </customSheetView>
    <customSheetView guid="{CCEFF658-EAA2-4050-B1FE-7DAA5695FB88}" showPageBreaks="1" printArea="1">
      <selection activeCell="A4" sqref="A4"/>
      <pageMargins left="0.7" right="0.7" top="0.75" bottom="0.75" header="0.3" footer="0.3"/>
      <pageSetup paperSize="0" orientation="portrait" horizontalDpi="0" verticalDpi="0" copies="0"/>
    </customSheetView>
    <customSheetView guid="{25FCF038-5C89-48CF-BC55-D04249A9C090}" showPageBreaks="1" printArea="1" topLeftCell="A43">
      <selection activeCell="A73" sqref="A73"/>
      <pageMargins left="0.7" right="0.7" top="0.75" bottom="0.75" header="0.3" footer="0.3"/>
      <pageSetup orientation="portrait" r:id="rId9"/>
    </customSheetView>
  </customSheetViews>
  <pageMargins left="0.7" right="0.7" top="0.75" bottom="0.75" header="0.3" footer="0.3"/>
  <pageSetup paperSize="0" orientation="portrait" horizontalDpi="0" verticalDpi="0" copies="0"/>
  <legacyDrawing r:id="rId1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S69"/>
  <sheetViews>
    <sheetView showRuler="0" zoomScale="120" zoomScaleNormal="120" zoomScaleSheetLayoutView="85" workbookViewId="0">
      <selection activeCell="C18" sqref="C18"/>
    </sheetView>
  </sheetViews>
  <sheetFormatPr defaultColWidth="9.140625" defaultRowHeight="15" customHeight="1" x14ac:dyDescent="0.2"/>
  <cols>
    <col min="1" max="1" width="20" style="1" customWidth="1"/>
    <col min="2" max="3" width="9.140625" style="1"/>
    <col min="4" max="4" width="9.140625" style="6"/>
    <col min="5" max="5" width="9.140625" style="17"/>
    <col min="6" max="6" width="9" style="6" customWidth="1"/>
    <col min="7" max="7" width="12.28515625" style="6" customWidth="1"/>
    <col min="8" max="8" width="5.5703125" style="1" bestFit="1" customWidth="1"/>
    <col min="9" max="9" width="31.28515625" style="1" bestFit="1" customWidth="1"/>
    <col min="10" max="12" width="9.140625" style="1"/>
    <col min="13" max="13" width="9.140625" style="12"/>
    <col min="14" max="14" width="9.140625" style="1"/>
    <col min="15" max="15" width="9.140625" style="120"/>
    <col min="16" max="18" width="9.140625" style="1"/>
    <col min="19" max="19" width="11.5703125" style="1" bestFit="1" customWidth="1"/>
    <col min="20" max="16384" width="9.140625" style="1"/>
  </cols>
  <sheetData>
    <row r="1" spans="1:19" ht="15" customHeight="1" x14ac:dyDescent="0.2">
      <c r="A1" s="59" t="s">
        <v>98</v>
      </c>
      <c r="B1" s="80"/>
      <c r="C1" s="49"/>
      <c r="D1" s="16" t="s">
        <v>0</v>
      </c>
      <c r="G1" s="136"/>
      <c r="H1" s="18"/>
      <c r="I1" s="97">
        <v>75493853.900000006</v>
      </c>
      <c r="J1" s="107"/>
      <c r="K1" s="107"/>
      <c r="L1" s="108"/>
      <c r="M1" s="14" t="s">
        <v>27</v>
      </c>
      <c r="N1" s="1" t="s">
        <v>304</v>
      </c>
      <c r="O1"/>
    </row>
    <row r="2" spans="1:19" ht="15" customHeight="1" x14ac:dyDescent="0.2">
      <c r="A2" s="59" t="s">
        <v>99</v>
      </c>
      <c r="B2" s="80"/>
      <c r="C2" s="49"/>
      <c r="D2" s="16" t="s">
        <v>1</v>
      </c>
      <c r="H2" s="67"/>
      <c r="I2" s="346" t="s">
        <v>96</v>
      </c>
      <c r="J2" s="347"/>
      <c r="K2" s="347"/>
      <c r="L2" s="348"/>
      <c r="M2" s="14" t="s">
        <v>28</v>
      </c>
      <c r="O2"/>
    </row>
    <row r="3" spans="1:19" ht="15" customHeight="1" x14ac:dyDescent="0.2">
      <c r="A3" s="61">
        <v>44773</v>
      </c>
      <c r="B3" s="64"/>
      <c r="C3" s="49"/>
      <c r="D3" s="16" t="s">
        <v>17</v>
      </c>
      <c r="H3" s="18"/>
      <c r="I3" s="60" t="s">
        <v>97</v>
      </c>
      <c r="J3" s="64"/>
      <c r="K3" s="64"/>
      <c r="L3" s="49"/>
      <c r="M3" s="14" t="s">
        <v>29</v>
      </c>
      <c r="O3"/>
    </row>
    <row r="4" spans="1:19" ht="15" customHeight="1" x14ac:dyDescent="0.2">
      <c r="O4"/>
    </row>
    <row r="5" spans="1:19" ht="15" customHeight="1" x14ac:dyDescent="0.25">
      <c r="F5" s="319"/>
      <c r="G5" s="1"/>
      <c r="N5" s="9"/>
      <c r="S5" s="319"/>
    </row>
    <row r="6" spans="1:19" ht="15" customHeight="1" x14ac:dyDescent="0.2">
      <c r="F6" s="37"/>
      <c r="G6" s="37"/>
      <c r="O6"/>
    </row>
    <row r="7" spans="1:19" ht="15" customHeight="1" x14ac:dyDescent="0.2">
      <c r="A7" s="2" t="s">
        <v>2</v>
      </c>
      <c r="I7" s="2" t="s">
        <v>21</v>
      </c>
      <c r="J7" s="2"/>
      <c r="O7"/>
    </row>
    <row r="8" spans="1:19" ht="15" customHeight="1" x14ac:dyDescent="0.2">
      <c r="A8" s="2"/>
      <c r="I8" s="2"/>
      <c r="J8" s="2"/>
      <c r="O8"/>
    </row>
    <row r="9" spans="1:19" ht="15" customHeight="1" x14ac:dyDescent="0.2">
      <c r="A9" s="2" t="s">
        <v>6</v>
      </c>
      <c r="B9" s="10" t="s">
        <v>52</v>
      </c>
      <c r="C9" s="10" t="s">
        <v>53</v>
      </c>
      <c r="D9" s="15" t="s">
        <v>54</v>
      </c>
      <c r="E9" s="13" t="s">
        <v>55</v>
      </c>
      <c r="F9" s="15" t="s">
        <v>56</v>
      </c>
      <c r="G9" s="15"/>
      <c r="I9" s="2"/>
      <c r="J9" s="10" t="s">
        <v>52</v>
      </c>
      <c r="K9" s="10" t="s">
        <v>53</v>
      </c>
      <c r="L9" s="10" t="s">
        <v>54</v>
      </c>
      <c r="M9" s="13" t="s">
        <v>55</v>
      </c>
      <c r="N9" s="10" t="s">
        <v>56</v>
      </c>
      <c r="O9"/>
    </row>
    <row r="10" spans="1:19" ht="15" customHeight="1" x14ac:dyDescent="0.2">
      <c r="A10" s="3" t="s">
        <v>7</v>
      </c>
      <c r="B10" s="38">
        <f>+B17-B14</f>
        <v>0.69748851596244499</v>
      </c>
      <c r="C10" s="8">
        <f>+C17-C14</f>
        <v>0.30725534110001601</v>
      </c>
      <c r="D10" s="8">
        <f>B10+C10</f>
        <v>1.0047438570624609</v>
      </c>
      <c r="E10" s="11">
        <f t="shared" ref="E10:E15" si="0">IF(C10&gt;0,B10/C10,"NM")</f>
        <v>2.2700614852303005</v>
      </c>
      <c r="F10" s="8">
        <f t="shared" ref="F10:F15" si="1">B10-C10</f>
        <v>0.39023317486242898</v>
      </c>
      <c r="G10" s="9"/>
      <c r="H10" s="6"/>
      <c r="I10" s="3" t="s">
        <v>22</v>
      </c>
      <c r="J10" s="315"/>
      <c r="K10" s="315"/>
      <c r="L10" s="8">
        <f>K10+J10</f>
        <v>0</v>
      </c>
      <c r="M10" s="11" t="str">
        <f>IF(K10&gt;0,J10/K10,"NM")</f>
        <v>NM</v>
      </c>
      <c r="N10" s="8">
        <f>J10-K10</f>
        <v>0</v>
      </c>
      <c r="O10" s="312" t="s">
        <v>307</v>
      </c>
      <c r="P10" s="6"/>
      <c r="Q10" s="6"/>
    </row>
    <row r="11" spans="1:19" ht="15" customHeight="1" x14ac:dyDescent="0.2">
      <c r="A11" s="3" t="s">
        <v>45</v>
      </c>
      <c r="B11" s="8"/>
      <c r="C11" s="8"/>
      <c r="D11" s="8">
        <f t="shared" ref="D11:D15" si="2">B11+C11</f>
        <v>0</v>
      </c>
      <c r="E11" s="11" t="str">
        <f t="shared" si="0"/>
        <v>NM</v>
      </c>
      <c r="F11" s="8">
        <f t="shared" si="1"/>
        <v>0</v>
      </c>
      <c r="G11" s="9"/>
      <c r="H11" s="6"/>
      <c r="I11" s="3" t="s">
        <v>23</v>
      </c>
      <c r="J11" s="315"/>
      <c r="K11" s="315"/>
      <c r="L11" s="8">
        <f>K11+J11</f>
        <v>0</v>
      </c>
      <c r="M11" s="11" t="str">
        <f>IF(K11&gt;0,J11/K11,"NM")</f>
        <v>NM</v>
      </c>
      <c r="N11" s="8">
        <f>J11-K11</f>
        <v>0</v>
      </c>
      <c r="P11" s="6"/>
      <c r="Q11" s="6"/>
    </row>
    <row r="12" spans="1:19" ht="15" customHeight="1" x14ac:dyDescent="0.2">
      <c r="A12" s="3" t="s">
        <v>46</v>
      </c>
      <c r="B12" s="8"/>
      <c r="C12" s="8"/>
      <c r="D12" s="8">
        <f t="shared" si="2"/>
        <v>0</v>
      </c>
      <c r="E12" s="11" t="str">
        <f t="shared" si="0"/>
        <v>NM</v>
      </c>
      <c r="F12" s="8">
        <f t="shared" si="1"/>
        <v>0</v>
      </c>
      <c r="G12" s="9"/>
      <c r="H12" s="6"/>
      <c r="I12" s="3" t="s">
        <v>24</v>
      </c>
      <c r="J12" s="315"/>
      <c r="K12" s="315"/>
      <c r="L12" s="8">
        <f>K12+J12</f>
        <v>0</v>
      </c>
      <c r="M12" s="11" t="str">
        <f>IF(K12&gt;0,J12/K12,"NM")</f>
        <v>NM</v>
      </c>
      <c r="N12" s="8">
        <f>J12-K12</f>
        <v>0</v>
      </c>
      <c r="P12" s="6"/>
      <c r="Q12" s="6"/>
    </row>
    <row r="13" spans="1:19" ht="15" customHeight="1" x14ac:dyDescent="0.2">
      <c r="A13" s="3" t="s">
        <v>8</v>
      </c>
      <c r="B13" s="8"/>
      <c r="C13" s="8"/>
      <c r="D13" s="8">
        <f t="shared" si="2"/>
        <v>0</v>
      </c>
      <c r="E13" s="11" t="str">
        <f t="shared" si="0"/>
        <v>NM</v>
      </c>
      <c r="F13" s="8">
        <f t="shared" si="1"/>
        <v>0</v>
      </c>
      <c r="G13" s="9"/>
      <c r="H13" s="6"/>
      <c r="I13" s="3" t="s">
        <v>44</v>
      </c>
      <c r="J13" s="315"/>
      <c r="K13" s="315"/>
      <c r="L13" s="8">
        <f>K13+J13</f>
        <v>0</v>
      </c>
      <c r="M13" s="11" t="str">
        <f>IF(K13&gt;0,J13/K13,"NM")</f>
        <v>NM</v>
      </c>
      <c r="N13" s="8">
        <f>J13-K13</f>
        <v>0</v>
      </c>
      <c r="P13" s="6"/>
    </row>
    <row r="14" spans="1:19" ht="15" customHeight="1" x14ac:dyDescent="0.2">
      <c r="A14" s="3" t="s">
        <v>20</v>
      </c>
      <c r="B14" s="8">
        <v>0.12161148403755506</v>
      </c>
      <c r="C14" s="8">
        <v>2.04465889998401E-3</v>
      </c>
      <c r="D14" s="8">
        <f>B14+C14</f>
        <v>0.12365614293753907</v>
      </c>
      <c r="E14" s="11">
        <f t="shared" si="0"/>
        <v>59.477639051925046</v>
      </c>
      <c r="F14" s="8">
        <f t="shared" si="1"/>
        <v>0.11956682513757105</v>
      </c>
      <c r="G14" s="9" t="s">
        <v>303</v>
      </c>
      <c r="H14" s="6"/>
      <c r="J14" s="320"/>
      <c r="K14" s="320"/>
      <c r="L14" s="9"/>
      <c r="N14" s="9"/>
      <c r="P14" s="6"/>
    </row>
    <row r="15" spans="1:19" ht="15" customHeight="1" x14ac:dyDescent="0.2">
      <c r="A15" s="3" t="s">
        <v>9</v>
      </c>
      <c r="B15" s="8">
        <v>0</v>
      </c>
      <c r="C15" s="8"/>
      <c r="D15" s="8">
        <f t="shared" si="2"/>
        <v>0</v>
      </c>
      <c r="E15" s="11" t="str">
        <f t="shared" si="0"/>
        <v>NM</v>
      </c>
      <c r="F15" s="8">
        <f t="shared" si="1"/>
        <v>0</v>
      </c>
      <c r="G15" s="9"/>
      <c r="H15" s="6"/>
      <c r="I15" s="5" t="s">
        <v>25</v>
      </c>
      <c r="J15" s="321">
        <f>SUM(J10:J13)</f>
        <v>0</v>
      </c>
      <c r="K15" s="321">
        <f>SUM(K10:K13)</f>
        <v>0</v>
      </c>
      <c r="L15" s="8">
        <f>J15+K15</f>
        <v>0</v>
      </c>
      <c r="M15" s="11" t="str">
        <f>IF(K15&gt;0,J15/K15,"NM")</f>
        <v>NM</v>
      </c>
      <c r="N15" s="8">
        <f>J15-K15</f>
        <v>0</v>
      </c>
      <c r="P15" s="6"/>
    </row>
    <row r="16" spans="1:19" ht="15" customHeight="1" x14ac:dyDescent="0.2">
      <c r="B16" s="9"/>
      <c r="C16" s="9"/>
      <c r="D16" s="9"/>
      <c r="E16" s="12"/>
      <c r="F16" s="9"/>
      <c r="G16" s="15"/>
      <c r="O16"/>
      <c r="P16" s="6"/>
    </row>
    <row r="17" spans="1:18" ht="15" customHeight="1" x14ac:dyDescent="0.2">
      <c r="A17" s="5" t="s">
        <v>11</v>
      </c>
      <c r="B17" s="8">
        <v>0.81910000000000005</v>
      </c>
      <c r="C17" s="8">
        <v>0.30930000000000002</v>
      </c>
      <c r="D17" s="38">
        <f>C17+B17</f>
        <v>1.1284000000000001</v>
      </c>
      <c r="E17" s="11">
        <f>IF(C17&gt;0,B17/C17,"NM")</f>
        <v>2.6482379566763661</v>
      </c>
      <c r="F17" s="8">
        <f>B17-C17</f>
        <v>0.50980000000000003</v>
      </c>
      <c r="G17" s="9"/>
      <c r="I17" s="2" t="s">
        <v>30</v>
      </c>
      <c r="J17" s="2"/>
      <c r="N17" s="9"/>
      <c r="P17" s="6"/>
    </row>
    <row r="18" spans="1:18" ht="15" customHeight="1" x14ac:dyDescent="0.2">
      <c r="A18" s="2"/>
      <c r="B18" s="9"/>
      <c r="C18" s="9"/>
      <c r="D18" s="9"/>
      <c r="E18" s="12"/>
      <c r="F18" s="9"/>
      <c r="G18" s="9"/>
      <c r="I18" s="2"/>
      <c r="J18" s="2"/>
      <c r="N18" s="9"/>
      <c r="P18" s="6"/>
    </row>
    <row r="19" spans="1:18" ht="15" customHeight="1" x14ac:dyDescent="0.2">
      <c r="A19" s="2"/>
      <c r="B19" s="9"/>
      <c r="C19" s="9"/>
      <c r="D19" s="9"/>
      <c r="E19" s="12"/>
      <c r="F19" s="9"/>
      <c r="G19" s="9"/>
      <c r="I19" s="2"/>
      <c r="J19" s="10" t="s">
        <v>52</v>
      </c>
      <c r="K19" s="10" t="s">
        <v>53</v>
      </c>
      <c r="L19" s="10" t="s">
        <v>54</v>
      </c>
      <c r="M19" s="13" t="s">
        <v>55</v>
      </c>
      <c r="N19" s="10" t="s">
        <v>56</v>
      </c>
      <c r="O19"/>
      <c r="P19" s="6"/>
    </row>
    <row r="20" spans="1:18" ht="15" customHeight="1" x14ac:dyDescent="0.2">
      <c r="A20" s="2" t="s">
        <v>3</v>
      </c>
      <c r="B20" s="10" t="s">
        <v>52</v>
      </c>
      <c r="C20" s="10" t="s">
        <v>53</v>
      </c>
      <c r="D20" s="15" t="s">
        <v>54</v>
      </c>
      <c r="E20" s="13" t="s">
        <v>55</v>
      </c>
      <c r="F20" s="15" t="s">
        <v>56</v>
      </c>
      <c r="G20" s="15"/>
      <c r="H20" s="9"/>
      <c r="I20" s="3" t="s">
        <v>31</v>
      </c>
      <c r="J20" s="40">
        <v>0.26079999999999998</v>
      </c>
      <c r="K20" s="8">
        <v>1.3899999999999999E-2</v>
      </c>
      <c r="L20" s="8">
        <f t="shared" ref="L20:L32" si="3">K20+J20</f>
        <v>0.2747</v>
      </c>
      <c r="M20" s="11">
        <f t="shared" ref="M20:M32" si="4">IF(K20&gt;0,J20/K20,"NM")</f>
        <v>18.762589928057555</v>
      </c>
      <c r="N20" s="8">
        <f t="shared" ref="N20:N32" si="5">J20-K20</f>
        <v>0.24689999999999998</v>
      </c>
      <c r="P20" s="6"/>
    </row>
    <row r="21" spans="1:18" ht="15" customHeight="1" x14ac:dyDescent="0.2">
      <c r="A21" s="3" t="s">
        <v>26</v>
      </c>
      <c r="B21" s="8"/>
      <c r="C21" s="8"/>
      <c r="D21" s="8">
        <f t="shared" ref="D21:D35" si="6">B21+C21</f>
        <v>0</v>
      </c>
      <c r="E21" s="11" t="str">
        <f t="shared" ref="E21:E35" si="7">IF(C21&gt;0,B21/C21,"NM")</f>
        <v>NM</v>
      </c>
      <c r="F21" s="8">
        <f t="shared" ref="F21:F35" si="8">B21-C21</f>
        <v>0</v>
      </c>
      <c r="G21" s="9"/>
      <c r="H21" s="9"/>
      <c r="I21" s="3" t="s">
        <v>32</v>
      </c>
      <c r="J21" s="40">
        <v>2.12E-2</v>
      </c>
      <c r="K21" s="8">
        <v>3.1E-2</v>
      </c>
      <c r="L21" s="8">
        <f t="shared" si="3"/>
        <v>5.2199999999999996E-2</v>
      </c>
      <c r="M21" s="11">
        <f t="shared" si="4"/>
        <v>0.68387096774193545</v>
      </c>
      <c r="N21" s="8">
        <f t="shared" si="5"/>
        <v>-9.7999999999999997E-3</v>
      </c>
      <c r="P21" s="6"/>
    </row>
    <row r="22" spans="1:18" ht="15" customHeight="1" x14ac:dyDescent="0.2">
      <c r="A22" s="3" t="s">
        <v>68</v>
      </c>
      <c r="B22" s="8"/>
      <c r="C22" s="8"/>
      <c r="D22" s="8">
        <f t="shared" si="6"/>
        <v>0</v>
      </c>
      <c r="E22" s="11" t="str">
        <f t="shared" si="7"/>
        <v>NM</v>
      </c>
      <c r="F22" s="8">
        <f t="shared" si="8"/>
        <v>0</v>
      </c>
      <c r="G22" s="9"/>
      <c r="H22" s="9"/>
      <c r="I22" s="3" t="s">
        <v>33</v>
      </c>
      <c r="J22" s="40">
        <v>5.7599999999999998E-2</v>
      </c>
      <c r="K22" s="40">
        <v>3.4299999999999997E-2</v>
      </c>
      <c r="L22" s="8">
        <f t="shared" si="3"/>
        <v>9.1899999999999996E-2</v>
      </c>
      <c r="M22" s="11">
        <f t="shared" si="4"/>
        <v>1.6793002915451896</v>
      </c>
      <c r="N22" s="8">
        <f t="shared" si="5"/>
        <v>2.3300000000000001E-2</v>
      </c>
      <c r="P22" s="6"/>
    </row>
    <row r="23" spans="1:18" ht="15" customHeight="1" x14ac:dyDescent="0.2">
      <c r="A23" s="3" t="s">
        <v>61</v>
      </c>
      <c r="B23" s="8"/>
      <c r="C23" s="8"/>
      <c r="D23" s="8">
        <f t="shared" si="6"/>
        <v>0</v>
      </c>
      <c r="E23" s="11" t="str">
        <f t="shared" si="7"/>
        <v>NM</v>
      </c>
      <c r="F23" s="8">
        <f t="shared" si="8"/>
        <v>0</v>
      </c>
      <c r="G23" s="9"/>
      <c r="H23" s="9"/>
      <c r="I23" s="3" t="s">
        <v>34</v>
      </c>
      <c r="J23" s="40">
        <f>0.0022/2</f>
        <v>1.1000000000000001E-3</v>
      </c>
      <c r="K23" s="8">
        <f>0.0744/2</f>
        <v>3.7199999999999997E-2</v>
      </c>
      <c r="L23" s="8">
        <f t="shared" si="3"/>
        <v>3.8299999999999994E-2</v>
      </c>
      <c r="M23" s="115">
        <f t="shared" si="4"/>
        <v>2.9569892473118285E-2</v>
      </c>
      <c r="N23" s="8">
        <f t="shared" si="5"/>
        <v>-3.61E-2</v>
      </c>
      <c r="P23" s="6"/>
    </row>
    <row r="24" spans="1:18" ht="15" customHeight="1" x14ac:dyDescent="0.2">
      <c r="A24" s="3" t="s">
        <v>69</v>
      </c>
      <c r="B24" s="8"/>
      <c r="C24" s="8"/>
      <c r="D24" s="8">
        <f t="shared" si="6"/>
        <v>0</v>
      </c>
      <c r="E24" s="11" t="str">
        <f t="shared" si="7"/>
        <v>NM</v>
      </c>
      <c r="F24" s="8">
        <f t="shared" si="8"/>
        <v>0</v>
      </c>
      <c r="G24" s="9"/>
      <c r="H24" s="9"/>
      <c r="I24" s="3" t="s">
        <v>35</v>
      </c>
      <c r="J24" s="40">
        <f>J23</f>
        <v>1.1000000000000001E-3</v>
      </c>
      <c r="K24" s="8">
        <f>K23</f>
        <v>3.7199999999999997E-2</v>
      </c>
      <c r="L24" s="8">
        <f t="shared" si="3"/>
        <v>3.8299999999999994E-2</v>
      </c>
      <c r="M24" s="11">
        <f t="shared" si="4"/>
        <v>2.9569892473118285E-2</v>
      </c>
      <c r="N24" s="8">
        <f t="shared" si="5"/>
        <v>-3.61E-2</v>
      </c>
      <c r="P24" s="6"/>
    </row>
    <row r="25" spans="1:18" ht="15" customHeight="1" x14ac:dyDescent="0.2">
      <c r="A25" s="3" t="s">
        <v>47</v>
      </c>
      <c r="B25" s="8"/>
      <c r="C25" s="8"/>
      <c r="D25" s="8">
        <f t="shared" si="6"/>
        <v>0</v>
      </c>
      <c r="E25" s="11" t="str">
        <f t="shared" si="7"/>
        <v>NM</v>
      </c>
      <c r="F25" s="8">
        <f t="shared" si="8"/>
        <v>0</v>
      </c>
      <c r="G25" s="9"/>
      <c r="H25" s="9"/>
      <c r="I25" s="3" t="s">
        <v>36</v>
      </c>
      <c r="J25" s="40">
        <v>0.15939999999999999</v>
      </c>
      <c r="K25" s="8">
        <v>5.6500000000000002E-2</v>
      </c>
      <c r="L25" s="8">
        <f t="shared" si="3"/>
        <v>0.21589999999999998</v>
      </c>
      <c r="M25" s="11">
        <f t="shared" si="4"/>
        <v>2.8212389380530971</v>
      </c>
      <c r="N25" s="8">
        <f t="shared" si="5"/>
        <v>0.10289999999999999</v>
      </c>
      <c r="P25" s="6"/>
    </row>
    <row r="26" spans="1:18" ht="15" customHeight="1" x14ac:dyDescent="0.2">
      <c r="A26" s="3" t="s">
        <v>77</v>
      </c>
      <c r="B26" s="8"/>
      <c r="C26" s="8"/>
      <c r="D26" s="8">
        <f t="shared" si="6"/>
        <v>0</v>
      </c>
      <c r="E26" s="11" t="str">
        <f t="shared" si="7"/>
        <v>NM</v>
      </c>
      <c r="F26" s="8">
        <f t="shared" si="8"/>
        <v>0</v>
      </c>
      <c r="G26" s="9"/>
      <c r="H26" s="9"/>
      <c r="I26" s="3" t="s">
        <v>37</v>
      </c>
      <c r="J26" s="40">
        <v>5.16E-2</v>
      </c>
      <c r="K26" s="8">
        <v>8.8999999999999999E-3</v>
      </c>
      <c r="L26" s="8">
        <f t="shared" si="3"/>
        <v>6.0499999999999998E-2</v>
      </c>
      <c r="M26" s="11">
        <f t="shared" si="4"/>
        <v>5.797752808988764</v>
      </c>
      <c r="N26" s="8">
        <f t="shared" si="5"/>
        <v>4.2700000000000002E-2</v>
      </c>
      <c r="P26" s="6"/>
    </row>
    <row r="27" spans="1:18" ht="15" customHeight="1" x14ac:dyDescent="0.2">
      <c r="A27" s="3" t="s">
        <v>19</v>
      </c>
      <c r="B27" s="8"/>
      <c r="C27" s="8"/>
      <c r="D27" s="8">
        <f t="shared" si="6"/>
        <v>0</v>
      </c>
      <c r="E27" s="11" t="str">
        <f t="shared" si="7"/>
        <v>NM</v>
      </c>
      <c r="F27" s="8">
        <f t="shared" si="8"/>
        <v>0</v>
      </c>
      <c r="G27" s="9"/>
      <c r="H27" s="9"/>
      <c r="I27" s="3" t="s">
        <v>18</v>
      </c>
      <c r="J27" s="8">
        <v>0</v>
      </c>
      <c r="K27" s="8">
        <v>2.3999999999999998E-3</v>
      </c>
      <c r="L27" s="8">
        <f t="shared" si="3"/>
        <v>2.3999999999999998E-3</v>
      </c>
      <c r="M27" s="11">
        <f t="shared" si="4"/>
        <v>0</v>
      </c>
      <c r="N27" s="8">
        <f t="shared" si="5"/>
        <v>-2.3999999999999998E-3</v>
      </c>
      <c r="P27" s="6"/>
    </row>
    <row r="28" spans="1:18" ht="15" customHeight="1" x14ac:dyDescent="0.2">
      <c r="A28" s="3" t="s">
        <v>4</v>
      </c>
      <c r="B28" s="8"/>
      <c r="C28" s="8"/>
      <c r="D28" s="8">
        <f t="shared" si="6"/>
        <v>0</v>
      </c>
      <c r="E28" s="11" t="str">
        <f t="shared" si="7"/>
        <v>NM</v>
      </c>
      <c r="F28" s="8">
        <f t="shared" si="8"/>
        <v>0</v>
      </c>
      <c r="G28" s="9"/>
      <c r="H28" s="9"/>
      <c r="I28" s="3" t="s">
        <v>38</v>
      </c>
      <c r="J28" s="40">
        <v>1.17E-2</v>
      </c>
      <c r="K28" s="8">
        <v>2E-3</v>
      </c>
      <c r="L28" s="8">
        <f t="shared" si="3"/>
        <v>1.37E-2</v>
      </c>
      <c r="M28" s="11">
        <f t="shared" si="4"/>
        <v>5.85</v>
      </c>
      <c r="N28" s="8">
        <f t="shared" si="5"/>
        <v>9.7000000000000003E-3</v>
      </c>
      <c r="P28" s="6"/>
      <c r="R28" s="132"/>
    </row>
    <row r="29" spans="1:18" ht="15" customHeight="1" x14ac:dyDescent="0.2">
      <c r="A29" s="3" t="s">
        <v>5</v>
      </c>
      <c r="B29" s="8"/>
      <c r="C29" s="8"/>
      <c r="D29" s="8">
        <f t="shared" si="6"/>
        <v>0</v>
      </c>
      <c r="E29" s="11" t="str">
        <f t="shared" si="7"/>
        <v>NM</v>
      </c>
      <c r="F29" s="8">
        <f t="shared" si="8"/>
        <v>0</v>
      </c>
      <c r="G29" s="9"/>
      <c r="H29" s="9"/>
      <c r="I29" s="3" t="s">
        <v>106</v>
      </c>
      <c r="J29" s="40">
        <v>0.2412</v>
      </c>
      <c r="K29" s="8">
        <v>1.1000000000000001E-3</v>
      </c>
      <c r="L29" s="8">
        <f t="shared" si="3"/>
        <v>0.24229999999999999</v>
      </c>
      <c r="M29" s="11">
        <f t="shared" si="4"/>
        <v>219.27272727272725</v>
      </c>
      <c r="N29" s="8">
        <f t="shared" si="5"/>
        <v>0.24010000000000001</v>
      </c>
      <c r="P29" s="6"/>
    </row>
    <row r="30" spans="1:18" ht="15" customHeight="1" x14ac:dyDescent="0.2">
      <c r="A30" s="3" t="s">
        <v>18</v>
      </c>
      <c r="B30" s="8"/>
      <c r="C30" s="8"/>
      <c r="D30" s="8">
        <f t="shared" si="6"/>
        <v>0</v>
      </c>
      <c r="E30" s="11" t="str">
        <f t="shared" si="7"/>
        <v>NM</v>
      </c>
      <c r="F30" s="8">
        <f t="shared" si="8"/>
        <v>0</v>
      </c>
      <c r="G30" s="9"/>
      <c r="H30" s="9"/>
      <c r="I30" s="3" t="s">
        <v>39</v>
      </c>
      <c r="J30" s="40">
        <v>0</v>
      </c>
      <c r="K30" s="8">
        <v>0</v>
      </c>
      <c r="L30" s="8">
        <f t="shared" si="3"/>
        <v>0</v>
      </c>
      <c r="M30" s="11" t="str">
        <f t="shared" si="4"/>
        <v>NM</v>
      </c>
      <c r="N30" s="8">
        <f t="shared" si="5"/>
        <v>0</v>
      </c>
      <c r="P30" s="6"/>
    </row>
    <row r="31" spans="1:18" ht="15" customHeight="1" x14ac:dyDescent="0.2">
      <c r="A31" s="3" t="s">
        <v>66</v>
      </c>
      <c r="B31" s="8"/>
      <c r="C31" s="8"/>
      <c r="D31" s="8">
        <f t="shared" si="6"/>
        <v>0</v>
      </c>
      <c r="E31" s="11" t="str">
        <f t="shared" si="7"/>
        <v>NM</v>
      </c>
      <c r="F31" s="8">
        <f t="shared" si="8"/>
        <v>0</v>
      </c>
      <c r="G31" s="9"/>
      <c r="H31" s="9"/>
      <c r="I31" s="3" t="s">
        <v>59</v>
      </c>
      <c r="J31" s="40"/>
      <c r="K31" s="8"/>
      <c r="L31" s="8">
        <f t="shared" si="3"/>
        <v>0</v>
      </c>
      <c r="M31" s="11" t="str">
        <f t="shared" si="4"/>
        <v>NM</v>
      </c>
      <c r="N31" s="8">
        <f t="shared" si="5"/>
        <v>0</v>
      </c>
      <c r="P31" s="6"/>
    </row>
    <row r="32" spans="1:18" ht="15" customHeight="1" x14ac:dyDescent="0.2">
      <c r="A32" s="3" t="s">
        <v>58</v>
      </c>
      <c r="B32" s="8">
        <f>J52</f>
        <v>0</v>
      </c>
      <c r="C32" s="8">
        <f>K52</f>
        <v>0</v>
      </c>
      <c r="D32" s="8">
        <f t="shared" si="6"/>
        <v>0</v>
      </c>
      <c r="E32" s="11" t="str">
        <f t="shared" si="7"/>
        <v>NM</v>
      </c>
      <c r="F32" s="8">
        <f t="shared" si="8"/>
        <v>0</v>
      </c>
      <c r="G32" s="9"/>
      <c r="I32" s="3" t="s">
        <v>60</v>
      </c>
      <c r="J32" s="40">
        <v>1.34E-2</v>
      </c>
      <c r="K32" s="8">
        <v>8.4699999999999998E-2</v>
      </c>
      <c r="L32" s="8">
        <f t="shared" si="3"/>
        <v>9.8099999999999993E-2</v>
      </c>
      <c r="M32" s="11">
        <f t="shared" si="4"/>
        <v>0.15820543093270367</v>
      </c>
      <c r="N32" s="8">
        <f t="shared" si="5"/>
        <v>-7.1300000000000002E-2</v>
      </c>
      <c r="P32" s="6"/>
    </row>
    <row r="33" spans="1:16" ht="15" customHeight="1" x14ac:dyDescent="0.2">
      <c r="A33" s="3" t="s">
        <v>64</v>
      </c>
      <c r="B33" s="8"/>
      <c r="C33" s="8"/>
      <c r="D33" s="8">
        <f t="shared" si="6"/>
        <v>0</v>
      </c>
      <c r="E33" s="11" t="str">
        <f t="shared" si="7"/>
        <v>NM</v>
      </c>
      <c r="F33" s="8">
        <f t="shared" si="8"/>
        <v>0</v>
      </c>
      <c r="G33" s="9"/>
      <c r="I33" s="2"/>
      <c r="J33" s="47"/>
      <c r="N33" s="9"/>
      <c r="P33" s="6"/>
    </row>
    <row r="34" spans="1:16" ht="15" customHeight="1" x14ac:dyDescent="0.2">
      <c r="A34" s="3" t="s">
        <v>62</v>
      </c>
      <c r="B34" s="8"/>
      <c r="C34" s="8"/>
      <c r="D34" s="8">
        <f t="shared" si="6"/>
        <v>0</v>
      </c>
      <c r="E34" s="11" t="str">
        <f t="shared" si="7"/>
        <v>NM</v>
      </c>
      <c r="F34" s="8">
        <f t="shared" si="8"/>
        <v>0</v>
      </c>
      <c r="G34" s="9"/>
      <c r="I34" s="5" t="s">
        <v>25</v>
      </c>
      <c r="J34" s="8">
        <f>SUM(J20:J32)</f>
        <v>0.81909999999999983</v>
      </c>
      <c r="K34" s="8">
        <f>SUM(K20:K32)</f>
        <v>0.30919999999999997</v>
      </c>
      <c r="L34" s="8">
        <f>J34+K34</f>
        <v>1.1282999999999999</v>
      </c>
      <c r="M34" s="11">
        <f>IF(K34&gt;0,J34/K34,"NM")</f>
        <v>2.6490944372574381</v>
      </c>
      <c r="N34" s="8">
        <f>J34-K34</f>
        <v>0.5098999999999998</v>
      </c>
      <c r="P34" s="6"/>
    </row>
    <row r="35" spans="1:16" ht="15" customHeight="1" x14ac:dyDescent="0.2">
      <c r="A35" s="3" t="s">
        <v>63</v>
      </c>
      <c r="B35" s="8"/>
      <c r="C35" s="8"/>
      <c r="D35" s="8">
        <f t="shared" si="6"/>
        <v>0</v>
      </c>
      <c r="E35" s="11" t="str">
        <f t="shared" si="7"/>
        <v>NM</v>
      </c>
      <c r="F35" s="8">
        <f t="shared" si="8"/>
        <v>0</v>
      </c>
      <c r="G35" s="9"/>
      <c r="O35"/>
      <c r="P35" s="6"/>
    </row>
    <row r="36" spans="1:16" ht="15" customHeight="1" x14ac:dyDescent="0.2">
      <c r="G36" s="15"/>
      <c r="I36" s="2" t="s">
        <v>40</v>
      </c>
      <c r="J36" s="2"/>
      <c r="N36" s="9"/>
      <c r="P36" s="6"/>
    </row>
    <row r="37" spans="1:16" ht="15" customHeight="1" x14ac:dyDescent="0.2">
      <c r="A37" s="5" t="s">
        <v>12</v>
      </c>
      <c r="B37" s="8">
        <f>SUM(B21:B31, B33:B35)</f>
        <v>0</v>
      </c>
      <c r="C37" s="8">
        <f>SUM(C21:C31, C33:C35)</f>
        <v>0</v>
      </c>
      <c r="D37" s="8">
        <f>C37+B37</f>
        <v>0</v>
      </c>
      <c r="E37" s="11" t="str">
        <f>IF(C37&gt;0,B37/C37,"NM")</f>
        <v>NM</v>
      </c>
      <c r="F37" s="8">
        <f>B37-C37</f>
        <v>0</v>
      </c>
      <c r="G37" s="9"/>
      <c r="I37" s="2"/>
      <c r="J37" s="2"/>
      <c r="N37" s="9"/>
      <c r="P37" s="6"/>
    </row>
    <row r="38" spans="1:16" ht="15" customHeight="1" x14ac:dyDescent="0.2">
      <c r="A38" s="2"/>
      <c r="B38" s="9"/>
      <c r="C38" s="9"/>
      <c r="D38" s="9"/>
      <c r="E38" s="12"/>
      <c r="F38" s="9"/>
      <c r="G38" s="9"/>
      <c r="H38" s="6"/>
      <c r="I38" s="2"/>
      <c r="J38" s="10" t="s">
        <v>52</v>
      </c>
      <c r="K38" s="10" t="s">
        <v>53</v>
      </c>
      <c r="L38" s="10" t="s">
        <v>54</v>
      </c>
      <c r="M38" s="13" t="s">
        <v>55</v>
      </c>
      <c r="N38" s="10" t="s">
        <v>56</v>
      </c>
      <c r="O38"/>
      <c r="P38" s="6"/>
    </row>
    <row r="39" spans="1:16" ht="15" customHeight="1" x14ac:dyDescent="0.2">
      <c r="B39" s="9"/>
      <c r="C39" s="9"/>
      <c r="D39" s="9"/>
      <c r="E39" s="12"/>
      <c r="F39" s="9"/>
      <c r="G39" s="9"/>
      <c r="H39" s="6"/>
      <c r="I39" s="3" t="s">
        <v>292</v>
      </c>
      <c r="J39" s="8">
        <f>8.18%/2+0.22%</f>
        <v>4.3099999999999999E-2</v>
      </c>
      <c r="K39" s="8">
        <f>6.93%/2+3.2%</f>
        <v>6.6650000000000001E-2</v>
      </c>
      <c r="L39" s="8">
        <f>K39+J39</f>
        <v>0.10975</v>
      </c>
      <c r="M39" s="11">
        <f>IF(K39&gt;0,J39/K39,"NM")</f>
        <v>0.64666166541635406</v>
      </c>
      <c r="N39" s="8">
        <f>J39-K39</f>
        <v>-2.3550000000000001E-2</v>
      </c>
      <c r="P39" s="6"/>
    </row>
    <row r="40" spans="1:16" ht="15" customHeight="1" x14ac:dyDescent="0.2">
      <c r="A40" s="2" t="s">
        <v>10</v>
      </c>
      <c r="B40" s="10" t="s">
        <v>52</v>
      </c>
      <c r="C40" s="10" t="s">
        <v>53</v>
      </c>
      <c r="D40" s="15" t="s">
        <v>54</v>
      </c>
      <c r="E40" s="13" t="s">
        <v>55</v>
      </c>
      <c r="F40" s="15" t="s">
        <v>56</v>
      </c>
      <c r="G40" s="15"/>
      <c r="H40" s="6"/>
      <c r="I40" s="3" t="s">
        <v>293</v>
      </c>
      <c r="J40" s="8">
        <f>73.52%/2+8.18%/2</f>
        <v>0.40849999999999997</v>
      </c>
      <c r="K40" s="8">
        <f>20.79%/2+6.93%/2</f>
        <v>0.1386</v>
      </c>
      <c r="L40" s="8">
        <f>K40+J40</f>
        <v>0.54709999999999992</v>
      </c>
      <c r="M40" s="11">
        <f>IF(K40&gt;0,J40/K40,"NM")</f>
        <v>2.9473304473304469</v>
      </c>
      <c r="N40" s="8">
        <f>J40-K40</f>
        <v>0.26989999999999997</v>
      </c>
      <c r="P40" s="6"/>
    </row>
    <row r="41" spans="1:16" ht="15" customHeight="1" x14ac:dyDescent="0.2">
      <c r="A41" s="4" t="s">
        <v>51</v>
      </c>
      <c r="B41" s="8"/>
      <c r="C41" s="8"/>
      <c r="D41" s="8">
        <f>B41+C41</f>
        <v>0</v>
      </c>
      <c r="E41" s="11" t="str">
        <f>IF(C41&gt;0,B41/C41,"NM")</f>
        <v>NM</v>
      </c>
      <c r="F41" s="8">
        <f>B41-C41</f>
        <v>0</v>
      </c>
      <c r="G41" s="9"/>
      <c r="I41" s="3" t="s">
        <v>294</v>
      </c>
      <c r="J41" s="8">
        <f>73.52%/2</f>
        <v>0.36759999999999998</v>
      </c>
      <c r="K41" s="8">
        <f>20.79%/2</f>
        <v>0.10395</v>
      </c>
      <c r="L41" s="8">
        <f>K41+J41</f>
        <v>0.47154999999999997</v>
      </c>
      <c r="M41" s="11">
        <f>IF(K41&gt;0,J41/K41,"NM")</f>
        <v>3.5363155363155361</v>
      </c>
      <c r="N41" s="8">
        <f>J41-K41</f>
        <v>0.26365</v>
      </c>
      <c r="P41" s="6"/>
    </row>
    <row r="42" spans="1:16" ht="15" customHeight="1" x14ac:dyDescent="0.2">
      <c r="A42" s="2"/>
      <c r="B42" s="9"/>
      <c r="C42" s="9"/>
      <c r="D42" s="9"/>
      <c r="E42" s="12"/>
      <c r="F42" s="9"/>
      <c r="G42" s="9"/>
      <c r="J42" s="9"/>
      <c r="K42" s="9"/>
      <c r="L42" s="9"/>
      <c r="N42" s="9"/>
      <c r="P42" s="6"/>
    </row>
    <row r="43" spans="1:16" ht="15" customHeight="1" x14ac:dyDescent="0.2">
      <c r="B43" s="9"/>
      <c r="C43" s="9"/>
      <c r="D43" s="9"/>
      <c r="E43" s="12"/>
      <c r="F43" s="9"/>
      <c r="G43" s="9"/>
      <c r="I43" s="5" t="s">
        <v>25</v>
      </c>
      <c r="J43" s="8">
        <f>SUM(J39:J41)</f>
        <v>0.81919999999999993</v>
      </c>
      <c r="K43" s="8">
        <f>SUM(K39:K41)</f>
        <v>0.30919999999999997</v>
      </c>
      <c r="L43" s="8">
        <f>J43+K43</f>
        <v>1.1283999999999998</v>
      </c>
      <c r="M43" s="11">
        <f>IF(K43&gt;0,J43/K43,"NM")</f>
        <v>2.6494178525226388</v>
      </c>
      <c r="N43" s="8">
        <f>J43-K43</f>
        <v>0.51</v>
      </c>
      <c r="P43" s="6"/>
    </row>
    <row r="44" spans="1:16" ht="15" customHeight="1" x14ac:dyDescent="0.2">
      <c r="A44" s="2" t="s">
        <v>13</v>
      </c>
      <c r="B44" s="10" t="s">
        <v>52</v>
      </c>
      <c r="C44" s="10" t="s">
        <v>53</v>
      </c>
      <c r="D44" s="15" t="s">
        <v>54</v>
      </c>
      <c r="E44" s="13" t="s">
        <v>55</v>
      </c>
      <c r="F44" s="15" t="s">
        <v>56</v>
      </c>
      <c r="G44" s="15"/>
      <c r="O44"/>
    </row>
    <row r="45" spans="1:16" ht="15" customHeight="1" x14ac:dyDescent="0.2">
      <c r="A45" s="4" t="s">
        <v>50</v>
      </c>
      <c r="B45" s="8"/>
      <c r="C45" s="8"/>
      <c r="D45" s="8">
        <f>B45+C45</f>
        <v>0</v>
      </c>
      <c r="E45" s="11" t="str">
        <f>IF(C45&gt;0,B45/C45,"NM")</f>
        <v>NM</v>
      </c>
      <c r="F45" s="8">
        <f>B45-C45</f>
        <v>0</v>
      </c>
      <c r="G45" s="9"/>
      <c r="I45" s="2" t="s">
        <v>80</v>
      </c>
      <c r="L45" s="45"/>
      <c r="M45" s="1"/>
      <c r="O45"/>
    </row>
    <row r="46" spans="1:16" ht="15" customHeight="1" x14ac:dyDescent="0.2">
      <c r="A46" s="2"/>
      <c r="B46" s="9"/>
      <c r="C46" s="9"/>
      <c r="D46" s="9"/>
      <c r="E46" s="12"/>
      <c r="F46" s="9"/>
      <c r="G46" s="9"/>
      <c r="I46" s="2"/>
      <c r="J46" s="51" t="s">
        <v>52</v>
      </c>
      <c r="K46" s="51" t="s">
        <v>53</v>
      </c>
      <c r="L46" s="52" t="s">
        <v>54</v>
      </c>
      <c r="M46" s="42" t="s">
        <v>55</v>
      </c>
      <c r="N46" s="52" t="s">
        <v>56</v>
      </c>
    </row>
    <row r="47" spans="1:16" ht="15" customHeight="1" x14ac:dyDescent="0.2">
      <c r="B47" s="9"/>
      <c r="C47" s="9"/>
      <c r="D47" s="9"/>
      <c r="E47" s="12"/>
      <c r="F47" s="9"/>
      <c r="G47" s="9"/>
      <c r="I47" s="3" t="s">
        <v>22</v>
      </c>
      <c r="J47" s="8"/>
      <c r="K47" s="8"/>
      <c r="L47" s="48">
        <f>K47+J47</f>
        <v>0</v>
      </c>
      <c r="M47" s="11" t="str">
        <f>IF(K47&gt;0,J47/K47,"NM")</f>
        <v>NM</v>
      </c>
      <c r="N47" s="8">
        <f>J47-K47</f>
        <v>0</v>
      </c>
    </row>
    <row r="48" spans="1:16" ht="15" customHeight="1" x14ac:dyDescent="0.2">
      <c r="A48" s="2" t="s">
        <v>49</v>
      </c>
      <c r="B48" s="10" t="s">
        <v>52</v>
      </c>
      <c r="C48" s="10" t="s">
        <v>53</v>
      </c>
      <c r="D48" s="15" t="s">
        <v>54</v>
      </c>
      <c r="E48" s="13" t="s">
        <v>55</v>
      </c>
      <c r="F48" s="15" t="s">
        <v>56</v>
      </c>
      <c r="G48" s="15"/>
      <c r="I48" s="3" t="s">
        <v>79</v>
      </c>
      <c r="J48" s="8"/>
      <c r="K48" s="8"/>
      <c r="L48" s="48">
        <f>K48+J48</f>
        <v>0</v>
      </c>
      <c r="M48" s="11" t="str">
        <f>IF(K48&gt;0,J48/K48,"NM")</f>
        <v>NM</v>
      </c>
      <c r="N48" s="8">
        <f>J48-K48</f>
        <v>0</v>
      </c>
    </row>
    <row r="49" spans="1:16" ht="15" customHeight="1" x14ac:dyDescent="0.2">
      <c r="A49" s="7" t="s">
        <v>14</v>
      </c>
      <c r="B49" s="8"/>
      <c r="C49" s="8"/>
      <c r="D49" s="8">
        <f>B49+C49</f>
        <v>0</v>
      </c>
      <c r="E49" s="11" t="str">
        <f>IF(C49&gt;0,B49/C49,"NM")</f>
        <v>NM</v>
      </c>
      <c r="F49" s="8">
        <f>B49-C49</f>
        <v>0</v>
      </c>
      <c r="G49" s="9"/>
      <c r="I49" s="3" t="s">
        <v>24</v>
      </c>
      <c r="J49" s="8"/>
      <c r="K49" s="8"/>
      <c r="L49" s="48">
        <f>K49+J49</f>
        <v>0</v>
      </c>
      <c r="M49" s="11" t="str">
        <f>IF(K49&gt;0,J49/K49,"NM")</f>
        <v>NM</v>
      </c>
      <c r="N49" s="8">
        <f>J49-K49</f>
        <v>0</v>
      </c>
    </row>
    <row r="50" spans="1:16" ht="15" customHeight="1" x14ac:dyDescent="0.2">
      <c r="A50" s="7" t="s">
        <v>15</v>
      </c>
      <c r="B50" s="8"/>
      <c r="C50" s="8"/>
      <c r="D50" s="8">
        <f>B50+C50</f>
        <v>0</v>
      </c>
      <c r="E50" s="11" t="str">
        <f>IF(C50&gt;0,B50/C50,"NM")</f>
        <v>NM</v>
      </c>
      <c r="F50" s="8">
        <f>B50-C50</f>
        <v>0</v>
      </c>
      <c r="G50" s="9"/>
      <c r="I50" s="3" t="s">
        <v>81</v>
      </c>
      <c r="J50" s="8"/>
      <c r="K50" s="8"/>
      <c r="L50" s="48">
        <f>K50+J50</f>
        <v>0</v>
      </c>
      <c r="M50" s="11" t="str">
        <f>IF(K50&gt;0,J50/K50,"NM")</f>
        <v>NM</v>
      </c>
      <c r="N50" s="8">
        <f>J50-K50</f>
        <v>0</v>
      </c>
    </row>
    <row r="51" spans="1:16" ht="15" customHeight="1" x14ac:dyDescent="0.2">
      <c r="A51" s="2"/>
      <c r="B51" s="9"/>
      <c r="C51" s="9"/>
      <c r="D51" s="9"/>
      <c r="E51" s="12"/>
      <c r="F51" s="9"/>
      <c r="G51" s="15"/>
      <c r="O51"/>
    </row>
    <row r="52" spans="1:16" ht="15" customHeight="1" x14ac:dyDescent="0.2">
      <c r="A52" s="4" t="s">
        <v>48</v>
      </c>
      <c r="B52" s="8">
        <f>SUM(B49:B50)</f>
        <v>0</v>
      </c>
      <c r="C52" s="8">
        <f>SUM(C49:C50)</f>
        <v>0</v>
      </c>
      <c r="D52" s="8">
        <f>B52+C52</f>
        <v>0</v>
      </c>
      <c r="E52" s="11" t="str">
        <f>IF(C52&gt;0,B52/C52,"NM")</f>
        <v>NM</v>
      </c>
      <c r="F52" s="8">
        <f>B52-C52</f>
        <v>0</v>
      </c>
      <c r="G52" s="9"/>
      <c r="I52" s="5" t="s">
        <v>57</v>
      </c>
      <c r="J52" s="53">
        <f>SUM(J47:J50)</f>
        <v>0</v>
      </c>
      <c r="K52" s="48">
        <f>SUM(K47:K50)</f>
        <v>0</v>
      </c>
      <c r="L52" s="48">
        <f>K52+J52</f>
        <v>0</v>
      </c>
      <c r="M52" s="11" t="str">
        <f>IF(K52&gt;0,J52/K52,"NM")</f>
        <v>NM</v>
      </c>
      <c r="N52" s="8">
        <f>J52-K52</f>
        <v>0</v>
      </c>
    </row>
    <row r="53" spans="1:16" ht="15" customHeight="1" thickBot="1" x14ac:dyDescent="0.25">
      <c r="A53" s="2"/>
      <c r="B53" s="9"/>
      <c r="C53" s="9"/>
      <c r="D53" s="9"/>
      <c r="E53" s="12"/>
      <c r="F53" s="9"/>
      <c r="G53" s="9"/>
      <c r="O53"/>
    </row>
    <row r="54" spans="1:16" ht="15" customHeight="1" x14ac:dyDescent="0.25">
      <c r="A54" s="2"/>
      <c r="B54" s="9"/>
      <c r="C54" s="9"/>
      <c r="D54" s="9"/>
      <c r="E54" s="12"/>
      <c r="F54" s="9"/>
      <c r="G54" s="9"/>
      <c r="I54" s="32" t="s">
        <v>70</v>
      </c>
      <c r="J54" s="23"/>
      <c r="K54" s="23"/>
      <c r="L54" s="23"/>
      <c r="M54" s="24"/>
      <c r="O54"/>
    </row>
    <row r="55" spans="1:16" ht="15" customHeight="1" x14ac:dyDescent="0.2">
      <c r="A55" s="2" t="s">
        <v>65</v>
      </c>
      <c r="B55" s="10" t="s">
        <v>52</v>
      </c>
      <c r="C55" s="10" t="s">
        <v>53</v>
      </c>
      <c r="D55" s="15" t="s">
        <v>54</v>
      </c>
      <c r="E55" s="13" t="s">
        <v>55</v>
      </c>
      <c r="F55" s="15" t="s">
        <v>56</v>
      </c>
      <c r="G55" s="15"/>
      <c r="I55" s="228" t="s">
        <v>102</v>
      </c>
      <c r="J55" s="67"/>
      <c r="M55" s="33"/>
      <c r="O55"/>
      <c r="P55" s="20"/>
    </row>
    <row r="56" spans="1:16" ht="15" customHeight="1" x14ac:dyDescent="0.2">
      <c r="A56" s="5" t="s">
        <v>16</v>
      </c>
      <c r="B56" s="8"/>
      <c r="C56" s="8"/>
      <c r="D56" s="8">
        <f>B56+C56</f>
        <v>0</v>
      </c>
      <c r="E56" s="11" t="str">
        <f>IF(C56&gt;0,B56/C56,"NM")</f>
        <v>NM</v>
      </c>
      <c r="F56" s="8">
        <f>B56-C56</f>
        <v>0</v>
      </c>
      <c r="G56" s="9"/>
      <c r="I56" s="27"/>
      <c r="M56" s="26"/>
      <c r="O56"/>
    </row>
    <row r="57" spans="1:16" ht="15" customHeight="1" x14ac:dyDescent="0.2">
      <c r="A57" s="2"/>
      <c r="B57" s="9"/>
      <c r="C57" s="9"/>
      <c r="D57" s="9"/>
      <c r="E57" s="12"/>
      <c r="F57" s="9"/>
      <c r="G57" s="9"/>
      <c r="I57" s="27"/>
      <c r="L57" s="21"/>
      <c r="M57" s="28"/>
      <c r="O57"/>
    </row>
    <row r="58" spans="1:16" ht="15" customHeight="1" x14ac:dyDescent="0.2">
      <c r="A58" s="2"/>
      <c r="B58" s="9"/>
      <c r="C58" s="9"/>
      <c r="D58" s="9"/>
      <c r="E58" s="12"/>
      <c r="F58" s="9"/>
      <c r="G58" s="9"/>
      <c r="I58" s="27"/>
      <c r="L58" s="21"/>
      <c r="M58" s="28"/>
      <c r="N58" s="9"/>
    </row>
    <row r="59" spans="1:16" ht="15" customHeight="1" x14ac:dyDescent="0.2">
      <c r="A59" s="2" t="s">
        <v>25</v>
      </c>
      <c r="B59" s="10" t="s">
        <v>52</v>
      </c>
      <c r="C59" s="10" t="s">
        <v>53</v>
      </c>
      <c r="D59" s="15" t="s">
        <v>54</v>
      </c>
      <c r="E59" s="13" t="s">
        <v>55</v>
      </c>
      <c r="F59" s="15" t="s">
        <v>56</v>
      </c>
      <c r="G59" s="15"/>
      <c r="I59" s="27"/>
      <c r="L59" s="21"/>
      <c r="M59" s="28"/>
      <c r="O59"/>
    </row>
    <row r="60" spans="1:16" ht="15" customHeight="1" x14ac:dyDescent="0.2">
      <c r="A60" s="4" t="str">
        <f>A17</f>
        <v>Total Equity</v>
      </c>
      <c r="B60" s="8">
        <f>B17</f>
        <v>0.81910000000000005</v>
      </c>
      <c r="C60" s="8">
        <f>C17</f>
        <v>0.30930000000000002</v>
      </c>
      <c r="D60" s="8">
        <f>D17</f>
        <v>1.1284000000000001</v>
      </c>
      <c r="E60" s="11">
        <f t="shared" ref="E60:E65" si="9">IF(C60&gt;0,B60/C60,"NM")</f>
        <v>2.6482379566763661</v>
      </c>
      <c r="F60" s="8">
        <f t="shared" ref="F60:F65" si="10">B60-C60</f>
        <v>0.50980000000000003</v>
      </c>
      <c r="G60" s="9"/>
      <c r="I60" s="27"/>
      <c r="L60" s="21"/>
      <c r="M60" s="28"/>
      <c r="O60"/>
    </row>
    <row r="61" spans="1:16" ht="15" customHeight="1" x14ac:dyDescent="0.2">
      <c r="A61" s="4" t="str">
        <f>A37</f>
        <v>Total Credit</v>
      </c>
      <c r="B61" s="8">
        <f>B37</f>
        <v>0</v>
      </c>
      <c r="C61" s="8">
        <f>C37</f>
        <v>0</v>
      </c>
      <c r="D61" s="8">
        <f>D37</f>
        <v>0</v>
      </c>
      <c r="E61" s="11" t="str">
        <f t="shared" si="9"/>
        <v>NM</v>
      </c>
      <c r="F61" s="8">
        <f t="shared" si="10"/>
        <v>0</v>
      </c>
      <c r="G61" s="9"/>
      <c r="I61" s="27"/>
      <c r="K61" s="6"/>
      <c r="L61" s="21"/>
      <c r="M61" s="28"/>
      <c r="O61"/>
    </row>
    <row r="62" spans="1:16" ht="15" customHeight="1" x14ac:dyDescent="0.2">
      <c r="A62" s="4" t="str">
        <f>A41</f>
        <v>Total Merger Arb.</v>
      </c>
      <c r="B62" s="8">
        <f>B41</f>
        <v>0</v>
      </c>
      <c r="C62" s="8">
        <f>C41</f>
        <v>0</v>
      </c>
      <c r="D62" s="8">
        <f>D41</f>
        <v>0</v>
      </c>
      <c r="E62" s="11" t="str">
        <f t="shared" si="9"/>
        <v>NM</v>
      </c>
      <c r="F62" s="8">
        <f t="shared" si="10"/>
        <v>0</v>
      </c>
      <c r="G62" s="9"/>
      <c r="H62" s="9"/>
      <c r="I62" s="27"/>
      <c r="L62" s="21"/>
      <c r="M62" s="28"/>
      <c r="O62"/>
    </row>
    <row r="63" spans="1:16" ht="15" customHeight="1" x14ac:dyDescent="0.2">
      <c r="A63" s="4" t="str">
        <f>A45</f>
        <v>Total Convert. Arb.</v>
      </c>
      <c r="B63" s="8">
        <f>B45</f>
        <v>0</v>
      </c>
      <c r="C63" s="8">
        <f>C45</f>
        <v>0</v>
      </c>
      <c r="D63" s="8">
        <f>D45</f>
        <v>0</v>
      </c>
      <c r="E63" s="11" t="str">
        <f t="shared" si="9"/>
        <v>NM</v>
      </c>
      <c r="F63" s="8">
        <f t="shared" si="10"/>
        <v>0</v>
      </c>
      <c r="G63" s="9"/>
      <c r="I63" s="27"/>
      <c r="L63" s="12"/>
      <c r="M63" s="28"/>
      <c r="O63"/>
    </row>
    <row r="64" spans="1:16" ht="15" customHeight="1" x14ac:dyDescent="0.2">
      <c r="A64" s="4" t="str">
        <f>A52</f>
        <v>Total Cap. Struct. Arb.</v>
      </c>
      <c r="B64" s="8">
        <f>B52</f>
        <v>0</v>
      </c>
      <c r="C64" s="8">
        <f>C52</f>
        <v>0</v>
      </c>
      <c r="D64" s="8">
        <f>D52</f>
        <v>0</v>
      </c>
      <c r="E64" s="11" t="str">
        <f t="shared" si="9"/>
        <v>NM</v>
      </c>
      <c r="F64" s="8">
        <f t="shared" si="10"/>
        <v>0</v>
      </c>
      <c r="G64" s="9"/>
      <c r="I64" s="27"/>
      <c r="L64" s="12"/>
      <c r="M64" s="28"/>
      <c r="N64" s="9"/>
    </row>
    <row r="65" spans="1:15" ht="15" customHeight="1" x14ac:dyDescent="0.2">
      <c r="A65" s="4" t="str">
        <f>A56</f>
        <v>Total Privates</v>
      </c>
      <c r="B65" s="8">
        <f>B56</f>
        <v>0</v>
      </c>
      <c r="C65" s="8">
        <f>C56</f>
        <v>0</v>
      </c>
      <c r="D65" s="8">
        <f>D56</f>
        <v>0</v>
      </c>
      <c r="E65" s="11" t="str">
        <f t="shared" si="9"/>
        <v>NM</v>
      </c>
      <c r="F65" s="8">
        <f t="shared" si="10"/>
        <v>0</v>
      </c>
      <c r="G65" s="9"/>
      <c r="I65" s="27"/>
      <c r="L65" s="12"/>
      <c r="M65" s="28"/>
      <c r="N65" s="9"/>
    </row>
    <row r="66" spans="1:15" ht="15" customHeight="1" x14ac:dyDescent="0.2">
      <c r="B66" s="21"/>
      <c r="C66" s="21"/>
      <c r="D66" s="9"/>
      <c r="E66" s="9"/>
      <c r="F66" s="9"/>
      <c r="G66" s="9"/>
      <c r="I66" s="27"/>
      <c r="L66" s="9"/>
      <c r="M66" s="28"/>
      <c r="N66" s="9"/>
    </row>
    <row r="67" spans="1:15" ht="15" customHeight="1" thickBot="1" x14ac:dyDescent="0.25">
      <c r="A67" s="5" t="s">
        <v>25</v>
      </c>
      <c r="B67" s="38">
        <f>SUM(B60:B65)</f>
        <v>0.81910000000000005</v>
      </c>
      <c r="C67" s="38">
        <f>SUM(C60:C65)</f>
        <v>0.30930000000000002</v>
      </c>
      <c r="D67" s="8">
        <f>C67+B67</f>
        <v>1.1284000000000001</v>
      </c>
      <c r="E67" s="8">
        <f>IF(C67&gt;0,B67/C67,"NM")</f>
        <v>2.6482379566763661</v>
      </c>
      <c r="F67" s="8">
        <f>B67-C67</f>
        <v>0.50980000000000003</v>
      </c>
      <c r="G67" s="9"/>
      <c r="I67" s="56"/>
      <c r="J67" s="29"/>
      <c r="K67" s="29"/>
      <c r="L67" s="30"/>
      <c r="M67" s="31"/>
      <c r="N67" s="9"/>
    </row>
    <row r="68" spans="1:15" ht="15" customHeight="1" x14ac:dyDescent="0.2">
      <c r="A68" s="5" t="s">
        <v>74</v>
      </c>
      <c r="B68" s="38">
        <f>SUM(B10:B13,B15,B21:B31,B41,B45,B52,B56)</f>
        <v>0.69748851596244499</v>
      </c>
      <c r="C68" s="38">
        <f>SUM(C10:C13,C15,C21:C31,C41,C45,C52,C56)</f>
        <v>0.30725534110001601</v>
      </c>
      <c r="D68" s="8">
        <f>C68+B68</f>
        <v>1.0047438570624609</v>
      </c>
      <c r="E68" s="8">
        <f>IF(C68&gt;0,B68/C68,"NM")</f>
        <v>2.2700614852303005</v>
      </c>
      <c r="F68" s="8">
        <f>B68-C68</f>
        <v>0.39023317486242898</v>
      </c>
      <c r="G68" s="9"/>
      <c r="L68" s="22"/>
      <c r="M68" s="1"/>
      <c r="N68" s="9"/>
    </row>
    <row r="69" spans="1:15" ht="15" customHeight="1" x14ac:dyDescent="0.2">
      <c r="A69" s="44" t="s">
        <v>78</v>
      </c>
      <c r="B69" s="8">
        <f>B32</f>
        <v>0</v>
      </c>
      <c r="C69" s="8">
        <f>C32</f>
        <v>0</v>
      </c>
      <c r="D69" s="8">
        <f>D32</f>
        <v>0</v>
      </c>
      <c r="E69" s="8" t="str">
        <f>E32</f>
        <v>NM</v>
      </c>
      <c r="F69" s="8">
        <f>F32</f>
        <v>0</v>
      </c>
      <c r="O69"/>
    </row>
  </sheetData>
  <customSheetViews>
    <customSheetView guid="{CA497D1C-9A09-4CF3-B671-3FD8BB2B2517}" scale="85" fitToPage="1" showRuler="0" topLeftCell="A7">
      <selection activeCell="Q35" sqref="Q35"/>
      <pageMargins left="0.75" right="0" top="1" bottom="0" header="0.5" footer="0.5"/>
      <printOptions horizontalCentered="1"/>
      <pageSetup paperSize="0" orientation="portrait" horizontalDpi="0" verticalDpi="0" copies="0" r:id="rId1"/>
      <headerFooter alignWithMargins="0">
        <oddHeader>&amp;C&amp;"Arial,Bold"EXPOSURE SUMMARY</oddHeader>
      </headerFooter>
    </customSheetView>
    <customSheetView guid="{162504CA-979C-48C9-998D-9A0D2EECF939}" scale="85" showPageBreaks="1" fitToPage="1" printArea="1" showRuler="0" topLeftCell="A7">
      <selection activeCell="Q35" sqref="Q35"/>
      <pageMargins left="0.75" right="0" top="1" bottom="0" header="0.5" footer="0.5"/>
      <printOptions horizontalCentered="1"/>
      <pageSetup paperSize="0" orientation="portrait" horizontalDpi="0" verticalDpi="0" copies="0"/>
      <headerFooter alignWithMargins="0">
        <oddHeader>&amp;C&amp;"Arial,Bold"EXPOSURE SUMMARY</oddHeader>
      </headerFooter>
    </customSheetView>
    <customSheetView guid="{CC76F6F4-6360-4941-90B3-CD1DBE270484}" scale="85" fitToPage="1" showRuler="0">
      <selection activeCell="E11" sqref="E11"/>
      <pageMargins left="0.75" right="0" top="1" bottom="0" header="0.5" footer="0.5"/>
      <printOptions horizontalCentered="1"/>
      <pageSetup scale="70" orientation="portrait" r:id="rId2"/>
      <headerFooter alignWithMargins="0">
        <oddHeader>&amp;C&amp;"Arial,Bold"EXPOSURE SUMMARY</oddHeader>
      </headerFooter>
    </customSheetView>
    <customSheetView guid="{877A0E3F-37C7-4829-8F12-689383AF410D}" scale="80" showPageBreaks="1" fitToPage="1" printArea="1" view="pageBreakPreview" showRuler="0">
      <selection activeCell="J27" sqref="J27"/>
      <pageMargins left="0.75" right="0" top="1" bottom="0" header="0.5" footer="0.5"/>
      <printOptions horizontalCentered="1"/>
      <pageSetup scale="67" orientation="portrait" r:id="rId3"/>
      <headerFooter alignWithMargins="0">
        <oddHeader>&amp;C&amp;"Arial,Bold"EXPOSURE SUMMARY</oddHeader>
      </headerFooter>
    </customSheetView>
    <customSheetView guid="{86C7BE99-AC08-44DB-B039-CE06D2927AC4}" showPageBreaks="1" fitToPage="1" view="pageBreakPreview" showRuler="0">
      <selection activeCell="P64" sqref="P64"/>
      <pageMargins left="0.75" right="0" top="1" bottom="0" header="0.5" footer="0.5"/>
      <printOptions horizontalCentered="1"/>
      <pageSetup scale="70" orientation="portrait" r:id="rId4"/>
      <headerFooter alignWithMargins="0">
        <oddHeader>&amp;C&amp;"Arial,Bold"EXPOSURE SUMMARY</oddHeader>
      </headerFooter>
    </customSheetView>
    <customSheetView guid="{E6444965-FE8A-4012-A2B6-301C25BC9C69}" scale="80" showPageBreaks="1" fitToPage="1" printArea="1" view="pageBreakPreview" showRuler="0">
      <selection activeCell="P64" sqref="P64"/>
      <pageMargins left="0.75" right="0" top="1" bottom="0" header="0.5" footer="0.5"/>
      <printOptions horizontalCentered="1"/>
      <pageSetup scale="70" orientation="portrait" r:id="rId5"/>
      <headerFooter alignWithMargins="0">
        <oddHeader>&amp;C&amp;"Arial,Bold"EXPOSURE SUMMARY</oddHeader>
      </headerFooter>
    </customSheetView>
    <customSheetView guid="{546044AA-F169-4BFB-AF05-8BC630ED8FCC}" showPageBreaks="1" fitToPage="1" view="pageBreakPreview" showRuler="0">
      <selection activeCell="P64" sqref="P64"/>
      <pageMargins left="0.75" right="0" top="1" bottom="0" header="0.5" footer="0.5"/>
      <printOptions horizontalCentered="1"/>
      <pageSetup scale="64" orientation="portrait" r:id="rId6"/>
      <headerFooter alignWithMargins="0">
        <oddHeader>&amp;C&amp;"Arial,Bold"EXPOSURE SUMMARY</oddHeader>
      </headerFooter>
    </customSheetView>
    <customSheetView guid="{D246C09C-DFF9-4A1E-9063-3052D07DF403}" scale="80" showPageBreaks="1" printArea="1" view="pageBreakPreview" showRuler="0">
      <selection activeCell="F34" sqref="F34"/>
      <pageMargins left="0.7" right="0.7" top="0.75" bottom="0.75" header="0.3" footer="0.3"/>
      <pageSetup scale="64" orientation="portrait" r:id="rId7"/>
    </customSheetView>
    <customSheetView guid="{F9F6DDA5-A25E-4F8D-A3A2-CB5ED095FD7E}" scale="80" showPageBreaks="1" fitToPage="1" printArea="1" view="pageBreakPreview" showRuler="0">
      <selection activeCell="J68" sqref="J68"/>
      <pageMargins left="0.75" right="0" top="1" bottom="0" header="0.5" footer="0.5"/>
      <printOptions horizontalCentered="1"/>
      <pageSetup scale="70" orientation="portrait" horizontalDpi="1200" verticalDpi="1200" r:id="rId8"/>
      <headerFooter alignWithMargins="0"/>
    </customSheetView>
    <customSheetView guid="{886D35D9-C82F-4076-8615-7DC38AFBA0B4}" scale="80" showPageBreaks="1" fitToPage="1" printArea="1" view="pageBreakPreview" showRuler="0" topLeftCell="A22">
      <selection activeCell="G42" sqref="G42"/>
      <pageMargins left="0.75" right="0" top="1" bottom="0" header="0.5" footer="0.5"/>
      <printOptions horizontalCentered="1"/>
      <pageSetup scale="69" orientation="portrait" r:id="rId9"/>
      <headerFooter alignWithMargins="0">
        <oddHeader>&amp;C&amp;"Arial,Bold"EXPOSURE SUMMARY</oddHeader>
      </headerFooter>
    </customSheetView>
    <customSheetView guid="{4FFBA0AC-5AE7-47B2-9B25-4B60F8C6899A}" scale="80" showPageBreaks="1" fitToPage="1" printArea="1" view="pageBreakPreview" showRuler="0">
      <selection activeCell="B5" sqref="B5"/>
      <pageMargins left="0.75" right="0" top="1" bottom="0" header="0.5" footer="0.5"/>
      <printOptions horizontalCentered="1"/>
      <pageSetup scale="68" orientation="portrait" r:id="rId10"/>
      <headerFooter alignWithMargins="0">
        <oddHeader>&amp;C&amp;"Arial,Bold"EXPOSURE SUMMARY</oddHeader>
      </headerFooter>
    </customSheetView>
    <customSheetView guid="{8074AE1B-71D6-4D07-9990-353F7ED8E871}" scale="80" showPageBreaks="1" printArea="1" view="pageBreakPreview" showRuler="0">
      <selection activeCell="V14" sqref="V14"/>
      <pageMargins left="0.7" right="0.7" top="0.75" bottom="0.75" header="0.3" footer="0.3"/>
      <pageSetup scale="64" orientation="portrait" r:id="rId11"/>
    </customSheetView>
    <customSheetView guid="{D3966812-59A4-4ABD-8C1D-5BF981C5686B}" scale="85" fitToPage="1" showRuler="0" topLeftCell="A19">
      <selection activeCell="I39" sqref="I39:I41"/>
      <pageMargins left="0.75" right="0" top="1" bottom="0" header="0.5" footer="0.5"/>
      <printOptions horizontalCentered="1"/>
      <pageSetup scale="70" orientation="portrait" r:id="rId12"/>
      <headerFooter alignWithMargins="0">
        <oddHeader>&amp;C&amp;"Arial,Bold"EXPOSURE SUMMARY</oddHeader>
      </headerFooter>
    </customSheetView>
    <customSheetView guid="{EEDF6EAA-A1E4-47AF-BB45-D2BB00B48378}" scale="85" fitToPage="1" showRuler="0" topLeftCell="A19">
      <selection activeCell="I39" sqref="I39:I41"/>
      <pageMargins left="0.75" right="0" top="1" bottom="0" header="0.5" footer="0.5"/>
      <printOptions horizontalCentered="1"/>
      <pageSetup scale="70" orientation="portrait" r:id="rId13"/>
      <headerFooter alignWithMargins="0">
        <oddHeader>&amp;C&amp;"Arial,Bold"EXPOSURE SUMMARY</oddHeader>
      </headerFooter>
    </customSheetView>
    <customSheetView guid="{C8815BCF-4302-4976-B0C8-7C88CE45A126}" scale="85" fitToPage="1" showRuler="0" topLeftCell="A19">
      <selection activeCell="I39" sqref="I39:I41"/>
      <pageMargins left="0.75" right="0" top="1" bottom="0" header="0.5" footer="0.5"/>
      <printOptions horizontalCentered="1"/>
      <pageSetup scale="70" orientation="portrait" r:id="rId14"/>
      <headerFooter alignWithMargins="0">
        <oddHeader>&amp;C&amp;"Arial,Bold"EXPOSURE SUMMARY</oddHeader>
      </headerFooter>
    </customSheetView>
    <customSheetView guid="{722DF141-BBB9-4BCB-A4C5-5C683F6E9DF6}" scale="85" showPageBreaks="1" fitToPage="1" printArea="1" showRuler="0" topLeftCell="A19">
      <selection activeCell="I39" sqref="I39:I41"/>
      <pageMargins left="0.75" right="0" top="1" bottom="0" header="0.5" footer="0.5"/>
      <printOptions horizontalCentered="1"/>
      <pageSetup scale="70" orientation="portrait" r:id="rId15"/>
      <headerFooter alignWithMargins="0">
        <oddHeader>&amp;C&amp;"Arial,Bold"EXPOSURE SUMMARY</oddHeader>
      </headerFooter>
    </customSheetView>
    <customSheetView guid="{B777ACF8-7056-43BF-BE8E-750A939A0A85}" scale="85" fitToPage="1" showRuler="0">
      <selection activeCell="E11" sqref="E11"/>
      <pageMargins left="0.75" right="0" top="1" bottom="0" header="0.5" footer="0.5"/>
      <printOptions horizontalCentered="1"/>
      <pageSetup scale="70" orientation="portrait" r:id="rId16"/>
      <headerFooter alignWithMargins="0">
        <oddHeader>&amp;C&amp;"Arial,Bold"EXPOSURE SUMMARY</oddHeader>
      </headerFooter>
    </customSheetView>
    <customSheetView guid="{4BC6AA3C-DE66-46F9-8930-7070BFE17377}" scale="85" fitToPage="1" showRuler="0">
      <selection activeCell="E11" sqref="E11"/>
      <pageMargins left="0.75" right="0" top="1" bottom="0" header="0.5" footer="0.5"/>
      <printOptions horizontalCentered="1"/>
      <pageSetup scale="70" orientation="portrait" r:id="rId17"/>
      <headerFooter alignWithMargins="0">
        <oddHeader>&amp;C&amp;"Arial,Bold"EXPOSURE SUMMARY</oddHeader>
      </headerFooter>
    </customSheetView>
    <customSheetView guid="{64648136-160E-4221-A246-0E972EE5D7ED}" scale="85" showPageBreaks="1" fitToPage="1" printArea="1" showRuler="0">
      <selection activeCell="E11" sqref="E11"/>
      <pageMargins left="0.75" right="0" top="1" bottom="0" header="0.5" footer="0.5"/>
      <printOptions horizontalCentered="1"/>
      <pageSetup paperSize="0" orientation="portrait" horizontalDpi="0" verticalDpi="0" copies="0"/>
      <headerFooter alignWithMargins="0">
        <oddHeader>&amp;C&amp;"Arial,Bold"EXPOSURE SUMMARY</oddHeader>
      </headerFooter>
    </customSheetView>
    <customSheetView guid="{CCEFF658-EAA2-4050-B1FE-7DAA5695FB88}" scale="85" showPageBreaks="1" fitToPage="1" printArea="1" showRuler="0" topLeftCell="A7">
      <selection activeCell="Q35" sqref="Q35"/>
      <pageMargins left="0.75" right="0" top="1" bottom="0" header="0.5" footer="0.5"/>
      <printOptions horizontalCentered="1"/>
      <pageSetup paperSize="0" orientation="portrait" horizontalDpi="0" verticalDpi="0" copies="0"/>
      <headerFooter alignWithMargins="0">
        <oddHeader>&amp;C&amp;"Arial,Bold"EXPOSURE SUMMARY</oddHeader>
      </headerFooter>
    </customSheetView>
    <customSheetView guid="{25FCF038-5C89-48CF-BC55-D04249A9C090}" scale="85" showPageBreaks="1" fitToPage="1" printArea="1" showRuler="0" topLeftCell="A7">
      <selection activeCell="Q35" sqref="Q35"/>
      <pageMargins left="0.75" right="0" top="1" bottom="0" header="0.5" footer="0.5"/>
      <printOptions horizontalCentered="1"/>
      <pageSetup scale="69" orientation="portrait" r:id="rId18"/>
      <headerFooter alignWithMargins="0">
        <oddHeader>&amp;C&amp;"Arial,Bold"EXPOSURE SUMMARY</oddHeader>
      </headerFooter>
    </customSheetView>
  </customSheetViews>
  <mergeCells count="1">
    <mergeCell ref="I2:L2"/>
  </mergeCells>
  <printOptions horizontalCentered="1"/>
  <pageMargins left="0.75" right="0" top="1" bottom="0" header="0.5" footer="0.5"/>
  <pageSetup orientation="portrait" r:id="rId19"/>
  <headerFooter alignWithMargins="0">
    <oddHeader>&amp;C&amp;"Arial,Bold"EXPOSURE SUMMARY</oddHeader>
  </headerFooter>
  <legacyDrawing r:id="rId2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70"/>
  <sheetViews>
    <sheetView zoomScale="110" zoomScaleNormal="110" zoomScaleSheetLayoutView="80" workbookViewId="0">
      <selection activeCell="C27" sqref="C27"/>
    </sheetView>
  </sheetViews>
  <sheetFormatPr defaultRowHeight="12.75" x14ac:dyDescent="0.2"/>
  <cols>
    <col min="1" max="1" width="21.140625" customWidth="1"/>
    <col min="9" max="9" width="31.42578125" bestFit="1" customWidth="1"/>
    <col min="15" max="15" width="9.140625" style="120"/>
  </cols>
  <sheetData>
    <row r="1" spans="1:15" x14ac:dyDescent="0.2">
      <c r="A1" s="59" t="s">
        <v>121</v>
      </c>
      <c r="B1" s="80"/>
      <c r="C1" s="49"/>
      <c r="D1" s="16" t="s">
        <v>0</v>
      </c>
      <c r="E1" s="17"/>
      <c r="F1" s="6"/>
      <c r="G1" s="6"/>
      <c r="H1" s="18"/>
      <c r="I1" s="97">
        <v>187000000</v>
      </c>
      <c r="J1" s="107"/>
      <c r="K1" s="107"/>
      <c r="L1" s="108"/>
      <c r="M1" s="14" t="s">
        <v>27</v>
      </c>
      <c r="N1" s="1" t="s">
        <v>305</v>
      </c>
      <c r="O1"/>
    </row>
    <row r="2" spans="1:15" x14ac:dyDescent="0.2">
      <c r="A2" s="59" t="s">
        <v>121</v>
      </c>
      <c r="B2" s="80"/>
      <c r="C2" s="49"/>
      <c r="D2" s="16" t="s">
        <v>1</v>
      </c>
      <c r="E2" s="17"/>
      <c r="F2" s="6"/>
      <c r="G2" s="6"/>
      <c r="H2" s="18"/>
      <c r="I2" s="111" t="s">
        <v>120</v>
      </c>
      <c r="J2" s="126"/>
      <c r="K2" s="126"/>
      <c r="L2" s="112"/>
      <c r="M2" s="14" t="s">
        <v>28</v>
      </c>
      <c r="N2" s="1"/>
      <c r="O2"/>
    </row>
    <row r="3" spans="1:15" x14ac:dyDescent="0.2">
      <c r="A3" s="61">
        <v>44773</v>
      </c>
      <c r="B3" s="80"/>
      <c r="C3" s="49"/>
      <c r="D3" s="16" t="s">
        <v>17</v>
      </c>
      <c r="E3" s="17"/>
      <c r="F3" s="6"/>
      <c r="G3" s="6"/>
      <c r="H3" s="18"/>
      <c r="I3" s="60" t="s">
        <v>119</v>
      </c>
      <c r="J3" s="80"/>
      <c r="K3" s="80"/>
      <c r="L3" s="49"/>
      <c r="M3" s="14" t="s">
        <v>29</v>
      </c>
      <c r="N3" s="1"/>
      <c r="O3"/>
    </row>
    <row r="4" spans="1:15" x14ac:dyDescent="0.2">
      <c r="A4" s="130"/>
      <c r="B4" s="130"/>
      <c r="C4" s="130"/>
      <c r="D4" s="130"/>
      <c r="E4" s="6"/>
      <c r="F4" s="6"/>
      <c r="G4" s="6"/>
      <c r="H4" s="67"/>
      <c r="I4" s="67"/>
      <c r="J4" s="6"/>
      <c r="K4" s="1"/>
      <c r="L4" s="1"/>
      <c r="M4" s="12"/>
      <c r="N4" s="1"/>
      <c r="O4"/>
    </row>
    <row r="5" spans="1:15" x14ac:dyDescent="0.2">
      <c r="A5" s="130"/>
      <c r="B5" s="6"/>
      <c r="C5" s="6"/>
      <c r="D5" s="16"/>
      <c r="E5" s="6"/>
      <c r="F5" s="6"/>
      <c r="G5" s="6"/>
      <c r="H5" s="67"/>
      <c r="I5" s="67"/>
      <c r="J5" s="6"/>
      <c r="K5" s="1"/>
      <c r="L5" s="1"/>
      <c r="M5" s="12"/>
      <c r="N5" s="9"/>
    </row>
    <row r="6" spans="1:15" x14ac:dyDescent="0.2">
      <c r="A6" s="6"/>
      <c r="B6" s="6"/>
      <c r="C6" s="6"/>
      <c r="D6" s="6"/>
      <c r="E6" s="6"/>
      <c r="F6" s="6"/>
      <c r="G6" s="6"/>
      <c r="H6" s="6"/>
      <c r="I6" s="6"/>
      <c r="J6" s="6"/>
      <c r="K6" s="1"/>
      <c r="L6" s="1"/>
      <c r="M6" s="12"/>
      <c r="N6" s="1"/>
      <c r="O6"/>
    </row>
    <row r="7" spans="1:15" x14ac:dyDescent="0.2">
      <c r="A7" s="2" t="s">
        <v>2</v>
      </c>
      <c r="B7" s="1"/>
      <c r="C7" s="1"/>
      <c r="D7" s="6"/>
      <c r="E7" s="17"/>
      <c r="F7" s="6"/>
      <c r="G7" s="6"/>
      <c r="H7" s="1"/>
      <c r="I7" s="2" t="s">
        <v>21</v>
      </c>
      <c r="J7" s="2"/>
      <c r="K7" s="1"/>
      <c r="L7" s="1"/>
      <c r="M7" s="12"/>
      <c r="N7" s="1"/>
      <c r="O7"/>
    </row>
    <row r="8" spans="1:15" x14ac:dyDescent="0.2">
      <c r="A8" s="2"/>
      <c r="B8" s="1"/>
      <c r="C8" s="1"/>
      <c r="D8" s="6"/>
      <c r="E8" s="17"/>
      <c r="F8" s="6"/>
      <c r="G8" s="6"/>
      <c r="H8" s="1"/>
      <c r="I8" s="2"/>
      <c r="J8" s="2"/>
      <c r="K8" s="1"/>
      <c r="L8" s="1"/>
      <c r="M8" s="12"/>
      <c r="N8" s="1"/>
      <c r="O8"/>
    </row>
    <row r="9" spans="1:15" x14ac:dyDescent="0.2">
      <c r="A9" s="2" t="s">
        <v>6</v>
      </c>
      <c r="B9" s="10" t="s">
        <v>52</v>
      </c>
      <c r="C9" s="10" t="s">
        <v>53</v>
      </c>
      <c r="D9" s="15" t="s">
        <v>54</v>
      </c>
      <c r="E9" s="13" t="s">
        <v>55</v>
      </c>
      <c r="F9" s="15" t="s">
        <v>56</v>
      </c>
      <c r="G9" s="15"/>
      <c r="H9" s="1"/>
      <c r="I9" s="2"/>
      <c r="J9" s="10" t="s">
        <v>52</v>
      </c>
      <c r="K9" s="10" t="s">
        <v>53</v>
      </c>
      <c r="L9" s="10" t="s">
        <v>54</v>
      </c>
      <c r="M9" s="13" t="s">
        <v>55</v>
      </c>
      <c r="N9" s="10" t="s">
        <v>56</v>
      </c>
      <c r="O9"/>
    </row>
    <row r="10" spans="1:15" x14ac:dyDescent="0.2">
      <c r="A10" s="3" t="s">
        <v>7</v>
      </c>
      <c r="B10" s="8">
        <v>0.54359999999999997</v>
      </c>
      <c r="C10" s="8">
        <v>0.47270000000000001</v>
      </c>
      <c r="D10" s="8">
        <f t="shared" ref="D10:D15" si="0">B10+C10</f>
        <v>1.0163</v>
      </c>
      <c r="E10" s="11">
        <f t="shared" ref="E10:E15" si="1">IF(C10&gt;0,B10/C10,"NM")</f>
        <v>1.1499894224666807</v>
      </c>
      <c r="F10" s="8">
        <f t="shared" ref="F10:F15" si="2">B10-C10</f>
        <v>7.0899999999999963E-2</v>
      </c>
      <c r="G10" s="9"/>
      <c r="H10" s="6"/>
      <c r="I10" s="3" t="s">
        <v>22</v>
      </c>
      <c r="J10" s="8">
        <v>0.47120000000000001</v>
      </c>
      <c r="K10" s="8">
        <v>0.40260000000000001</v>
      </c>
      <c r="L10" s="8">
        <f>K10+J10</f>
        <v>0.87380000000000002</v>
      </c>
      <c r="M10" s="11">
        <f>IF(K10&gt;0,J10/K10,"NM")</f>
        <v>1.1703924490809736</v>
      </c>
      <c r="N10" s="8">
        <f>J10-K10</f>
        <v>6.8599999999999994E-2</v>
      </c>
    </row>
    <row r="11" spans="1:15" x14ac:dyDescent="0.2">
      <c r="A11" s="3" t="s">
        <v>45</v>
      </c>
      <c r="B11" s="8"/>
      <c r="C11" s="8"/>
      <c r="D11" s="8">
        <f t="shared" si="0"/>
        <v>0</v>
      </c>
      <c r="E11" s="11" t="str">
        <f t="shared" si="1"/>
        <v>NM</v>
      </c>
      <c r="F11" s="8">
        <f t="shared" si="2"/>
        <v>0</v>
      </c>
      <c r="G11" s="9"/>
      <c r="H11" s="6"/>
      <c r="I11" s="3" t="s">
        <v>23</v>
      </c>
      <c r="J11" s="8">
        <v>7.2400000000000006E-2</v>
      </c>
      <c r="K11" s="8">
        <v>3.95E-2</v>
      </c>
      <c r="L11" s="8">
        <f>K11+J11</f>
        <v>0.1119</v>
      </c>
      <c r="M11" s="11">
        <f>IF(K11&gt;0,J11/K11,"NM")</f>
        <v>1.8329113924050635</v>
      </c>
      <c r="N11" s="8">
        <f>J11-K11</f>
        <v>3.2900000000000006E-2</v>
      </c>
    </row>
    <row r="12" spans="1:15" x14ac:dyDescent="0.2">
      <c r="A12" s="3" t="s">
        <v>46</v>
      </c>
      <c r="B12" s="8"/>
      <c r="C12" s="8"/>
      <c r="D12" s="8">
        <f t="shared" si="0"/>
        <v>0</v>
      </c>
      <c r="E12" s="11" t="str">
        <f t="shared" si="1"/>
        <v>NM</v>
      </c>
      <c r="F12" s="8">
        <f t="shared" si="2"/>
        <v>0</v>
      </c>
      <c r="G12" s="9"/>
      <c r="H12" s="6"/>
      <c r="I12" s="3" t="s">
        <v>24</v>
      </c>
      <c r="J12" s="8">
        <v>0</v>
      </c>
      <c r="K12" s="8">
        <v>3.0599999999999999E-2</v>
      </c>
      <c r="L12" s="8">
        <f>K12+J12</f>
        <v>3.0599999999999999E-2</v>
      </c>
      <c r="M12" s="11">
        <f>IF(K12&gt;0,J12/K12,"NM")</f>
        <v>0</v>
      </c>
      <c r="N12" s="8">
        <f>J12-K12</f>
        <v>-3.0599999999999999E-2</v>
      </c>
    </row>
    <row r="13" spans="1:15" x14ac:dyDescent="0.2">
      <c r="A13" s="3" t="s">
        <v>8</v>
      </c>
      <c r="B13" s="8"/>
      <c r="C13" s="8"/>
      <c r="D13" s="8">
        <f t="shared" si="0"/>
        <v>0</v>
      </c>
      <c r="E13" s="11" t="str">
        <f t="shared" si="1"/>
        <v>NM</v>
      </c>
      <c r="F13" s="8">
        <f t="shared" si="2"/>
        <v>0</v>
      </c>
      <c r="G13" s="9"/>
      <c r="H13" s="6"/>
      <c r="I13" s="3" t="s">
        <v>44</v>
      </c>
      <c r="J13" s="8"/>
      <c r="K13" s="8"/>
      <c r="L13" s="8">
        <f>K13+J13</f>
        <v>0</v>
      </c>
      <c r="M13" s="11" t="str">
        <f>IF(K13&gt;0,J13/K13,"NM")</f>
        <v>NM</v>
      </c>
      <c r="N13" s="8">
        <f>J13-K13</f>
        <v>0</v>
      </c>
    </row>
    <row r="14" spans="1:15" x14ac:dyDescent="0.2">
      <c r="A14" s="3" t="s">
        <v>20</v>
      </c>
      <c r="B14" s="8"/>
      <c r="C14" s="8"/>
      <c r="D14" s="8">
        <f t="shared" si="0"/>
        <v>0</v>
      </c>
      <c r="E14" s="11" t="str">
        <f t="shared" si="1"/>
        <v>NM</v>
      </c>
      <c r="F14" s="8">
        <f t="shared" si="2"/>
        <v>0</v>
      </c>
      <c r="G14" s="9"/>
      <c r="H14" s="6"/>
      <c r="I14" s="1"/>
      <c r="J14" s="9"/>
      <c r="K14" s="9"/>
      <c r="L14" s="9"/>
      <c r="M14" s="12"/>
      <c r="N14" s="9"/>
    </row>
    <row r="15" spans="1:15" x14ac:dyDescent="0.2">
      <c r="A15" s="3" t="s">
        <v>9</v>
      </c>
      <c r="B15" s="8"/>
      <c r="C15" s="8"/>
      <c r="D15" s="8">
        <f t="shared" si="0"/>
        <v>0</v>
      </c>
      <c r="E15" s="11" t="str">
        <f t="shared" si="1"/>
        <v>NM</v>
      </c>
      <c r="F15" s="8">
        <f t="shared" si="2"/>
        <v>0</v>
      </c>
      <c r="G15" s="9"/>
      <c r="H15" s="6"/>
      <c r="I15" s="5" t="s">
        <v>25</v>
      </c>
      <c r="J15" s="8">
        <f>SUM(J10:J13)</f>
        <v>0.54359999999999997</v>
      </c>
      <c r="K15" s="8">
        <f>SUM(K10:K13)</f>
        <v>0.47270000000000001</v>
      </c>
      <c r="L15" s="8">
        <f>J15+K15</f>
        <v>1.0163</v>
      </c>
      <c r="M15" s="11">
        <f>IF(K15&gt;0,J15/K15,"NM")</f>
        <v>1.1499894224666807</v>
      </c>
      <c r="N15" s="8">
        <f>J15-K15</f>
        <v>7.0899999999999963E-2</v>
      </c>
    </row>
    <row r="16" spans="1:15" x14ac:dyDescent="0.2">
      <c r="A16" s="1"/>
      <c r="B16" s="9"/>
      <c r="C16" s="9"/>
      <c r="D16" s="9"/>
      <c r="E16" s="12"/>
      <c r="F16" s="9"/>
      <c r="G16" s="15"/>
      <c r="H16" s="1"/>
      <c r="I16" s="1"/>
      <c r="J16" s="1"/>
      <c r="K16" s="1"/>
      <c r="L16" s="1"/>
      <c r="M16" s="12"/>
      <c r="N16" s="1"/>
      <c r="O16"/>
    </row>
    <row r="17" spans="1:15" x14ac:dyDescent="0.2">
      <c r="A17" s="5" t="s">
        <v>11</v>
      </c>
      <c r="B17" s="8">
        <f>SUM(B10:B15)</f>
        <v>0.54359999999999997</v>
      </c>
      <c r="C17" s="8">
        <f>SUM(C10:C15)</f>
        <v>0.47270000000000001</v>
      </c>
      <c r="D17" s="8">
        <f>C17+B17</f>
        <v>1.0163</v>
      </c>
      <c r="E17" s="11">
        <f>IF(C17&gt;0,B17/C17,"NM")</f>
        <v>1.1499894224666807</v>
      </c>
      <c r="F17" s="8">
        <f>B17-C17</f>
        <v>7.0899999999999963E-2</v>
      </c>
      <c r="G17" s="9"/>
      <c r="H17" s="1"/>
      <c r="I17" s="2" t="s">
        <v>30</v>
      </c>
      <c r="J17" s="2"/>
      <c r="K17" s="1"/>
      <c r="L17" s="1"/>
      <c r="M17" s="12"/>
      <c r="N17" s="9"/>
    </row>
    <row r="18" spans="1:15" x14ac:dyDescent="0.2">
      <c r="A18" s="2"/>
      <c r="B18" s="9"/>
      <c r="C18" s="9"/>
      <c r="D18" s="9"/>
      <c r="E18" s="12"/>
      <c r="F18" s="9"/>
      <c r="G18" s="9"/>
      <c r="H18" s="1"/>
      <c r="I18" s="2"/>
      <c r="J18" s="2"/>
      <c r="K18" s="1"/>
      <c r="L18" s="1"/>
      <c r="M18" s="12"/>
      <c r="N18" s="9"/>
    </row>
    <row r="19" spans="1:15" x14ac:dyDescent="0.2">
      <c r="A19" s="2"/>
      <c r="B19" s="9"/>
      <c r="C19" s="9"/>
      <c r="D19" s="9"/>
      <c r="E19" s="12"/>
      <c r="F19" s="9"/>
      <c r="G19" s="9"/>
      <c r="H19" s="1"/>
      <c r="I19" s="2"/>
      <c r="J19" s="10" t="s">
        <v>52</v>
      </c>
      <c r="K19" s="10" t="s">
        <v>53</v>
      </c>
      <c r="L19" s="10" t="s">
        <v>54</v>
      </c>
      <c r="M19" s="13" t="s">
        <v>55</v>
      </c>
      <c r="N19" s="10" t="s">
        <v>56</v>
      </c>
      <c r="O19"/>
    </row>
    <row r="20" spans="1:15" x14ac:dyDescent="0.2">
      <c r="A20" s="2" t="s">
        <v>3</v>
      </c>
      <c r="B20" s="10" t="s">
        <v>52</v>
      </c>
      <c r="C20" s="10" t="s">
        <v>53</v>
      </c>
      <c r="D20" s="15" t="s">
        <v>54</v>
      </c>
      <c r="E20" s="13" t="s">
        <v>55</v>
      </c>
      <c r="F20" s="15" t="s">
        <v>56</v>
      </c>
      <c r="G20" s="15"/>
      <c r="H20" s="261"/>
      <c r="I20" s="3" t="s">
        <v>31</v>
      </c>
      <c r="J20" s="40"/>
      <c r="K20" s="8"/>
      <c r="L20" s="8">
        <f t="shared" ref="L20:L32" si="3">K20+J20</f>
        <v>0</v>
      </c>
      <c r="M20" s="11" t="str">
        <f t="shared" ref="M20:M32" si="4">IF(K20&gt;0,J20/K20,"NM")</f>
        <v>NM</v>
      </c>
      <c r="N20" s="8">
        <f t="shared" ref="N20:N32" si="5">J20-K20</f>
        <v>0</v>
      </c>
    </row>
    <row r="21" spans="1:15" x14ac:dyDescent="0.2">
      <c r="A21" s="3" t="s">
        <v>26</v>
      </c>
      <c r="B21" s="8"/>
      <c r="C21" s="8"/>
      <c r="D21" s="8">
        <f t="shared" ref="D21:D35" si="6">B21+C21</f>
        <v>0</v>
      </c>
      <c r="E21" s="11" t="str">
        <f t="shared" ref="E21:E35" si="7">IF(C21&gt;0,B21/C21,"NM")</f>
        <v>NM</v>
      </c>
      <c r="F21" s="8">
        <f t="shared" ref="F21:F35" si="8">B21-C21</f>
        <v>0</v>
      </c>
      <c r="G21" s="9"/>
      <c r="H21" s="9"/>
      <c r="I21" s="3" t="s">
        <v>32</v>
      </c>
      <c r="J21" s="40"/>
      <c r="K21" s="8"/>
      <c r="L21" s="8">
        <f t="shared" si="3"/>
        <v>0</v>
      </c>
      <c r="M21" s="11" t="str">
        <f t="shared" si="4"/>
        <v>NM</v>
      </c>
      <c r="N21" s="8">
        <f t="shared" si="5"/>
        <v>0</v>
      </c>
    </row>
    <row r="22" spans="1:15" x14ac:dyDescent="0.2">
      <c r="A22" s="3" t="s">
        <v>68</v>
      </c>
      <c r="B22" s="8"/>
      <c r="C22" s="8"/>
      <c r="D22" s="8">
        <f t="shared" si="6"/>
        <v>0</v>
      </c>
      <c r="E22" s="11" t="str">
        <f t="shared" si="7"/>
        <v>NM</v>
      </c>
      <c r="F22" s="8">
        <f t="shared" si="8"/>
        <v>0</v>
      </c>
      <c r="G22" s="9"/>
      <c r="H22" s="9"/>
      <c r="I22" s="3" t="s">
        <v>33</v>
      </c>
      <c r="J22" s="40">
        <v>9.7999999999999997E-3</v>
      </c>
      <c r="K22" s="8">
        <v>0</v>
      </c>
      <c r="L22" s="8">
        <f t="shared" si="3"/>
        <v>9.7999999999999997E-3</v>
      </c>
      <c r="M22" s="11" t="str">
        <f t="shared" si="4"/>
        <v>NM</v>
      </c>
      <c r="N22" s="8">
        <f t="shared" si="5"/>
        <v>9.7999999999999997E-3</v>
      </c>
    </row>
    <row r="23" spans="1:15" x14ac:dyDescent="0.2">
      <c r="A23" s="3" t="s">
        <v>61</v>
      </c>
      <c r="B23" s="8"/>
      <c r="C23" s="8"/>
      <c r="D23" s="8">
        <f t="shared" si="6"/>
        <v>0</v>
      </c>
      <c r="E23" s="11" t="str">
        <f t="shared" si="7"/>
        <v>NM</v>
      </c>
      <c r="F23" s="8">
        <f t="shared" si="8"/>
        <v>0</v>
      </c>
      <c r="G23" s="9"/>
      <c r="H23" s="9"/>
      <c r="I23" s="3" t="s">
        <v>34</v>
      </c>
      <c r="J23" s="40">
        <v>0.1968</v>
      </c>
      <c r="K23" s="8">
        <v>0.31119999999999998</v>
      </c>
      <c r="L23" s="8">
        <f t="shared" si="3"/>
        <v>0.50800000000000001</v>
      </c>
      <c r="M23" s="115">
        <f t="shared" si="4"/>
        <v>0.63239074550128538</v>
      </c>
      <c r="N23" s="8">
        <f t="shared" si="5"/>
        <v>-0.11439999999999997</v>
      </c>
    </row>
    <row r="24" spans="1:15" x14ac:dyDescent="0.2">
      <c r="A24" s="3" t="s">
        <v>69</v>
      </c>
      <c r="B24" s="8"/>
      <c r="C24" s="8"/>
      <c r="D24" s="8">
        <f t="shared" si="6"/>
        <v>0</v>
      </c>
      <c r="E24" s="11" t="str">
        <f t="shared" si="7"/>
        <v>NM</v>
      </c>
      <c r="F24" s="8">
        <f t="shared" si="8"/>
        <v>0</v>
      </c>
      <c r="G24" s="9"/>
      <c r="H24" s="9"/>
      <c r="I24" s="3" t="s">
        <v>35</v>
      </c>
      <c r="J24" s="40">
        <v>9.6600000000000005E-2</v>
      </c>
      <c r="K24" s="40">
        <v>2.5700000000000001E-2</v>
      </c>
      <c r="L24" s="8">
        <f t="shared" si="3"/>
        <v>0.12230000000000001</v>
      </c>
      <c r="M24" s="11">
        <f t="shared" si="4"/>
        <v>3.7587548638132295</v>
      </c>
      <c r="N24" s="8">
        <f t="shared" si="5"/>
        <v>7.0900000000000005E-2</v>
      </c>
    </row>
    <row r="25" spans="1:15" x14ac:dyDescent="0.2">
      <c r="A25" s="3" t="s">
        <v>47</v>
      </c>
      <c r="B25" s="8"/>
      <c r="C25" s="8"/>
      <c r="D25" s="8">
        <f t="shared" si="6"/>
        <v>0</v>
      </c>
      <c r="E25" s="11" t="str">
        <f t="shared" si="7"/>
        <v>NM</v>
      </c>
      <c r="F25" s="8">
        <f t="shared" si="8"/>
        <v>0</v>
      </c>
      <c r="G25" s="9"/>
      <c r="H25" s="9"/>
      <c r="I25" s="3" t="s">
        <v>36</v>
      </c>
      <c r="J25" s="40">
        <v>6.7699999999999996E-2</v>
      </c>
      <c r="K25" s="8">
        <v>0</v>
      </c>
      <c r="L25" s="8">
        <f t="shared" si="3"/>
        <v>6.7699999999999996E-2</v>
      </c>
      <c r="M25" s="11" t="str">
        <f t="shared" si="4"/>
        <v>NM</v>
      </c>
      <c r="N25" s="8">
        <f t="shared" si="5"/>
        <v>6.7699999999999996E-2</v>
      </c>
    </row>
    <row r="26" spans="1:15" x14ac:dyDescent="0.2">
      <c r="A26" s="3" t="s">
        <v>77</v>
      </c>
      <c r="B26" s="8"/>
      <c r="C26" s="8"/>
      <c r="D26" s="8">
        <f t="shared" si="6"/>
        <v>0</v>
      </c>
      <c r="E26" s="11" t="str">
        <f t="shared" si="7"/>
        <v>NM</v>
      </c>
      <c r="F26" s="8">
        <f t="shared" si="8"/>
        <v>0</v>
      </c>
      <c r="G26" s="9"/>
      <c r="H26" s="9"/>
      <c r="I26" s="3" t="s">
        <v>37</v>
      </c>
      <c r="J26" s="40">
        <v>2.35E-2</v>
      </c>
      <c r="K26" s="8">
        <v>0</v>
      </c>
      <c r="L26" s="8">
        <f t="shared" si="3"/>
        <v>2.35E-2</v>
      </c>
      <c r="M26" s="11" t="str">
        <f t="shared" si="4"/>
        <v>NM</v>
      </c>
      <c r="N26" s="8">
        <f t="shared" si="5"/>
        <v>2.35E-2</v>
      </c>
    </row>
    <row r="27" spans="1:15" x14ac:dyDescent="0.2">
      <c r="A27" s="3" t="s">
        <v>19</v>
      </c>
      <c r="B27" s="8"/>
      <c r="C27" s="8"/>
      <c r="D27" s="8">
        <f t="shared" si="6"/>
        <v>0</v>
      </c>
      <c r="E27" s="11" t="str">
        <f t="shared" si="7"/>
        <v>NM</v>
      </c>
      <c r="F27" s="8">
        <f t="shared" si="8"/>
        <v>0</v>
      </c>
      <c r="G27" s="9"/>
      <c r="H27" s="9"/>
      <c r="I27" s="3" t="s">
        <v>18</v>
      </c>
      <c r="J27" s="315"/>
      <c r="K27" s="315"/>
      <c r="L27" s="8">
        <f t="shared" si="3"/>
        <v>0</v>
      </c>
      <c r="M27" s="11" t="str">
        <f t="shared" si="4"/>
        <v>NM</v>
      </c>
      <c r="N27" s="8">
        <f t="shared" si="5"/>
        <v>0</v>
      </c>
    </row>
    <row r="28" spans="1:15" x14ac:dyDescent="0.2">
      <c r="A28" s="3" t="s">
        <v>4</v>
      </c>
      <c r="B28" s="8"/>
      <c r="C28" s="8"/>
      <c r="D28" s="8">
        <f t="shared" si="6"/>
        <v>0</v>
      </c>
      <c r="E28" s="11" t="str">
        <f t="shared" si="7"/>
        <v>NM</v>
      </c>
      <c r="F28" s="8">
        <f t="shared" si="8"/>
        <v>0</v>
      </c>
      <c r="G28" s="9"/>
      <c r="H28" s="9"/>
      <c r="I28" s="3" t="s">
        <v>38</v>
      </c>
      <c r="J28" s="40">
        <v>9.4999999999999998E-3</v>
      </c>
      <c r="K28" s="8">
        <v>3.0800000000000001E-2</v>
      </c>
      <c r="L28" s="8">
        <f t="shared" si="3"/>
        <v>4.0300000000000002E-2</v>
      </c>
      <c r="M28" s="11">
        <f t="shared" si="4"/>
        <v>0.30844155844155841</v>
      </c>
      <c r="N28" s="8">
        <f t="shared" si="5"/>
        <v>-2.1299999999999999E-2</v>
      </c>
    </row>
    <row r="29" spans="1:15" x14ac:dyDescent="0.2">
      <c r="A29" s="3" t="s">
        <v>5</v>
      </c>
      <c r="B29" s="8"/>
      <c r="C29" s="8"/>
      <c r="D29" s="8">
        <f t="shared" si="6"/>
        <v>0</v>
      </c>
      <c r="E29" s="11" t="str">
        <f t="shared" si="7"/>
        <v>NM</v>
      </c>
      <c r="F29" s="8">
        <f t="shared" si="8"/>
        <v>0</v>
      </c>
      <c r="G29" s="9"/>
      <c r="H29" s="9"/>
      <c r="I29" s="3" t="s">
        <v>106</v>
      </c>
      <c r="J29" s="40">
        <v>0.13969999999999999</v>
      </c>
      <c r="K29" s="8">
        <v>5.16E-2</v>
      </c>
      <c r="L29" s="8">
        <f t="shared" si="3"/>
        <v>0.1913</v>
      </c>
      <c r="M29" s="11">
        <f t="shared" si="4"/>
        <v>2.7073643410852712</v>
      </c>
      <c r="N29" s="8">
        <f t="shared" si="5"/>
        <v>8.8099999999999984E-2</v>
      </c>
    </row>
    <row r="30" spans="1:15" x14ac:dyDescent="0.2">
      <c r="A30" s="3" t="s">
        <v>18</v>
      </c>
      <c r="B30" s="8"/>
      <c r="C30" s="8"/>
      <c r="D30" s="8">
        <f t="shared" si="6"/>
        <v>0</v>
      </c>
      <c r="E30" s="11" t="str">
        <f t="shared" si="7"/>
        <v>NM</v>
      </c>
      <c r="F30" s="8">
        <f t="shared" si="8"/>
        <v>0</v>
      </c>
      <c r="G30" s="9"/>
      <c r="H30" s="9"/>
      <c r="I30" s="3" t="s">
        <v>39</v>
      </c>
      <c r="J30" s="314"/>
      <c r="K30" s="315"/>
      <c r="L30" s="8">
        <f t="shared" si="3"/>
        <v>0</v>
      </c>
      <c r="M30" s="11" t="str">
        <f t="shared" si="4"/>
        <v>NM</v>
      </c>
      <c r="N30" s="8">
        <f t="shared" si="5"/>
        <v>0</v>
      </c>
    </row>
    <row r="31" spans="1:15" x14ac:dyDescent="0.2">
      <c r="A31" s="3" t="s">
        <v>66</v>
      </c>
      <c r="B31" s="8"/>
      <c r="C31" s="8"/>
      <c r="D31" s="8">
        <f t="shared" si="6"/>
        <v>0</v>
      </c>
      <c r="E31" s="11" t="str">
        <f t="shared" si="7"/>
        <v>NM</v>
      </c>
      <c r="F31" s="8">
        <f t="shared" si="8"/>
        <v>0</v>
      </c>
      <c r="G31" s="9"/>
      <c r="H31" s="9"/>
      <c r="I31" s="3" t="s">
        <v>59</v>
      </c>
      <c r="J31" s="314"/>
      <c r="K31" s="315"/>
      <c r="L31" s="8">
        <f t="shared" si="3"/>
        <v>0</v>
      </c>
      <c r="M31" s="11" t="str">
        <f t="shared" si="4"/>
        <v>NM</v>
      </c>
      <c r="N31" s="8">
        <f t="shared" si="5"/>
        <v>0</v>
      </c>
    </row>
    <row r="32" spans="1:15" x14ac:dyDescent="0.2">
      <c r="A32" s="3" t="s">
        <v>58</v>
      </c>
      <c r="B32" s="8">
        <f>J52</f>
        <v>0</v>
      </c>
      <c r="C32" s="8">
        <f>K52</f>
        <v>0</v>
      </c>
      <c r="D32" s="8">
        <f t="shared" si="6"/>
        <v>0</v>
      </c>
      <c r="E32" s="11" t="str">
        <f t="shared" si="7"/>
        <v>NM</v>
      </c>
      <c r="F32" s="8">
        <f t="shared" si="8"/>
        <v>0</v>
      </c>
      <c r="G32" s="9"/>
      <c r="H32" s="1"/>
      <c r="I32" s="3" t="s">
        <v>60</v>
      </c>
      <c r="J32" s="40">
        <v>0</v>
      </c>
      <c r="K32" s="8">
        <v>5.16E-2</v>
      </c>
      <c r="L32" s="8">
        <f t="shared" si="3"/>
        <v>5.16E-2</v>
      </c>
      <c r="M32" s="11">
        <f t="shared" si="4"/>
        <v>0</v>
      </c>
      <c r="N32" s="8">
        <f t="shared" si="5"/>
        <v>-5.16E-2</v>
      </c>
    </row>
    <row r="33" spans="1:15" x14ac:dyDescent="0.2">
      <c r="A33" s="3" t="s">
        <v>64</v>
      </c>
      <c r="B33" s="8"/>
      <c r="C33" s="8"/>
      <c r="D33" s="8">
        <f t="shared" si="6"/>
        <v>0</v>
      </c>
      <c r="E33" s="11" t="str">
        <f t="shared" si="7"/>
        <v>NM</v>
      </c>
      <c r="F33" s="8">
        <f t="shared" si="8"/>
        <v>0</v>
      </c>
      <c r="G33" s="9"/>
      <c r="H33" s="1"/>
      <c r="I33" s="2"/>
      <c r="J33" s="316"/>
      <c r="K33" s="317"/>
      <c r="L33" s="1"/>
      <c r="M33" s="12"/>
      <c r="N33" s="9"/>
    </row>
    <row r="34" spans="1:15" x14ac:dyDescent="0.2">
      <c r="A34" s="3" t="s">
        <v>62</v>
      </c>
      <c r="B34" s="8"/>
      <c r="C34" s="8"/>
      <c r="D34" s="8">
        <f t="shared" si="6"/>
        <v>0</v>
      </c>
      <c r="E34" s="11" t="str">
        <f t="shared" si="7"/>
        <v>NM</v>
      </c>
      <c r="F34" s="8">
        <f t="shared" si="8"/>
        <v>0</v>
      </c>
      <c r="G34" s="9"/>
      <c r="H34" s="1"/>
      <c r="I34" s="5" t="s">
        <v>25</v>
      </c>
      <c r="J34" s="8">
        <f>SUM(J20:J32)</f>
        <v>0.54360000000000008</v>
      </c>
      <c r="K34" s="8">
        <f>SUM(K20:K32)</f>
        <v>0.47089999999999993</v>
      </c>
      <c r="L34" s="8">
        <f>J34+K34</f>
        <v>1.0145</v>
      </c>
      <c r="M34" s="11">
        <f>IF(K34&gt;0,J34/K34,"NM")</f>
        <v>1.1543852197918882</v>
      </c>
      <c r="N34" s="8">
        <f>J34-K34</f>
        <v>7.2700000000000153E-2</v>
      </c>
      <c r="O34" s="312"/>
    </row>
    <row r="35" spans="1:15" x14ac:dyDescent="0.2">
      <c r="A35" s="3" t="s">
        <v>63</v>
      </c>
      <c r="B35" s="8"/>
      <c r="C35" s="8"/>
      <c r="D35" s="8">
        <f t="shared" si="6"/>
        <v>0</v>
      </c>
      <c r="E35" s="11" t="str">
        <f t="shared" si="7"/>
        <v>NM</v>
      </c>
      <c r="F35" s="8">
        <f t="shared" si="8"/>
        <v>0</v>
      </c>
      <c r="G35" s="9"/>
      <c r="H35" s="1"/>
      <c r="I35" s="1"/>
      <c r="J35" s="317"/>
      <c r="K35" s="317"/>
      <c r="L35" s="1"/>
      <c r="M35" s="12"/>
      <c r="N35" s="1"/>
      <c r="O35"/>
    </row>
    <row r="36" spans="1:15" x14ac:dyDescent="0.2">
      <c r="A36" s="1"/>
      <c r="B36" s="1"/>
      <c r="C36" s="1"/>
      <c r="D36" s="6"/>
      <c r="E36" s="17"/>
      <c r="F36" s="6"/>
      <c r="G36" s="15"/>
      <c r="H36" s="1"/>
      <c r="I36" s="2" t="s">
        <v>40</v>
      </c>
      <c r="J36" s="2"/>
      <c r="K36" s="1"/>
      <c r="L36" s="1"/>
      <c r="M36" s="12"/>
      <c r="N36" s="9"/>
    </row>
    <row r="37" spans="1:15" x14ac:dyDescent="0.2">
      <c r="A37" s="5" t="s">
        <v>12</v>
      </c>
      <c r="B37" s="8">
        <f>SUM(B21:B31, B33:B35)</f>
        <v>0</v>
      </c>
      <c r="C37" s="8">
        <f>SUM(C21:C31, C33:C35)</f>
        <v>0</v>
      </c>
      <c r="D37" s="8">
        <f>C37+B37</f>
        <v>0</v>
      </c>
      <c r="E37" s="11" t="str">
        <f>IF(C37&gt;0,B37/C37,"NM")</f>
        <v>NM</v>
      </c>
      <c r="F37" s="8">
        <f>B37-C37</f>
        <v>0</v>
      </c>
      <c r="G37" s="9"/>
      <c r="H37" s="1"/>
      <c r="I37" s="2"/>
      <c r="J37" s="2"/>
      <c r="K37" s="1"/>
      <c r="L37" s="1"/>
      <c r="M37" s="12"/>
      <c r="N37" s="9"/>
    </row>
    <row r="38" spans="1:15" x14ac:dyDescent="0.2">
      <c r="A38" s="2"/>
      <c r="B38" s="9"/>
      <c r="C38" s="9"/>
      <c r="D38" s="9"/>
      <c r="E38" s="12"/>
      <c r="F38" s="9"/>
      <c r="G38" s="9"/>
      <c r="H38" s="6"/>
      <c r="I38" s="2"/>
      <c r="J38" s="10" t="s">
        <v>52</v>
      </c>
      <c r="K38" s="10" t="s">
        <v>53</v>
      </c>
      <c r="L38" s="10" t="s">
        <v>54</v>
      </c>
      <c r="M38" s="13" t="s">
        <v>55</v>
      </c>
      <c r="N38" s="10" t="s">
        <v>56</v>
      </c>
      <c r="O38"/>
    </row>
    <row r="39" spans="1:15" x14ac:dyDescent="0.2">
      <c r="A39" s="1"/>
      <c r="B39" s="9"/>
      <c r="C39" s="9"/>
      <c r="D39" s="9"/>
      <c r="E39" s="12"/>
      <c r="F39" s="9"/>
      <c r="G39" s="9"/>
      <c r="H39" s="6"/>
      <c r="I39" s="3" t="s">
        <v>292</v>
      </c>
      <c r="J39" s="8">
        <f>5.37%+10.55%+10.55%</f>
        <v>0.26470000000000005</v>
      </c>
      <c r="K39" s="8">
        <f>11.49%+13.04%+1.34%</f>
        <v>0.25869999999999999</v>
      </c>
      <c r="L39" s="8">
        <f>K39+J39</f>
        <v>0.52340000000000009</v>
      </c>
      <c r="M39" s="11">
        <f>IF(K39&gt;0,J39/K39,"NM")</f>
        <v>1.0231928875144958</v>
      </c>
      <c r="N39" s="8">
        <f>J39-K39</f>
        <v>6.0000000000000608E-3</v>
      </c>
    </row>
    <row r="40" spans="1:15" x14ac:dyDescent="0.2">
      <c r="A40" s="2" t="s">
        <v>10</v>
      </c>
      <c r="B40" s="10" t="s">
        <v>52</v>
      </c>
      <c r="C40" s="10" t="s">
        <v>53</v>
      </c>
      <c r="D40" s="15" t="s">
        <v>54</v>
      </c>
      <c r="E40" s="13" t="s">
        <v>55</v>
      </c>
      <c r="F40" s="15" t="s">
        <v>56</v>
      </c>
      <c r="G40" s="15"/>
      <c r="H40" s="6"/>
      <c r="I40" s="3" t="s">
        <v>293</v>
      </c>
      <c r="J40" s="8">
        <v>0.23180000000000001</v>
      </c>
      <c r="K40" s="8">
        <v>0.12379999999999999</v>
      </c>
      <c r="L40" s="8">
        <f>K40+J40</f>
        <v>0.35560000000000003</v>
      </c>
      <c r="M40" s="11">
        <f>IF(K40&gt;0,J40/K40,"NM")</f>
        <v>1.8723747980613894</v>
      </c>
      <c r="N40" s="8">
        <f>J40-K40</f>
        <v>0.10800000000000001</v>
      </c>
    </row>
    <row r="41" spans="1:15" x14ac:dyDescent="0.2">
      <c r="A41" s="4" t="s">
        <v>51</v>
      </c>
      <c r="B41" s="8"/>
      <c r="C41" s="8"/>
      <c r="D41" s="8">
        <f>B41+C41</f>
        <v>0</v>
      </c>
      <c r="E41" s="11" t="str">
        <f>IF(C41&gt;0,B41/C41,"NM")</f>
        <v>NM</v>
      </c>
      <c r="F41" s="8">
        <f>B41-C41</f>
        <v>0</v>
      </c>
      <c r="G41" s="9"/>
      <c r="H41" s="1"/>
      <c r="I41" s="3" t="s">
        <v>294</v>
      </c>
      <c r="J41" s="8">
        <v>4.7100000000000003E-2</v>
      </c>
      <c r="K41" s="8">
        <v>9.0300000000000005E-2</v>
      </c>
      <c r="L41" s="8">
        <f>K41+J41</f>
        <v>0.13740000000000002</v>
      </c>
      <c r="M41" s="11">
        <f>IF(K41&gt;0,J41/K41,"NM")</f>
        <v>0.52159468438538203</v>
      </c>
      <c r="N41" s="8">
        <f>J41-K41</f>
        <v>-4.3200000000000002E-2</v>
      </c>
    </row>
    <row r="42" spans="1:15" x14ac:dyDescent="0.2">
      <c r="A42" s="2"/>
      <c r="B42" s="9"/>
      <c r="C42" s="9"/>
      <c r="D42" s="9"/>
      <c r="E42" s="12"/>
      <c r="F42" s="9"/>
      <c r="G42" s="9"/>
      <c r="H42" s="1"/>
      <c r="I42" s="1"/>
      <c r="J42" s="9"/>
      <c r="K42" s="9"/>
      <c r="L42" s="9"/>
      <c r="M42" s="12"/>
      <c r="N42" s="9"/>
    </row>
    <row r="43" spans="1:15" x14ac:dyDescent="0.2">
      <c r="A43" s="1"/>
      <c r="B43" s="9"/>
      <c r="C43" s="9"/>
      <c r="D43" s="9"/>
      <c r="E43" s="12"/>
      <c r="F43" s="9"/>
      <c r="G43" s="9"/>
      <c r="H43" s="1"/>
      <c r="I43" s="5" t="s">
        <v>25</v>
      </c>
      <c r="J43" s="8">
        <f>SUM(J39:J41)</f>
        <v>0.54360000000000008</v>
      </c>
      <c r="K43" s="8">
        <f>SUM(K39:K41)</f>
        <v>0.47279999999999994</v>
      </c>
      <c r="L43" s="8">
        <f>J43+K43</f>
        <v>1.0164</v>
      </c>
      <c r="M43" s="11">
        <f>IF(K43&gt;0,J43/K43,"NM")</f>
        <v>1.1497461928934014</v>
      </c>
      <c r="N43" s="8">
        <f>J43-K43</f>
        <v>7.0800000000000141E-2</v>
      </c>
    </row>
    <row r="44" spans="1:15" x14ac:dyDescent="0.2">
      <c r="A44" s="2" t="s">
        <v>13</v>
      </c>
      <c r="B44" s="10" t="s">
        <v>52</v>
      </c>
      <c r="C44" s="10" t="s">
        <v>53</v>
      </c>
      <c r="D44" s="15" t="s">
        <v>54</v>
      </c>
      <c r="E44" s="13" t="s">
        <v>55</v>
      </c>
      <c r="F44" s="15" t="s">
        <v>56</v>
      </c>
      <c r="G44" s="15"/>
      <c r="H44" s="1"/>
      <c r="I44" s="1"/>
      <c r="J44" s="1"/>
      <c r="K44" s="1"/>
      <c r="L44" s="1"/>
      <c r="M44" s="12"/>
      <c r="N44" s="1"/>
      <c r="O44"/>
    </row>
    <row r="45" spans="1:15" x14ac:dyDescent="0.2">
      <c r="A45" s="4" t="s">
        <v>50</v>
      </c>
      <c r="B45" s="8"/>
      <c r="C45" s="8"/>
      <c r="D45" s="8">
        <f>B45+C45</f>
        <v>0</v>
      </c>
      <c r="E45" s="11" t="str">
        <f>IF(C45&gt;0,B45/C45,"NM")</f>
        <v>NM</v>
      </c>
      <c r="F45" s="8">
        <f>B45-C45</f>
        <v>0</v>
      </c>
      <c r="G45" s="9"/>
      <c r="H45" s="1"/>
      <c r="I45" s="2" t="s">
        <v>80</v>
      </c>
      <c r="J45" s="1"/>
      <c r="K45" s="1"/>
      <c r="L45" s="45"/>
      <c r="M45" s="1"/>
      <c r="N45" s="1"/>
      <c r="O45"/>
    </row>
    <row r="46" spans="1:15" x14ac:dyDescent="0.2">
      <c r="A46" s="2"/>
      <c r="B46" s="9"/>
      <c r="C46" s="9"/>
      <c r="D46" s="9"/>
      <c r="E46" s="12"/>
      <c r="F46" s="9"/>
      <c r="G46" s="9"/>
      <c r="H46" s="1"/>
      <c r="I46" s="2"/>
      <c r="J46" s="51" t="s">
        <v>52</v>
      </c>
      <c r="K46" s="51" t="s">
        <v>53</v>
      </c>
      <c r="L46" s="52" t="s">
        <v>54</v>
      </c>
      <c r="M46" s="42" t="s">
        <v>55</v>
      </c>
      <c r="N46" s="52" t="s">
        <v>56</v>
      </c>
    </row>
    <row r="47" spans="1:15" x14ac:dyDescent="0.2">
      <c r="A47" s="1"/>
      <c r="B47" s="9"/>
      <c r="C47" s="9"/>
      <c r="D47" s="9"/>
      <c r="E47" s="12"/>
      <c r="F47" s="9"/>
      <c r="G47" s="9"/>
      <c r="H47" s="1"/>
      <c r="I47" s="3" t="s">
        <v>22</v>
      </c>
      <c r="J47" s="8"/>
      <c r="K47" s="8"/>
      <c r="L47" s="48">
        <f>K47+J47</f>
        <v>0</v>
      </c>
      <c r="M47" s="11" t="str">
        <f>IF(K47&gt;0,J47/K47,"NM")</f>
        <v>NM</v>
      </c>
      <c r="N47" s="8">
        <f>J47-K47</f>
        <v>0</v>
      </c>
    </row>
    <row r="48" spans="1:15" x14ac:dyDescent="0.2">
      <c r="A48" s="2" t="s">
        <v>49</v>
      </c>
      <c r="B48" s="10" t="s">
        <v>52</v>
      </c>
      <c r="C48" s="10" t="s">
        <v>53</v>
      </c>
      <c r="D48" s="15" t="s">
        <v>54</v>
      </c>
      <c r="E48" s="13" t="s">
        <v>55</v>
      </c>
      <c r="F48" s="15" t="s">
        <v>56</v>
      </c>
      <c r="G48" s="15"/>
      <c r="H48" s="1"/>
      <c r="I48" s="3" t="s">
        <v>79</v>
      </c>
      <c r="J48" s="8"/>
      <c r="K48" s="8"/>
      <c r="L48" s="48">
        <f>K48+J48</f>
        <v>0</v>
      </c>
      <c r="M48" s="11" t="str">
        <f>IF(K48&gt;0,J48/K48,"NM")</f>
        <v>NM</v>
      </c>
      <c r="N48" s="8">
        <f>J48-K48</f>
        <v>0</v>
      </c>
    </row>
    <row r="49" spans="1:15" x14ac:dyDescent="0.2">
      <c r="A49" s="7" t="s">
        <v>14</v>
      </c>
      <c r="B49" s="8"/>
      <c r="C49" s="8"/>
      <c r="D49" s="8">
        <f>B49+C49</f>
        <v>0</v>
      </c>
      <c r="E49" s="11" t="str">
        <f>IF(C49&gt;0,B49/C49,"NM")</f>
        <v>NM</v>
      </c>
      <c r="F49" s="8">
        <f>B49-C49</f>
        <v>0</v>
      </c>
      <c r="G49" s="9"/>
      <c r="H49" s="1"/>
      <c r="I49" s="3" t="s">
        <v>24</v>
      </c>
      <c r="J49" s="8"/>
      <c r="K49" s="8"/>
      <c r="L49" s="48">
        <f>K49+J49</f>
        <v>0</v>
      </c>
      <c r="M49" s="11" t="str">
        <f>IF(K49&gt;0,J49/K49,"NM")</f>
        <v>NM</v>
      </c>
      <c r="N49" s="8">
        <f>J49-K49</f>
        <v>0</v>
      </c>
    </row>
    <row r="50" spans="1:15" x14ac:dyDescent="0.2">
      <c r="A50" s="7" t="s">
        <v>15</v>
      </c>
      <c r="B50" s="8"/>
      <c r="C50" s="8"/>
      <c r="D50" s="8">
        <f>B50+C50</f>
        <v>0</v>
      </c>
      <c r="E50" s="11" t="str">
        <f>IF(C50&gt;0,B50/C50,"NM")</f>
        <v>NM</v>
      </c>
      <c r="F50" s="8">
        <f>B50-C50</f>
        <v>0</v>
      </c>
      <c r="G50" s="9"/>
      <c r="H50" s="1"/>
      <c r="I50" s="3" t="s">
        <v>81</v>
      </c>
      <c r="J50" s="8"/>
      <c r="K50" s="8"/>
      <c r="L50" s="48">
        <f>K50+J50</f>
        <v>0</v>
      </c>
      <c r="M50" s="11" t="str">
        <f>IF(K50&gt;0,J50/K50,"NM")</f>
        <v>NM</v>
      </c>
      <c r="N50" s="8">
        <f>J50-K50</f>
        <v>0</v>
      </c>
    </row>
    <row r="51" spans="1:15" x14ac:dyDescent="0.2">
      <c r="A51" s="2"/>
      <c r="B51" s="9"/>
      <c r="C51" s="9"/>
      <c r="D51" s="9"/>
      <c r="E51" s="12"/>
      <c r="F51" s="9"/>
      <c r="G51" s="15"/>
      <c r="H51" s="1"/>
      <c r="I51" s="1"/>
      <c r="J51" s="1"/>
      <c r="K51" s="1"/>
      <c r="L51" s="1"/>
      <c r="M51" s="12"/>
      <c r="N51" s="1"/>
      <c r="O51"/>
    </row>
    <row r="52" spans="1:15" x14ac:dyDescent="0.2">
      <c r="A52" s="4" t="s">
        <v>48</v>
      </c>
      <c r="B52" s="8">
        <f>SUM(B49:B50)</f>
        <v>0</v>
      </c>
      <c r="C52" s="8">
        <f>SUM(C49:C50)</f>
        <v>0</v>
      </c>
      <c r="D52" s="8">
        <f>B52+C52</f>
        <v>0</v>
      </c>
      <c r="E52" s="11" t="str">
        <f>IF(C52&gt;0,B52/C52,"NM")</f>
        <v>NM</v>
      </c>
      <c r="F52" s="8">
        <f>B52-C52</f>
        <v>0</v>
      </c>
      <c r="G52" s="9"/>
      <c r="H52" s="1"/>
      <c r="I52" s="5" t="s">
        <v>57</v>
      </c>
      <c r="J52" s="48">
        <f>SUM(J47:J50)</f>
        <v>0</v>
      </c>
      <c r="K52" s="48">
        <f>SUM(K47:K50)</f>
        <v>0</v>
      </c>
      <c r="L52" s="48">
        <f>K52+J52</f>
        <v>0</v>
      </c>
      <c r="M52" s="11" t="str">
        <f>IF(K52&gt;0,J52/K52,"NM")</f>
        <v>NM</v>
      </c>
      <c r="N52" s="8">
        <f>J52-K52</f>
        <v>0</v>
      </c>
    </row>
    <row r="53" spans="1:15" ht="13.5" thickBot="1" x14ac:dyDescent="0.25">
      <c r="A53" s="2"/>
      <c r="B53" s="9"/>
      <c r="C53" s="9"/>
      <c r="D53" s="9"/>
      <c r="E53" s="12"/>
      <c r="F53" s="9"/>
      <c r="G53" s="9"/>
      <c r="H53" s="1"/>
      <c r="I53" s="1"/>
      <c r="J53" s="1"/>
      <c r="K53" s="1"/>
      <c r="L53" s="1"/>
      <c r="M53" s="12"/>
      <c r="N53" s="1"/>
      <c r="O53"/>
    </row>
    <row r="54" spans="1:15" ht="15.75" x14ac:dyDescent="0.25">
      <c r="A54" s="2"/>
      <c r="B54" s="9"/>
      <c r="C54" s="9"/>
      <c r="D54" s="9"/>
      <c r="E54" s="12"/>
      <c r="F54" s="9"/>
      <c r="G54" s="9"/>
      <c r="H54" s="1"/>
      <c r="I54" s="32" t="s">
        <v>70</v>
      </c>
      <c r="J54" s="23"/>
      <c r="K54" s="23"/>
      <c r="L54" s="23"/>
      <c r="M54" s="24"/>
      <c r="N54" s="1"/>
      <c r="O54"/>
    </row>
    <row r="55" spans="1:15" x14ac:dyDescent="0.2">
      <c r="A55" s="2" t="s">
        <v>65</v>
      </c>
      <c r="B55" s="10" t="s">
        <v>52</v>
      </c>
      <c r="C55" s="10" t="s">
        <v>53</v>
      </c>
      <c r="D55" s="15" t="s">
        <v>54</v>
      </c>
      <c r="E55" s="13" t="s">
        <v>55</v>
      </c>
      <c r="F55" s="15" t="s">
        <v>56</v>
      </c>
      <c r="G55" s="15"/>
      <c r="H55" s="1"/>
      <c r="I55" s="25" t="s">
        <v>103</v>
      </c>
      <c r="J55" s="20"/>
      <c r="K55" s="1"/>
      <c r="L55" s="1"/>
      <c r="M55" s="33"/>
      <c r="N55" s="1"/>
      <c r="O55"/>
    </row>
    <row r="56" spans="1:15" x14ac:dyDescent="0.2">
      <c r="A56" s="5" t="s">
        <v>16</v>
      </c>
      <c r="B56" s="8"/>
      <c r="C56" s="8"/>
      <c r="D56" s="8">
        <f>B56+C56</f>
        <v>0</v>
      </c>
      <c r="E56" s="11" t="str">
        <f>IF(C56&gt;0,B56/C56,"NM")</f>
        <v>NM</v>
      </c>
      <c r="F56" s="8">
        <f>B56-C56</f>
        <v>0</v>
      </c>
      <c r="G56" s="9"/>
      <c r="H56" s="1"/>
      <c r="I56" s="27"/>
      <c r="J56" s="1"/>
      <c r="K56" s="1"/>
      <c r="L56" s="1"/>
      <c r="M56" s="26"/>
      <c r="N56" s="1"/>
      <c r="O56"/>
    </row>
    <row r="57" spans="1:15" x14ac:dyDescent="0.2">
      <c r="A57" s="2"/>
      <c r="B57" s="9"/>
      <c r="C57" s="9"/>
      <c r="D57" s="9"/>
      <c r="E57" s="12"/>
      <c r="F57" s="9"/>
      <c r="G57" s="9"/>
      <c r="H57" s="1"/>
      <c r="I57" s="27"/>
      <c r="J57" s="1"/>
      <c r="K57" s="1"/>
      <c r="L57" s="21"/>
      <c r="M57" s="28"/>
      <c r="N57" s="1"/>
      <c r="O57"/>
    </row>
    <row r="58" spans="1:15" x14ac:dyDescent="0.2">
      <c r="A58" s="2"/>
      <c r="B58" s="9"/>
      <c r="C58" s="9"/>
      <c r="D58" s="9"/>
      <c r="E58" s="12"/>
      <c r="F58" s="9"/>
      <c r="G58" s="9"/>
      <c r="H58" s="1"/>
      <c r="I58" s="27"/>
      <c r="J58" s="1"/>
      <c r="K58" s="1"/>
      <c r="L58" s="21"/>
      <c r="M58" s="28"/>
      <c r="N58" s="9"/>
    </row>
    <row r="59" spans="1:15" x14ac:dyDescent="0.2">
      <c r="A59" s="2" t="s">
        <v>25</v>
      </c>
      <c r="B59" s="10" t="s">
        <v>52</v>
      </c>
      <c r="C59" s="10" t="s">
        <v>53</v>
      </c>
      <c r="D59" s="15" t="s">
        <v>54</v>
      </c>
      <c r="E59" s="13" t="s">
        <v>55</v>
      </c>
      <c r="F59" s="15" t="s">
        <v>56</v>
      </c>
      <c r="G59" s="15"/>
      <c r="H59" s="1"/>
      <c r="I59" s="27"/>
      <c r="J59" s="1"/>
      <c r="K59" s="1"/>
      <c r="L59" s="21"/>
      <c r="M59" s="28"/>
      <c r="N59" s="1"/>
      <c r="O59"/>
    </row>
    <row r="60" spans="1:15" x14ac:dyDescent="0.2">
      <c r="A60" s="4" t="str">
        <f>A17</f>
        <v>Total Equity</v>
      </c>
      <c r="B60" s="8">
        <f>B17</f>
        <v>0.54359999999999997</v>
      </c>
      <c r="C60" s="8">
        <f>C17</f>
        <v>0.47270000000000001</v>
      </c>
      <c r="D60" s="8">
        <f>D17</f>
        <v>1.0163</v>
      </c>
      <c r="E60" s="11">
        <f t="shared" ref="E60:E65" si="9">IF(C60&gt;0,B60/C60,"NM")</f>
        <v>1.1499894224666807</v>
      </c>
      <c r="F60" s="8">
        <f t="shared" ref="F60:F65" si="10">B60-C60</f>
        <v>7.0899999999999963E-2</v>
      </c>
      <c r="G60" s="9"/>
      <c r="H60" s="1"/>
      <c r="I60" s="27"/>
      <c r="J60" s="1"/>
      <c r="K60" s="1"/>
      <c r="L60" s="21"/>
      <c r="M60" s="28"/>
      <c r="N60" s="1"/>
      <c r="O60"/>
    </row>
    <row r="61" spans="1:15" x14ac:dyDescent="0.2">
      <c r="A61" s="4" t="str">
        <f>A37</f>
        <v>Total Credit</v>
      </c>
      <c r="B61" s="8">
        <f>B37</f>
        <v>0</v>
      </c>
      <c r="C61" s="8">
        <f>C37</f>
        <v>0</v>
      </c>
      <c r="D61" s="8">
        <f>D37</f>
        <v>0</v>
      </c>
      <c r="E61" s="11" t="str">
        <f t="shared" si="9"/>
        <v>NM</v>
      </c>
      <c r="F61" s="8">
        <f t="shared" si="10"/>
        <v>0</v>
      </c>
      <c r="G61" s="9"/>
      <c r="H61" s="1"/>
      <c r="I61" s="27"/>
      <c r="J61" s="1"/>
      <c r="K61" s="6"/>
      <c r="L61" s="21"/>
      <c r="M61" s="28"/>
      <c r="N61" s="1"/>
      <c r="O61"/>
    </row>
    <row r="62" spans="1:15" x14ac:dyDescent="0.2">
      <c r="A62" s="4" t="str">
        <f>A41</f>
        <v>Total Merger Arb.</v>
      </c>
      <c r="B62" s="8">
        <f>B41</f>
        <v>0</v>
      </c>
      <c r="C62" s="8">
        <f>C41</f>
        <v>0</v>
      </c>
      <c r="D62" s="8">
        <f>D41</f>
        <v>0</v>
      </c>
      <c r="E62" s="11" t="str">
        <f t="shared" si="9"/>
        <v>NM</v>
      </c>
      <c r="F62" s="8">
        <f t="shared" si="10"/>
        <v>0</v>
      </c>
      <c r="G62" s="9"/>
      <c r="H62" s="9"/>
      <c r="I62" s="27"/>
      <c r="J62" s="1"/>
      <c r="K62" s="1"/>
      <c r="L62" s="21"/>
      <c r="M62" s="28"/>
      <c r="N62" s="1"/>
      <c r="O62"/>
    </row>
    <row r="63" spans="1:15" x14ac:dyDescent="0.2">
      <c r="A63" s="4" t="str">
        <f>A45</f>
        <v>Total Convert. Arb.</v>
      </c>
      <c r="B63" s="8">
        <f>B45</f>
        <v>0</v>
      </c>
      <c r="C63" s="8">
        <f>C45</f>
        <v>0</v>
      </c>
      <c r="D63" s="8">
        <f>D45</f>
        <v>0</v>
      </c>
      <c r="E63" s="11" t="str">
        <f t="shared" si="9"/>
        <v>NM</v>
      </c>
      <c r="F63" s="8">
        <f t="shared" si="10"/>
        <v>0</v>
      </c>
      <c r="G63" s="9"/>
      <c r="H63" s="1"/>
      <c r="I63" s="27"/>
      <c r="J63" s="1"/>
      <c r="K63" s="1"/>
      <c r="L63" s="12"/>
      <c r="M63" s="28"/>
      <c r="N63" s="1"/>
      <c r="O63"/>
    </row>
    <row r="64" spans="1:15" x14ac:dyDescent="0.2">
      <c r="A64" s="4" t="str">
        <f>A52</f>
        <v>Total Cap. Struct. Arb.</v>
      </c>
      <c r="B64" s="8">
        <f>B52</f>
        <v>0</v>
      </c>
      <c r="C64" s="8">
        <f>C52</f>
        <v>0</v>
      </c>
      <c r="D64" s="8">
        <f>D52</f>
        <v>0</v>
      </c>
      <c r="E64" s="11" t="str">
        <f t="shared" si="9"/>
        <v>NM</v>
      </c>
      <c r="F64" s="8">
        <f t="shared" si="10"/>
        <v>0</v>
      </c>
      <c r="G64" s="9"/>
      <c r="H64" s="1"/>
      <c r="I64" s="27"/>
      <c r="J64" s="1"/>
      <c r="K64" s="1"/>
      <c r="L64" s="12"/>
      <c r="M64" s="28"/>
      <c r="N64" s="9"/>
    </row>
    <row r="65" spans="1:15" x14ac:dyDescent="0.2">
      <c r="A65" s="4" t="str">
        <f>A56</f>
        <v>Total Privates</v>
      </c>
      <c r="B65" s="8">
        <f>B56</f>
        <v>0</v>
      </c>
      <c r="C65" s="8">
        <f>C56</f>
        <v>0</v>
      </c>
      <c r="D65" s="8">
        <f>D56</f>
        <v>0</v>
      </c>
      <c r="E65" s="11" t="str">
        <f t="shared" si="9"/>
        <v>NM</v>
      </c>
      <c r="F65" s="8">
        <f t="shared" si="10"/>
        <v>0</v>
      </c>
      <c r="G65" s="9"/>
      <c r="H65" s="1"/>
      <c r="I65" s="27"/>
      <c r="J65" s="1"/>
      <c r="K65" s="1"/>
      <c r="L65" s="12"/>
      <c r="M65" s="28"/>
      <c r="N65" s="9"/>
    </row>
    <row r="66" spans="1:15" x14ac:dyDescent="0.2">
      <c r="A66" s="1"/>
      <c r="B66" s="38"/>
      <c r="C66" s="38"/>
      <c r="D66" s="38"/>
      <c r="E66" s="11"/>
      <c r="F66" s="38"/>
      <c r="G66" s="21"/>
      <c r="H66" s="1"/>
      <c r="I66" s="27"/>
      <c r="J66" s="1"/>
      <c r="K66" s="1"/>
      <c r="L66" s="9"/>
      <c r="M66" s="28"/>
      <c r="N66" s="9"/>
    </row>
    <row r="67" spans="1:15" ht="13.5" thickBot="1" x14ac:dyDescent="0.25">
      <c r="A67" s="5" t="s">
        <v>25</v>
      </c>
      <c r="B67" s="38">
        <f>SUM(B60:B65)</f>
        <v>0.54359999999999997</v>
      </c>
      <c r="C67" s="38">
        <f>SUM(C60:C65)</f>
        <v>0.47270000000000001</v>
      </c>
      <c r="D67" s="38">
        <f>C67+B67</f>
        <v>1.0163</v>
      </c>
      <c r="E67" s="11">
        <f>IF(C67&gt;0,B67/C67,"NM")</f>
        <v>1.1499894224666807</v>
      </c>
      <c r="F67" s="38">
        <f>B67-C67</f>
        <v>7.0899999999999963E-2</v>
      </c>
      <c r="G67" s="21"/>
      <c r="H67" s="1"/>
      <c r="I67" s="56"/>
      <c r="J67" s="29"/>
      <c r="K67" s="29"/>
      <c r="L67" s="131"/>
      <c r="M67" s="31"/>
      <c r="N67" s="9"/>
    </row>
    <row r="68" spans="1:15" x14ac:dyDescent="0.2">
      <c r="A68" s="5" t="s">
        <v>74</v>
      </c>
      <c r="B68" s="38">
        <f>SUM(B10:B13,B15,B21:B31,B41,B45,B52,B56)</f>
        <v>0.54359999999999997</v>
      </c>
      <c r="C68" s="38">
        <f>SUM(C10:C13,C15,C21:C31,C41,C45,C52,C56)</f>
        <v>0.47270000000000001</v>
      </c>
      <c r="D68" s="38">
        <f>C68+B68</f>
        <v>1.0163</v>
      </c>
      <c r="E68" s="11">
        <f>IF(C68&gt;0,B68/C68,"NM")</f>
        <v>1.1499894224666807</v>
      </c>
      <c r="F68" s="38">
        <f>B68-C68</f>
        <v>7.0899999999999963E-2</v>
      </c>
      <c r="G68" s="21"/>
      <c r="H68" s="1"/>
      <c r="I68" s="1"/>
      <c r="J68" s="1"/>
      <c r="K68" s="1"/>
      <c r="L68" s="22"/>
      <c r="M68" s="1"/>
      <c r="N68" s="9"/>
    </row>
    <row r="69" spans="1:15" x14ac:dyDescent="0.2">
      <c r="A69" s="44" t="s">
        <v>78</v>
      </c>
      <c r="B69" s="8">
        <f>B32</f>
        <v>0</v>
      </c>
      <c r="C69" s="8">
        <f>C32</f>
        <v>0</v>
      </c>
      <c r="D69" s="8">
        <f>D32</f>
        <v>0</v>
      </c>
      <c r="E69" s="8" t="str">
        <f>E32</f>
        <v>NM</v>
      </c>
      <c r="F69" s="8">
        <f>F32</f>
        <v>0</v>
      </c>
      <c r="G69" s="6"/>
      <c r="H69" s="1"/>
      <c r="I69" s="1"/>
      <c r="J69" s="1"/>
      <c r="K69" s="1"/>
      <c r="L69" s="1"/>
      <c r="M69" s="12"/>
      <c r="N69" s="1"/>
      <c r="O69"/>
    </row>
    <row r="70" spans="1:15" x14ac:dyDescent="0.2">
      <c r="B70" s="119"/>
      <c r="C70" s="119"/>
      <c r="D70" s="119"/>
      <c r="E70" s="119"/>
      <c r="F70" s="119"/>
      <c r="G70" s="119"/>
      <c r="O70"/>
    </row>
  </sheetData>
  <customSheetViews>
    <customSheetView guid="{CA497D1C-9A09-4CF3-B671-3FD8BB2B2517}" scale="90">
      <selection activeCell="D6" sqref="D6"/>
      <pageMargins left="0.7" right="0.7" top="0.75" bottom="0.75" header="0.3" footer="0.3"/>
      <pageSetup paperSize="0" orientation="portrait" horizontalDpi="0" verticalDpi="0" copies="0" r:id="rId1"/>
    </customSheetView>
    <customSheetView guid="{162504CA-979C-48C9-998D-9A0D2EECF939}" scale="90" showPageBreaks="1" printArea="1">
      <selection activeCell="D6" sqref="D6"/>
      <pageMargins left="0.7" right="0.7" top="0.75" bottom="0.75" header="0.3" footer="0.3"/>
      <pageSetup paperSize="0" orientation="portrait" horizontalDpi="0" verticalDpi="0" copies="0"/>
    </customSheetView>
    <customSheetView guid="{CC76F6F4-6360-4941-90B3-CD1DBE270484}" scale="90">
      <selection activeCell="A4" sqref="A4:I6"/>
      <pageMargins left="0.7" right="0.7" top="0.75" bottom="0.75" header="0.3" footer="0.3"/>
      <pageSetup scale="63" orientation="portrait" r:id="rId2"/>
    </customSheetView>
    <customSheetView guid="{877A0E3F-37C7-4829-8F12-689383AF410D}" scale="80" showPageBreaks="1" view="pageBreakPreview" topLeftCell="A4">
      <selection activeCell="J27" sqref="J27"/>
      <pageMargins left="0.7" right="0.7" top="0.75" bottom="0.75" header="0.3" footer="0.3"/>
      <pageSetup scale="64" orientation="portrait" r:id="rId3"/>
    </customSheetView>
    <customSheetView guid="{886D35D9-C82F-4076-8615-7DC38AFBA0B4}" scale="80" showPageBreaks="1" printArea="1" view="pageBreakPreview" topLeftCell="A28">
      <selection activeCell="H66" sqref="H66"/>
      <pageMargins left="0.7" right="0.7" top="0.75" bottom="0.75" header="0.3" footer="0.3"/>
      <pageSetup scale="64" orientation="portrait" r:id="rId4"/>
    </customSheetView>
    <customSheetView guid="{4FFBA0AC-5AE7-47B2-9B25-4B60F8C6899A}" scale="80" showPageBreaks="1" view="pageBreakPreview">
      <selection activeCell="S16" sqref="S16"/>
      <pageMargins left="0.7" right="0.7" top="0.75" bottom="0.75" header="0.3" footer="0.3"/>
      <pageSetup scale="64" orientation="portrait" r:id="rId5"/>
    </customSheetView>
    <customSheetView guid="{8074AE1B-71D6-4D07-9990-353F7ED8E871}" scale="115" showPageBreaks="1" printArea="1" view="pageBreakPreview">
      <selection activeCell="N37" sqref="N37"/>
      <pageMargins left="0.7" right="0.7" top="0.75" bottom="0.75" header="0.3" footer="0.3"/>
      <pageSetup scale="64" orientation="portrait" r:id="rId6"/>
    </customSheetView>
    <customSheetView guid="{D3966812-59A4-4ABD-8C1D-5BF981C5686B}" scale="90" topLeftCell="A16">
      <selection activeCell="I39" sqref="I39:I41"/>
      <pageMargins left="0.7" right="0.7" top="0.75" bottom="0.75" header="0.3" footer="0.3"/>
      <pageSetup scale="63" orientation="portrait" r:id="rId7"/>
    </customSheetView>
    <customSheetView guid="{EEDF6EAA-A1E4-47AF-BB45-D2BB00B48378}" scale="90" topLeftCell="A16">
      <selection activeCell="I39" sqref="I39:I41"/>
      <pageMargins left="0.7" right="0.7" top="0.75" bottom="0.75" header="0.3" footer="0.3"/>
      <pageSetup scale="63" orientation="portrait" r:id="rId8"/>
    </customSheetView>
    <customSheetView guid="{C8815BCF-4302-4976-B0C8-7C88CE45A126}" scale="90" topLeftCell="A16">
      <selection activeCell="I39" sqref="I39:I41"/>
      <pageMargins left="0.7" right="0.7" top="0.75" bottom="0.75" header="0.3" footer="0.3"/>
      <pageSetup scale="63" orientation="portrait" r:id="rId9"/>
    </customSheetView>
    <customSheetView guid="{722DF141-BBB9-4BCB-A4C5-5C683F6E9DF6}" scale="90" showPageBreaks="1" printArea="1" topLeftCell="A16">
      <selection activeCell="I39" sqref="I39:I41"/>
      <pageMargins left="0.7" right="0.7" top="0.75" bottom="0.75" header="0.3" footer="0.3"/>
      <pageSetup scale="63" orientation="portrait" r:id="rId10"/>
    </customSheetView>
    <customSheetView guid="{B777ACF8-7056-43BF-BE8E-750A939A0A85}" scale="90">
      <selection activeCell="A4" sqref="A4:I6"/>
      <pageMargins left="0.7" right="0.7" top="0.75" bottom="0.75" header="0.3" footer="0.3"/>
      <pageSetup scale="63" orientation="portrait" r:id="rId11"/>
    </customSheetView>
    <customSheetView guid="{4BC6AA3C-DE66-46F9-8930-7070BFE17377}" scale="90">
      <selection activeCell="A4" sqref="A4:I6"/>
      <pageMargins left="0.7" right="0.7" top="0.75" bottom="0.75" header="0.3" footer="0.3"/>
      <pageSetup scale="63" orientation="portrait" r:id="rId12"/>
    </customSheetView>
    <customSheetView guid="{64648136-160E-4221-A246-0E972EE5D7ED}" scale="90" showPageBreaks="1" printArea="1">
      <selection activeCell="A4" sqref="A4:I6"/>
      <pageMargins left="0.7" right="0.7" top="0.75" bottom="0.75" header="0.3" footer="0.3"/>
      <pageSetup paperSize="0" orientation="portrait" horizontalDpi="0" verticalDpi="0" copies="0"/>
    </customSheetView>
    <customSheetView guid="{CCEFF658-EAA2-4050-B1FE-7DAA5695FB88}" scale="90" showPageBreaks="1" printArea="1">
      <selection activeCell="D6" sqref="D6"/>
      <pageMargins left="0.7" right="0.7" top="0.75" bottom="0.75" header="0.3" footer="0.3"/>
      <pageSetup paperSize="0" orientation="portrait" horizontalDpi="0" verticalDpi="0" copies="0"/>
    </customSheetView>
    <customSheetView guid="{25FCF038-5C89-48CF-BC55-D04249A9C090}" scale="90" showPageBreaks="1" printArea="1">
      <selection activeCell="K33" sqref="K33"/>
      <pageMargins left="0.7" right="0.7" top="0.75" bottom="0.75" header="0.3" footer="0.3"/>
      <pageSetup orientation="portrait" r:id="rId13"/>
    </customSheetView>
  </customSheetViews>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E1"/>
  </sheetPr>
  <dimension ref="A1:S75"/>
  <sheetViews>
    <sheetView view="pageBreakPreview" topLeftCell="A40" zoomScale="120" zoomScaleNormal="100" zoomScaleSheetLayoutView="120" workbookViewId="0">
      <selection activeCell="I46" sqref="I46"/>
    </sheetView>
  </sheetViews>
  <sheetFormatPr defaultColWidth="9.140625" defaultRowHeight="15" customHeight="1" x14ac:dyDescent="0.2"/>
  <cols>
    <col min="1" max="1" width="20" style="137" customWidth="1"/>
    <col min="2" max="3" width="9.140625" style="137"/>
    <col min="4" max="4" width="9.140625" style="140"/>
    <col min="5" max="5" width="12" style="141" bestFit="1" customWidth="1"/>
    <col min="6" max="6" width="13.140625" style="140" bestFit="1" customWidth="1"/>
    <col min="7" max="7" width="10.28515625" style="140" customWidth="1"/>
    <col min="8" max="8" width="2.140625" style="137" customWidth="1"/>
    <col min="9" max="9" width="15" style="137" customWidth="1"/>
    <col min="10" max="10" width="9.140625" style="137"/>
    <col min="11" max="11" width="9.140625" style="137" customWidth="1"/>
    <col min="12" max="12" width="9.140625" style="137"/>
    <col min="13" max="13" width="9.140625" style="139"/>
    <col min="14" max="14" width="13.28515625" style="137" customWidth="1"/>
    <col min="15" max="15" width="10.5703125" style="138" customWidth="1"/>
    <col min="16" max="16384" width="9.140625" style="137"/>
  </cols>
  <sheetData>
    <row r="1" spans="1:19" ht="15" customHeight="1" x14ac:dyDescent="0.2">
      <c r="A1" s="344" t="s">
        <v>205</v>
      </c>
      <c r="B1" s="345"/>
      <c r="C1" s="342"/>
      <c r="D1" s="16" t="s">
        <v>0</v>
      </c>
      <c r="E1" s="17"/>
      <c r="F1" s="6"/>
      <c r="G1" s="6"/>
      <c r="H1" s="18"/>
      <c r="I1" s="351">
        <v>367877123.480546</v>
      </c>
      <c r="J1" s="352"/>
      <c r="K1" s="352"/>
      <c r="L1" s="353"/>
      <c r="M1" s="14" t="s">
        <v>27</v>
      </c>
      <c r="N1" s="1" t="s">
        <v>308</v>
      </c>
    </row>
    <row r="2" spans="1:19" ht="15" customHeight="1" x14ac:dyDescent="0.2">
      <c r="A2" s="344" t="s">
        <v>198</v>
      </c>
      <c r="B2" s="345"/>
      <c r="C2" s="342"/>
      <c r="D2" s="16" t="s">
        <v>1</v>
      </c>
      <c r="E2" s="17"/>
      <c r="F2" s="6"/>
      <c r="G2" s="6"/>
      <c r="H2" s="18" t="s">
        <v>84</v>
      </c>
      <c r="I2" s="340" t="s">
        <v>309</v>
      </c>
      <c r="J2" s="345"/>
      <c r="K2" s="345"/>
      <c r="L2" s="342"/>
      <c r="M2" s="14" t="s">
        <v>28</v>
      </c>
      <c r="N2" s="1"/>
    </row>
    <row r="3" spans="1:19" ht="15" customHeight="1" x14ac:dyDescent="0.2">
      <c r="A3" s="343">
        <v>44773</v>
      </c>
      <c r="B3" s="349"/>
      <c r="C3" s="350"/>
      <c r="D3" s="16" t="s">
        <v>17</v>
      </c>
      <c r="E3" s="17"/>
      <c r="F3" s="6"/>
      <c r="G3" s="6"/>
      <c r="H3" s="18"/>
      <c r="I3" s="340"/>
      <c r="J3" s="345"/>
      <c r="K3" s="345"/>
      <c r="L3" s="342"/>
      <c r="M3" s="14" t="s">
        <v>29</v>
      </c>
      <c r="N3" s="1"/>
    </row>
    <row r="4" spans="1:19" ht="15" customHeight="1" x14ac:dyDescent="0.2">
      <c r="A4" s="1"/>
      <c r="B4" s="1"/>
      <c r="C4" s="1"/>
      <c r="D4" s="6"/>
      <c r="E4" s="17"/>
      <c r="F4" s="6"/>
      <c r="G4" s="6"/>
      <c r="H4" s="1"/>
      <c r="I4" s="265"/>
      <c r="J4" s="1"/>
      <c r="K4" s="1"/>
      <c r="L4" s="1"/>
      <c r="M4" s="12"/>
      <c r="N4" s="1"/>
    </row>
    <row r="5" spans="1:19" ht="15" customHeight="1" x14ac:dyDescent="0.2">
      <c r="A5" s="1" t="s">
        <v>298</v>
      </c>
      <c r="B5" s="1"/>
      <c r="C5" s="1"/>
      <c r="D5" s="6"/>
      <c r="E5" s="17"/>
      <c r="F5" s="6"/>
      <c r="G5" s="6"/>
      <c r="H5" s="1"/>
      <c r="I5" s="1"/>
      <c r="J5" s="1"/>
      <c r="K5" s="1"/>
      <c r="L5" s="1"/>
      <c r="M5" s="12"/>
      <c r="N5" s="9"/>
    </row>
    <row r="6" spans="1:19" ht="15" customHeight="1" x14ac:dyDescent="0.2">
      <c r="A6" s="1"/>
      <c r="B6" s="1"/>
      <c r="C6" s="1"/>
      <c r="D6" s="6"/>
      <c r="E6" s="17"/>
      <c r="F6" s="6"/>
      <c r="G6" s="6"/>
      <c r="H6" s="1"/>
      <c r="I6" s="1"/>
      <c r="J6" s="1"/>
      <c r="K6" s="1"/>
      <c r="L6" s="1"/>
      <c r="M6" s="12"/>
      <c r="N6" s="1"/>
    </row>
    <row r="7" spans="1:19" ht="15" customHeight="1" x14ac:dyDescent="0.2">
      <c r="A7" s="2" t="s">
        <v>2</v>
      </c>
      <c r="B7" s="1"/>
      <c r="C7" s="1"/>
      <c r="D7" s="6"/>
      <c r="E7" s="17"/>
      <c r="F7" s="6"/>
      <c r="G7" s="6"/>
      <c r="H7" s="1"/>
      <c r="I7" s="2" t="s">
        <v>21</v>
      </c>
      <c r="J7" s="2"/>
      <c r="K7" s="1"/>
      <c r="L7" s="1"/>
      <c r="M7" s="12"/>
      <c r="N7" s="1"/>
    </row>
    <row r="8" spans="1:19" ht="15" customHeight="1" x14ac:dyDescent="0.2">
      <c r="A8" s="2"/>
      <c r="B8" s="1"/>
      <c r="C8" s="1"/>
      <c r="D8" s="6"/>
      <c r="E8" s="17"/>
      <c r="F8" s="6"/>
      <c r="G8" s="6"/>
      <c r="H8" s="1"/>
      <c r="I8" s="2"/>
      <c r="J8" s="2"/>
      <c r="K8" s="1"/>
      <c r="L8" s="1"/>
      <c r="M8" s="12"/>
      <c r="N8" s="1"/>
    </row>
    <row r="9" spans="1:19" ht="15" customHeight="1" x14ac:dyDescent="0.2">
      <c r="A9" s="2" t="s">
        <v>6</v>
      </c>
      <c r="B9" s="239" t="s">
        <v>52</v>
      </c>
      <c r="C9" s="239" t="s">
        <v>53</v>
      </c>
      <c r="D9" s="83" t="s">
        <v>54</v>
      </c>
      <c r="E9" s="240" t="s">
        <v>55</v>
      </c>
      <c r="F9" s="83" t="s">
        <v>56</v>
      </c>
      <c r="G9" s="83"/>
      <c r="H9" s="235"/>
      <c r="I9" s="238"/>
      <c r="J9" s="239" t="s">
        <v>52</v>
      </c>
      <c r="K9" s="239" t="s">
        <v>53</v>
      </c>
      <c r="L9" s="239" t="s">
        <v>54</v>
      </c>
      <c r="M9" s="240" t="s">
        <v>55</v>
      </c>
      <c r="N9" s="239" t="s">
        <v>56</v>
      </c>
      <c r="O9" s="166"/>
    </row>
    <row r="10" spans="1:19" ht="15" customHeight="1" x14ac:dyDescent="0.2">
      <c r="A10" s="58" t="s">
        <v>7</v>
      </c>
      <c r="B10" s="266"/>
      <c r="C10" s="266"/>
      <c r="D10" s="81">
        <f t="shared" ref="D10:D15" si="0">B10+C10</f>
        <v>0</v>
      </c>
      <c r="E10" s="233" t="str">
        <f t="shared" ref="E10:E15" si="1">IF(C10&gt;0,B10/C10,"NM")</f>
        <v>NM</v>
      </c>
      <c r="F10" s="81">
        <f t="shared" ref="F10:F15" si="2">B10-C10</f>
        <v>0</v>
      </c>
      <c r="G10" s="79"/>
      <c r="H10" s="235"/>
      <c r="I10" s="267" t="s">
        <v>22</v>
      </c>
      <c r="J10" s="8">
        <v>2.2046722232709732</v>
      </c>
      <c r="K10" s="8"/>
      <c r="L10" s="81">
        <v>1.347</v>
      </c>
      <c r="M10" s="233" t="str">
        <f>IF(K10&gt;0,J10/K10,"NM")</f>
        <v>NM</v>
      </c>
      <c r="N10" s="81">
        <f>J10-K10</f>
        <v>2.2046722232709732</v>
      </c>
      <c r="S10" s="141"/>
    </row>
    <row r="11" spans="1:19" ht="15" customHeight="1" x14ac:dyDescent="0.2">
      <c r="A11" s="58" t="s">
        <v>45</v>
      </c>
      <c r="B11" s="8">
        <v>2.2632899054269373</v>
      </c>
      <c r="C11" s="8">
        <v>0</v>
      </c>
      <c r="D11" s="81">
        <f t="shared" si="0"/>
        <v>2.2632899054269373</v>
      </c>
      <c r="E11" s="233" t="str">
        <f t="shared" si="1"/>
        <v>NM</v>
      </c>
      <c r="F11" s="81">
        <f t="shared" si="2"/>
        <v>2.2632899054269373</v>
      </c>
      <c r="G11" s="79"/>
      <c r="H11" s="235"/>
      <c r="I11" s="267" t="s">
        <v>23</v>
      </c>
      <c r="J11" s="8">
        <v>8.218419526703695E-2</v>
      </c>
      <c r="K11" s="8"/>
      <c r="L11" s="81">
        <v>6.4000000000000001E-2</v>
      </c>
      <c r="M11" s="233" t="str">
        <f>IF(K11&gt;0,J11/K11,"NM")</f>
        <v>NM</v>
      </c>
      <c r="N11" s="81">
        <f>J11-K11</f>
        <v>8.218419526703695E-2</v>
      </c>
    </row>
    <row r="12" spans="1:19" ht="15" customHeight="1" x14ac:dyDescent="0.2">
      <c r="A12" s="58" t="s">
        <v>46</v>
      </c>
      <c r="B12" s="266"/>
      <c r="C12" s="266"/>
      <c r="D12" s="81">
        <f t="shared" si="0"/>
        <v>0</v>
      </c>
      <c r="E12" s="233" t="str">
        <f t="shared" si="1"/>
        <v>NM</v>
      </c>
      <c r="F12" s="81">
        <f t="shared" si="2"/>
        <v>0</v>
      </c>
      <c r="G12" s="79"/>
      <c r="H12" s="235"/>
      <c r="I12" s="267" t="s">
        <v>24</v>
      </c>
      <c r="J12" s="8">
        <v>1.554295528475242E-2</v>
      </c>
      <c r="K12" s="8"/>
      <c r="L12" s="81">
        <v>2.9000000000000001E-2</v>
      </c>
      <c r="M12" s="233" t="str">
        <f>IF(K12&gt;0,J12/K12,"NM")</f>
        <v>NM</v>
      </c>
      <c r="N12" s="81">
        <f>J12-K12</f>
        <v>1.554295528475242E-2</v>
      </c>
    </row>
    <row r="13" spans="1:19" ht="15" customHeight="1" x14ac:dyDescent="0.2">
      <c r="A13" s="58" t="s">
        <v>8</v>
      </c>
      <c r="B13" s="266"/>
      <c r="C13" s="266"/>
      <c r="D13" s="81">
        <f t="shared" si="0"/>
        <v>0</v>
      </c>
      <c r="E13" s="233" t="str">
        <f t="shared" si="1"/>
        <v>NM</v>
      </c>
      <c r="F13" s="81">
        <f t="shared" si="2"/>
        <v>0</v>
      </c>
      <c r="G13" s="79"/>
      <c r="H13" s="235"/>
      <c r="I13" s="267" t="s">
        <v>44</v>
      </c>
      <c r="J13" s="8">
        <v>8.7957424637499469E-3</v>
      </c>
      <c r="K13" s="8"/>
      <c r="L13" s="81">
        <v>2.5000000000000001E-2</v>
      </c>
      <c r="M13" s="233" t="str">
        <f>IF(K13&gt;0,J13/K13,"NM")</f>
        <v>NM</v>
      </c>
      <c r="N13" s="81">
        <f>J13-K13</f>
        <v>8.7957424637499469E-3</v>
      </c>
    </row>
    <row r="14" spans="1:19" ht="15" customHeight="1" x14ac:dyDescent="0.2">
      <c r="A14" s="58" t="s">
        <v>20</v>
      </c>
      <c r="B14" s="266"/>
      <c r="C14" s="266"/>
      <c r="D14" s="81">
        <f t="shared" si="0"/>
        <v>0</v>
      </c>
      <c r="E14" s="233" t="str">
        <f t="shared" si="1"/>
        <v>NM</v>
      </c>
      <c r="F14" s="81">
        <f t="shared" si="2"/>
        <v>0</v>
      </c>
      <c r="G14" s="79"/>
      <c r="H14" s="235"/>
      <c r="I14" s="235"/>
      <c r="J14" s="79"/>
      <c r="K14" s="79"/>
      <c r="L14" s="79"/>
      <c r="M14" s="236"/>
      <c r="N14" s="79"/>
    </row>
    <row r="15" spans="1:19" ht="15" customHeight="1" x14ac:dyDescent="0.2">
      <c r="A15" s="58" t="s">
        <v>9</v>
      </c>
      <c r="B15" s="266"/>
      <c r="C15" s="266"/>
      <c r="D15" s="81">
        <f t="shared" si="0"/>
        <v>0</v>
      </c>
      <c r="E15" s="233" t="str">
        <f t="shared" si="1"/>
        <v>NM</v>
      </c>
      <c r="F15" s="81">
        <f t="shared" si="2"/>
        <v>0</v>
      </c>
      <c r="G15" s="79"/>
      <c r="H15" s="235"/>
      <c r="I15" s="269" t="s">
        <v>25</v>
      </c>
      <c r="J15" s="81">
        <f>SUM(J10:J13)</f>
        <v>2.311195116286513</v>
      </c>
      <c r="K15" s="81">
        <f>SUM(K10:K13)</f>
        <v>0</v>
      </c>
      <c r="L15" s="81">
        <f>J15+K15</f>
        <v>2.311195116286513</v>
      </c>
      <c r="M15" s="233" t="str">
        <f>IF(K15&gt;0,J15/K15,"NM")</f>
        <v>NM</v>
      </c>
      <c r="N15" s="81">
        <f>J15-K15</f>
        <v>2.311195116286513</v>
      </c>
    </row>
    <row r="16" spans="1:19" ht="15" customHeight="1" x14ac:dyDescent="0.2">
      <c r="A16" s="1"/>
      <c r="B16" s="79"/>
      <c r="C16" s="79"/>
      <c r="D16" s="79"/>
      <c r="E16" s="236"/>
      <c r="F16" s="79"/>
      <c r="G16" s="83"/>
      <c r="H16" s="235"/>
      <c r="I16" s="235" t="s">
        <v>291</v>
      </c>
      <c r="J16" s="235"/>
      <c r="K16" s="235"/>
      <c r="L16" s="235"/>
      <c r="M16" s="236"/>
      <c r="N16" s="235"/>
      <c r="O16" s="146"/>
      <c r="P16" s="142"/>
    </row>
    <row r="17" spans="1:15" ht="15" customHeight="1" x14ac:dyDescent="0.2">
      <c r="A17" s="232" t="s">
        <v>11</v>
      </c>
      <c r="B17" s="81">
        <f>SUM(B10:B15)</f>
        <v>2.2632899054269373</v>
      </c>
      <c r="C17" s="81">
        <f>SUM(C10:C15)</f>
        <v>0</v>
      </c>
      <c r="D17" s="81">
        <f>C17+B17</f>
        <v>2.2632899054269373</v>
      </c>
      <c r="E17" s="233" t="str">
        <f>IF(C17&gt;0,B17/C17,"NM")</f>
        <v>NM</v>
      </c>
      <c r="F17" s="81">
        <f>B17-C17</f>
        <v>2.2632899054269373</v>
      </c>
      <c r="G17" s="79"/>
      <c r="H17" s="235"/>
      <c r="I17" s="238" t="s">
        <v>30</v>
      </c>
      <c r="J17" s="238"/>
      <c r="K17" s="235"/>
      <c r="L17" s="235"/>
      <c r="M17" s="236"/>
      <c r="N17" s="79"/>
    </row>
    <row r="18" spans="1:15" ht="15" customHeight="1" x14ac:dyDescent="0.2">
      <c r="A18" s="2"/>
      <c r="B18" s="79"/>
      <c r="C18" s="79"/>
      <c r="D18" s="79"/>
      <c r="E18" s="236"/>
      <c r="F18" s="79"/>
      <c r="G18" s="79"/>
      <c r="H18" s="235"/>
      <c r="I18" s="238"/>
      <c r="J18" s="238"/>
      <c r="K18" s="235"/>
      <c r="L18" s="235"/>
      <c r="M18" s="236"/>
      <c r="N18" s="79"/>
    </row>
    <row r="19" spans="1:15" ht="15" customHeight="1" x14ac:dyDescent="0.2">
      <c r="A19" s="2"/>
      <c r="B19" s="79"/>
      <c r="C19" s="79"/>
      <c r="D19" s="79"/>
      <c r="E19" s="236"/>
      <c r="F19" s="79"/>
      <c r="G19" s="79"/>
      <c r="H19" s="235"/>
      <c r="I19" s="238"/>
      <c r="J19" s="239" t="s">
        <v>52</v>
      </c>
      <c r="K19" s="239" t="s">
        <v>53</v>
      </c>
      <c r="L19" s="239" t="s">
        <v>54</v>
      </c>
      <c r="M19" s="240" t="s">
        <v>55</v>
      </c>
      <c r="N19" s="239" t="s">
        <v>56</v>
      </c>
      <c r="O19" s="166"/>
    </row>
    <row r="20" spans="1:15" ht="15" customHeight="1" x14ac:dyDescent="0.2">
      <c r="A20" s="2" t="s">
        <v>3</v>
      </c>
      <c r="B20" s="239" t="s">
        <v>52</v>
      </c>
      <c r="C20" s="239" t="s">
        <v>53</v>
      </c>
      <c r="D20" s="83" t="s">
        <v>54</v>
      </c>
      <c r="E20" s="240" t="s">
        <v>55</v>
      </c>
      <c r="F20" s="83" t="s">
        <v>56</v>
      </c>
      <c r="G20" s="83"/>
      <c r="H20" s="235"/>
      <c r="I20" s="267" t="s">
        <v>31</v>
      </c>
      <c r="J20" s="8">
        <v>0</v>
      </c>
      <c r="K20" s="8">
        <v>0</v>
      </c>
      <c r="L20" s="81">
        <f t="shared" ref="L20:L32" si="3">K20+J20</f>
        <v>0</v>
      </c>
      <c r="M20" s="233" t="str">
        <f t="shared" ref="M20:M32" si="4">IF(K20&gt;0,J20/K20,"NM")</f>
        <v>NM</v>
      </c>
      <c r="N20" s="81">
        <f t="shared" ref="N20:N32" si="5">J20-K20</f>
        <v>0</v>
      </c>
    </row>
    <row r="21" spans="1:15" ht="15" customHeight="1" x14ac:dyDescent="0.2">
      <c r="A21" s="58" t="s">
        <v>26</v>
      </c>
      <c r="B21" s="266"/>
      <c r="C21" s="266"/>
      <c r="D21" s="81">
        <f t="shared" ref="D21:D35" si="6">B21+C21</f>
        <v>0</v>
      </c>
      <c r="E21" s="233" t="str">
        <f t="shared" ref="E21:E35" si="7">IF(C21&gt;0,B21/C21,"NM")</f>
        <v>NM</v>
      </c>
      <c r="F21" s="81">
        <f t="shared" ref="F21:F35" si="8">B21-C21</f>
        <v>0</v>
      </c>
      <c r="G21" s="79"/>
      <c r="H21" s="235"/>
      <c r="I21" s="267" t="s">
        <v>32</v>
      </c>
      <c r="J21" s="8">
        <v>0</v>
      </c>
      <c r="K21" s="8">
        <v>0</v>
      </c>
      <c r="L21" s="81">
        <f t="shared" si="3"/>
        <v>0</v>
      </c>
      <c r="M21" s="233" t="str">
        <f t="shared" si="4"/>
        <v>NM</v>
      </c>
      <c r="N21" s="81">
        <f t="shared" si="5"/>
        <v>0</v>
      </c>
    </row>
    <row r="22" spans="1:15" ht="15" customHeight="1" x14ac:dyDescent="0.2">
      <c r="A22" s="58" t="s">
        <v>76</v>
      </c>
      <c r="B22" s="266"/>
      <c r="C22" s="266"/>
      <c r="D22" s="81">
        <f t="shared" si="6"/>
        <v>0</v>
      </c>
      <c r="E22" s="233" t="str">
        <f t="shared" si="7"/>
        <v>NM</v>
      </c>
      <c r="F22" s="81">
        <f t="shared" si="8"/>
        <v>0</v>
      </c>
      <c r="G22" s="79"/>
      <c r="H22" s="235"/>
      <c r="I22" s="267" t="s">
        <v>33</v>
      </c>
      <c r="J22" s="8">
        <v>0</v>
      </c>
      <c r="K22" s="8">
        <v>0</v>
      </c>
      <c r="L22" s="81">
        <f t="shared" si="3"/>
        <v>0</v>
      </c>
      <c r="M22" s="233" t="str">
        <f t="shared" si="4"/>
        <v>NM</v>
      </c>
      <c r="N22" s="81">
        <f t="shared" si="5"/>
        <v>0</v>
      </c>
    </row>
    <row r="23" spans="1:15" ht="15" customHeight="1" x14ac:dyDescent="0.2">
      <c r="A23" s="58" t="s">
        <v>61</v>
      </c>
      <c r="B23" s="266"/>
      <c r="C23" s="266"/>
      <c r="D23" s="81">
        <f t="shared" si="6"/>
        <v>0</v>
      </c>
      <c r="E23" s="233" t="str">
        <f t="shared" si="7"/>
        <v>NM</v>
      </c>
      <c r="F23" s="81">
        <f t="shared" si="8"/>
        <v>0</v>
      </c>
      <c r="G23" s="79"/>
      <c r="H23" s="235"/>
      <c r="I23" s="267" t="s">
        <v>34</v>
      </c>
      <c r="J23" s="8">
        <v>0</v>
      </c>
      <c r="K23" s="8">
        <v>0</v>
      </c>
      <c r="L23" s="81">
        <f t="shared" si="3"/>
        <v>0</v>
      </c>
      <c r="M23" s="233" t="str">
        <f t="shared" si="4"/>
        <v>NM</v>
      </c>
      <c r="N23" s="81">
        <f t="shared" si="5"/>
        <v>0</v>
      </c>
    </row>
    <row r="24" spans="1:15" ht="15" customHeight="1" x14ac:dyDescent="0.2">
      <c r="A24" s="58" t="s">
        <v>69</v>
      </c>
      <c r="B24" s="266"/>
      <c r="C24" s="266"/>
      <c r="D24" s="81">
        <f t="shared" si="6"/>
        <v>0</v>
      </c>
      <c r="E24" s="233" t="str">
        <f t="shared" si="7"/>
        <v>NM</v>
      </c>
      <c r="F24" s="81">
        <f t="shared" si="8"/>
        <v>0</v>
      </c>
      <c r="G24" s="79"/>
      <c r="H24" s="235"/>
      <c r="I24" s="267" t="s">
        <v>35</v>
      </c>
      <c r="J24" s="8">
        <v>0</v>
      </c>
      <c r="K24" s="8">
        <v>0</v>
      </c>
      <c r="L24" s="81">
        <f t="shared" si="3"/>
        <v>0</v>
      </c>
      <c r="M24" s="233" t="str">
        <f t="shared" si="4"/>
        <v>NM</v>
      </c>
      <c r="N24" s="81">
        <f t="shared" si="5"/>
        <v>0</v>
      </c>
    </row>
    <row r="25" spans="1:15" ht="15" customHeight="1" x14ac:dyDescent="0.2">
      <c r="A25" s="58" t="s">
        <v>75</v>
      </c>
      <c r="B25" s="266"/>
      <c r="C25" s="266"/>
      <c r="D25" s="81">
        <f t="shared" si="6"/>
        <v>0</v>
      </c>
      <c r="E25" s="233" t="str">
        <f t="shared" si="7"/>
        <v>NM</v>
      </c>
      <c r="F25" s="81">
        <f t="shared" si="8"/>
        <v>0</v>
      </c>
      <c r="G25" s="79"/>
      <c r="H25" s="235"/>
      <c r="I25" s="267" t="s">
        <v>36</v>
      </c>
      <c r="J25" s="8">
        <v>0</v>
      </c>
      <c r="K25" s="8">
        <v>0</v>
      </c>
      <c r="L25" s="81">
        <f t="shared" si="3"/>
        <v>0</v>
      </c>
      <c r="M25" s="233" t="str">
        <f t="shared" si="4"/>
        <v>NM</v>
      </c>
      <c r="N25" s="81">
        <f t="shared" si="5"/>
        <v>0</v>
      </c>
    </row>
    <row r="26" spans="1:15" ht="15" customHeight="1" x14ac:dyDescent="0.2">
      <c r="A26" s="58" t="s">
        <v>77</v>
      </c>
      <c r="B26" s="266"/>
      <c r="C26" s="266"/>
      <c r="D26" s="81">
        <f t="shared" si="6"/>
        <v>0</v>
      </c>
      <c r="E26" s="233" t="str">
        <f t="shared" si="7"/>
        <v>NM</v>
      </c>
      <c r="F26" s="81">
        <f t="shared" si="8"/>
        <v>0</v>
      </c>
      <c r="G26" s="79"/>
      <c r="H26" s="235"/>
      <c r="I26" s="267" t="s">
        <v>37</v>
      </c>
      <c r="J26" s="8">
        <v>0</v>
      </c>
      <c r="K26" s="8">
        <v>0</v>
      </c>
      <c r="L26" s="81">
        <f t="shared" si="3"/>
        <v>0</v>
      </c>
      <c r="M26" s="233" t="str">
        <f t="shared" si="4"/>
        <v>NM</v>
      </c>
      <c r="N26" s="81">
        <f t="shared" si="5"/>
        <v>0</v>
      </c>
    </row>
    <row r="27" spans="1:15" ht="15" customHeight="1" x14ac:dyDescent="0.2">
      <c r="A27" s="58" t="s">
        <v>19</v>
      </c>
      <c r="B27" s="266"/>
      <c r="C27" s="266"/>
      <c r="D27" s="81">
        <f t="shared" si="6"/>
        <v>0</v>
      </c>
      <c r="E27" s="233" t="str">
        <f t="shared" si="7"/>
        <v>NM</v>
      </c>
      <c r="F27" s="81">
        <f t="shared" si="8"/>
        <v>0</v>
      </c>
      <c r="G27" s="79"/>
      <c r="H27" s="235"/>
      <c r="I27" s="267" t="s">
        <v>18</v>
      </c>
      <c r="J27" s="8">
        <v>0</v>
      </c>
      <c r="K27" s="8">
        <v>0</v>
      </c>
      <c r="L27" s="81">
        <f t="shared" si="3"/>
        <v>0</v>
      </c>
      <c r="M27" s="233" t="str">
        <f t="shared" si="4"/>
        <v>NM</v>
      </c>
      <c r="N27" s="81">
        <f t="shared" si="5"/>
        <v>0</v>
      </c>
    </row>
    <row r="28" spans="1:15" ht="15" customHeight="1" x14ac:dyDescent="0.2">
      <c r="A28" s="58" t="s">
        <v>4</v>
      </c>
      <c r="B28" s="266"/>
      <c r="C28" s="266"/>
      <c r="D28" s="81">
        <f t="shared" si="6"/>
        <v>0</v>
      </c>
      <c r="E28" s="233" t="str">
        <f t="shared" si="7"/>
        <v>NM</v>
      </c>
      <c r="F28" s="81">
        <f t="shared" si="8"/>
        <v>0</v>
      </c>
      <c r="G28" s="79"/>
      <c r="H28" s="235"/>
      <c r="I28" s="267" t="s">
        <v>38</v>
      </c>
      <c r="J28" s="8">
        <v>0</v>
      </c>
      <c r="K28" s="8">
        <v>0</v>
      </c>
      <c r="L28" s="81">
        <f t="shared" si="3"/>
        <v>0</v>
      </c>
      <c r="M28" s="233" t="str">
        <f t="shared" si="4"/>
        <v>NM</v>
      </c>
      <c r="N28" s="81">
        <f t="shared" si="5"/>
        <v>0</v>
      </c>
    </row>
    <row r="29" spans="1:15" ht="15" customHeight="1" x14ac:dyDescent="0.2">
      <c r="A29" s="58" t="s">
        <v>5</v>
      </c>
      <c r="B29" s="266"/>
      <c r="C29" s="266"/>
      <c r="D29" s="81">
        <f t="shared" si="6"/>
        <v>0</v>
      </c>
      <c r="E29" s="233" t="str">
        <f t="shared" si="7"/>
        <v>NM</v>
      </c>
      <c r="F29" s="81">
        <f t="shared" si="8"/>
        <v>0</v>
      </c>
      <c r="G29" s="79"/>
      <c r="H29" s="235"/>
      <c r="I29" s="267" t="s">
        <v>117</v>
      </c>
      <c r="J29" s="8">
        <v>0</v>
      </c>
      <c r="K29" s="8">
        <v>0</v>
      </c>
      <c r="L29" s="81">
        <f t="shared" si="3"/>
        <v>0</v>
      </c>
      <c r="M29" s="233" t="str">
        <f t="shared" si="4"/>
        <v>NM</v>
      </c>
      <c r="N29" s="81">
        <f t="shared" si="5"/>
        <v>0</v>
      </c>
    </row>
    <row r="30" spans="1:15" ht="15" customHeight="1" x14ac:dyDescent="0.2">
      <c r="A30" s="58" t="s">
        <v>73</v>
      </c>
      <c r="B30" s="266"/>
      <c r="C30" s="266"/>
      <c r="D30" s="81">
        <f t="shared" si="6"/>
        <v>0</v>
      </c>
      <c r="E30" s="233" t="str">
        <f t="shared" si="7"/>
        <v>NM</v>
      </c>
      <c r="F30" s="81">
        <f t="shared" si="8"/>
        <v>0</v>
      </c>
      <c r="G30" s="79"/>
      <c r="H30" s="235"/>
      <c r="I30" s="267" t="s">
        <v>39</v>
      </c>
      <c r="J30" s="8">
        <v>0</v>
      </c>
      <c r="K30" s="8">
        <v>0</v>
      </c>
      <c r="L30" s="81">
        <f t="shared" si="3"/>
        <v>0</v>
      </c>
      <c r="M30" s="233" t="str">
        <f t="shared" si="4"/>
        <v>NM</v>
      </c>
      <c r="N30" s="81">
        <f t="shared" si="5"/>
        <v>0</v>
      </c>
    </row>
    <row r="31" spans="1:15" ht="15" customHeight="1" x14ac:dyDescent="0.2">
      <c r="A31" s="58" t="s">
        <v>66</v>
      </c>
      <c r="B31" s="266"/>
      <c r="C31" s="266"/>
      <c r="D31" s="81">
        <f t="shared" si="6"/>
        <v>0</v>
      </c>
      <c r="E31" s="233" t="str">
        <f t="shared" si="7"/>
        <v>NM</v>
      </c>
      <c r="F31" s="81">
        <f t="shared" si="8"/>
        <v>0</v>
      </c>
      <c r="G31" s="79"/>
      <c r="H31" s="235"/>
      <c r="I31" s="267" t="s">
        <v>59</v>
      </c>
      <c r="J31" s="8">
        <v>0</v>
      </c>
      <c r="K31" s="8">
        <v>0</v>
      </c>
      <c r="L31" s="81">
        <f t="shared" si="3"/>
        <v>0</v>
      </c>
      <c r="M31" s="233" t="str">
        <f t="shared" si="4"/>
        <v>NM</v>
      </c>
      <c r="N31" s="81">
        <f t="shared" si="5"/>
        <v>0</v>
      </c>
    </row>
    <row r="32" spans="1:15" ht="15" customHeight="1" x14ac:dyDescent="0.2">
      <c r="A32" s="58" t="s">
        <v>88</v>
      </c>
      <c r="B32" s="266"/>
      <c r="C32" s="266"/>
      <c r="D32" s="81">
        <f t="shared" si="6"/>
        <v>0</v>
      </c>
      <c r="E32" s="233" t="str">
        <f t="shared" si="7"/>
        <v>NM</v>
      </c>
      <c r="F32" s="81">
        <f t="shared" si="8"/>
        <v>0</v>
      </c>
      <c r="G32" s="79"/>
      <c r="H32" s="235"/>
      <c r="I32" s="267" t="s">
        <v>118</v>
      </c>
      <c r="J32" s="8">
        <v>2.3111951162865125</v>
      </c>
      <c r="K32" s="8">
        <v>0</v>
      </c>
      <c r="L32" s="81">
        <f t="shared" si="3"/>
        <v>2.3111951162865125</v>
      </c>
      <c r="M32" s="233" t="str">
        <f t="shared" si="4"/>
        <v>NM</v>
      </c>
      <c r="N32" s="81">
        <f t="shared" si="5"/>
        <v>2.3111951162865125</v>
      </c>
    </row>
    <row r="33" spans="1:18" ht="15" customHeight="1" x14ac:dyDescent="0.2">
      <c r="A33" s="58" t="s">
        <v>64</v>
      </c>
      <c r="B33" s="266"/>
      <c r="C33" s="266"/>
      <c r="D33" s="81">
        <f t="shared" si="6"/>
        <v>0</v>
      </c>
      <c r="E33" s="233" t="str">
        <f t="shared" si="7"/>
        <v>NM</v>
      </c>
      <c r="F33" s="81">
        <f t="shared" si="8"/>
        <v>0</v>
      </c>
      <c r="G33" s="79"/>
      <c r="H33" s="235"/>
      <c r="I33" s="238"/>
      <c r="J33" s="270"/>
      <c r="K33" s="235"/>
      <c r="L33" s="235"/>
      <c r="M33" s="236"/>
      <c r="N33" s="79"/>
    </row>
    <row r="34" spans="1:18" ht="15" customHeight="1" x14ac:dyDescent="0.2">
      <c r="A34" s="58" t="s">
        <v>62</v>
      </c>
      <c r="B34" s="266"/>
      <c r="C34" s="266"/>
      <c r="D34" s="81">
        <f t="shared" si="6"/>
        <v>0</v>
      </c>
      <c r="E34" s="233" t="str">
        <f t="shared" si="7"/>
        <v>NM</v>
      </c>
      <c r="F34" s="81">
        <f t="shared" si="8"/>
        <v>0</v>
      </c>
      <c r="G34" s="79"/>
      <c r="H34" s="235"/>
      <c r="I34" s="269" t="s">
        <v>25</v>
      </c>
      <c r="J34" s="268">
        <f>SUM(J20:J32)</f>
        <v>2.3111951162865125</v>
      </c>
      <c r="K34" s="268">
        <f>SUM(K20:K32)</f>
        <v>0</v>
      </c>
      <c r="L34" s="81">
        <f>K34+J34</f>
        <v>2.3111951162865125</v>
      </c>
      <c r="M34" s="233" t="str">
        <f>IF(K34&gt;0,J34/K34,"NM")</f>
        <v>NM</v>
      </c>
      <c r="N34" s="81">
        <f>J34-K34</f>
        <v>2.3111951162865125</v>
      </c>
    </row>
    <row r="35" spans="1:18" ht="15" customHeight="1" x14ac:dyDescent="0.2">
      <c r="A35" s="58" t="s">
        <v>63</v>
      </c>
      <c r="B35" s="266"/>
      <c r="C35" s="266"/>
      <c r="D35" s="81">
        <f t="shared" si="6"/>
        <v>0</v>
      </c>
      <c r="E35" s="233" t="str">
        <f t="shared" si="7"/>
        <v>NM</v>
      </c>
      <c r="F35" s="81">
        <f t="shared" si="8"/>
        <v>0</v>
      </c>
      <c r="G35" s="79"/>
      <c r="H35" s="235"/>
      <c r="I35" s="235"/>
      <c r="J35" s="235"/>
      <c r="K35" s="235"/>
      <c r="L35" s="235"/>
      <c r="M35" s="236"/>
      <c r="N35" s="235"/>
      <c r="O35" s="146"/>
    </row>
    <row r="36" spans="1:18" ht="15" customHeight="1" x14ac:dyDescent="0.2">
      <c r="A36" s="1"/>
      <c r="B36" s="79"/>
      <c r="C36" s="79"/>
      <c r="D36" s="79"/>
      <c r="E36" s="236"/>
      <c r="F36" s="79"/>
      <c r="G36" s="83"/>
      <c r="H36" s="235"/>
      <c r="I36" s="238" t="s">
        <v>40</v>
      </c>
      <c r="J36" s="238"/>
      <c r="K36" s="235"/>
      <c r="L36" s="235"/>
      <c r="M36" s="236"/>
      <c r="N36" s="79"/>
    </row>
    <row r="37" spans="1:18" ht="15" customHeight="1" x14ac:dyDescent="0.2">
      <c r="A37" s="232" t="s">
        <v>12</v>
      </c>
      <c r="B37" s="81">
        <f>SUM(B21:B31)+SUM(B33:B35)</f>
        <v>0</v>
      </c>
      <c r="C37" s="81">
        <f>SUM(C21:C31)+SUM(C33:C35)</f>
        <v>0</v>
      </c>
      <c r="D37" s="81">
        <f>C37+B37</f>
        <v>0</v>
      </c>
      <c r="E37" s="233" t="str">
        <f>IF(C37&gt;0,B37/C37,"NM")</f>
        <v>NM</v>
      </c>
      <c r="F37" s="81">
        <f>B37-C37</f>
        <v>0</v>
      </c>
      <c r="G37" s="79"/>
      <c r="H37" s="235"/>
      <c r="I37" s="238"/>
      <c r="J37" s="238"/>
      <c r="K37" s="235"/>
      <c r="L37" s="235"/>
      <c r="M37" s="236"/>
      <c r="N37" s="79"/>
      <c r="O37" s="164"/>
    </row>
    <row r="38" spans="1:18" ht="15" customHeight="1" x14ac:dyDescent="0.2">
      <c r="A38" s="2"/>
      <c r="B38" s="79"/>
      <c r="C38" s="79"/>
      <c r="D38" s="79"/>
      <c r="E38" s="236"/>
      <c r="F38" s="79"/>
      <c r="G38" s="79"/>
      <c r="H38" s="235"/>
      <c r="I38" s="238"/>
      <c r="J38" s="239" t="s">
        <v>52</v>
      </c>
      <c r="K38" s="239" t="s">
        <v>53</v>
      </c>
      <c r="L38" s="239" t="s">
        <v>54</v>
      </c>
      <c r="M38" s="240" t="s">
        <v>55</v>
      </c>
      <c r="N38" s="239" t="s">
        <v>56</v>
      </c>
      <c r="O38" s="146"/>
    </row>
    <row r="39" spans="1:18" ht="15" customHeight="1" x14ac:dyDescent="0.2">
      <c r="A39" s="1"/>
      <c r="B39" s="79"/>
      <c r="C39" s="79"/>
      <c r="D39" s="79"/>
      <c r="E39" s="236"/>
      <c r="F39" s="79"/>
      <c r="G39" s="79"/>
      <c r="H39" s="235"/>
      <c r="I39" s="267" t="s">
        <v>41</v>
      </c>
      <c r="J39" s="8">
        <v>0</v>
      </c>
      <c r="K39" s="8">
        <v>0</v>
      </c>
      <c r="L39" s="81">
        <f>K39+J39</f>
        <v>0</v>
      </c>
      <c r="M39" s="233" t="str">
        <f>IF(K39&gt;0,J39/K39,"NM")</f>
        <v>NM</v>
      </c>
      <c r="N39" s="81">
        <f>J39-K39</f>
        <v>0</v>
      </c>
    </row>
    <row r="40" spans="1:18" ht="15" customHeight="1" x14ac:dyDescent="0.2">
      <c r="A40" s="2" t="s">
        <v>10</v>
      </c>
      <c r="B40" s="239" t="s">
        <v>52</v>
      </c>
      <c r="C40" s="239" t="s">
        <v>53</v>
      </c>
      <c r="D40" s="83" t="s">
        <v>54</v>
      </c>
      <c r="E40" s="240" t="s">
        <v>55</v>
      </c>
      <c r="F40" s="83" t="s">
        <v>56</v>
      </c>
      <c r="G40" s="83"/>
      <c r="H40" s="235"/>
      <c r="I40" s="267" t="s">
        <v>42</v>
      </c>
      <c r="J40" s="8">
        <v>0</v>
      </c>
      <c r="K40" s="8">
        <v>0</v>
      </c>
      <c r="L40" s="81">
        <f>K40+J40</f>
        <v>0</v>
      </c>
      <c r="M40" s="233" t="str">
        <f>IF(K40&gt;0,J40/K40,"NM")</f>
        <v>NM</v>
      </c>
      <c r="N40" s="81">
        <f>J40-K40</f>
        <v>0</v>
      </c>
    </row>
    <row r="41" spans="1:18" ht="15" customHeight="1" x14ac:dyDescent="0.2">
      <c r="A41" s="232" t="s">
        <v>51</v>
      </c>
      <c r="B41" s="266"/>
      <c r="C41" s="266"/>
      <c r="D41" s="81">
        <f>B41+C41</f>
        <v>0</v>
      </c>
      <c r="E41" s="233" t="str">
        <f>IF(C41&gt;0,B41/C41,"NM")</f>
        <v>NM</v>
      </c>
      <c r="F41" s="81">
        <f>B41-C41</f>
        <v>0</v>
      </c>
      <c r="G41" s="79"/>
      <c r="H41" s="235"/>
      <c r="I41" s="267" t="s">
        <v>43</v>
      </c>
      <c r="J41" s="8">
        <v>2.3111951162865125</v>
      </c>
      <c r="K41" s="8">
        <v>0</v>
      </c>
      <c r="L41" s="81">
        <f>K41+J41</f>
        <v>2.3111951162865125</v>
      </c>
      <c r="M41" s="233" t="str">
        <f>IF(K41&gt;0,J41/K41,"NM")</f>
        <v>NM</v>
      </c>
      <c r="N41" s="81">
        <f>J41-K41</f>
        <v>2.3111951162865125</v>
      </c>
      <c r="R41" s="142"/>
    </row>
    <row r="42" spans="1:18" ht="15" customHeight="1" x14ac:dyDescent="0.2">
      <c r="A42" s="2"/>
      <c r="B42" s="79"/>
      <c r="C42" s="79"/>
      <c r="D42" s="79"/>
      <c r="E42" s="236"/>
      <c r="F42" s="79"/>
      <c r="G42" s="79"/>
      <c r="H42" s="235"/>
      <c r="I42" s="235"/>
      <c r="J42" s="79"/>
      <c r="K42" s="79"/>
      <c r="L42" s="79"/>
      <c r="M42" s="236"/>
      <c r="N42" s="79"/>
    </row>
    <row r="43" spans="1:18" ht="15" customHeight="1" x14ac:dyDescent="0.2">
      <c r="A43" s="1"/>
      <c r="B43" s="79"/>
      <c r="C43" s="79"/>
      <c r="D43" s="79"/>
      <c r="E43" s="236"/>
      <c r="F43" s="79"/>
      <c r="G43" s="79"/>
      <c r="H43" s="235"/>
      <c r="I43" s="269" t="s">
        <v>25</v>
      </c>
      <c r="J43" s="81">
        <f>SUM(J39:J41)</f>
        <v>2.3111951162865125</v>
      </c>
      <c r="K43" s="81">
        <f>SUM(K39:K41)</f>
        <v>0</v>
      </c>
      <c r="L43" s="81">
        <f>J43+K43</f>
        <v>2.3111951162865125</v>
      </c>
      <c r="M43" s="233" t="str">
        <f>IF(K43&gt;0,J43/K43,"NM")</f>
        <v>NM</v>
      </c>
      <c r="N43" s="81">
        <f>J43-K43</f>
        <v>2.3111951162865125</v>
      </c>
    </row>
    <row r="44" spans="1:18" ht="15" customHeight="1" x14ac:dyDescent="0.2">
      <c r="A44" s="2" t="s">
        <v>13</v>
      </c>
      <c r="B44" s="239" t="s">
        <v>52</v>
      </c>
      <c r="C44" s="239" t="s">
        <v>53</v>
      </c>
      <c r="D44" s="83" t="s">
        <v>54</v>
      </c>
      <c r="E44" s="240" t="s">
        <v>55</v>
      </c>
      <c r="F44" s="83" t="s">
        <v>56</v>
      </c>
      <c r="G44" s="83"/>
      <c r="H44" s="235"/>
      <c r="I44" s="235"/>
      <c r="J44" s="235"/>
      <c r="K44" s="235"/>
      <c r="L44" s="235"/>
      <c r="M44" s="236"/>
      <c r="N44" s="235"/>
      <c r="O44" s="146"/>
    </row>
    <row r="45" spans="1:18" ht="15" customHeight="1" x14ac:dyDescent="0.2">
      <c r="A45" s="232" t="s">
        <v>50</v>
      </c>
      <c r="B45" s="266"/>
      <c r="C45" s="266"/>
      <c r="D45" s="81">
        <f>B45+C45</f>
        <v>0</v>
      </c>
      <c r="E45" s="233" t="str">
        <f>IF(C45&gt;0,B45/C45,"NM")</f>
        <v>NM</v>
      </c>
      <c r="F45" s="81">
        <f>B45-C45</f>
        <v>0</v>
      </c>
      <c r="G45" s="79"/>
      <c r="H45" s="235"/>
      <c r="I45" s="238" t="s">
        <v>80</v>
      </c>
      <c r="J45" s="235"/>
      <c r="K45" s="235"/>
      <c r="L45" s="118"/>
      <c r="M45" s="235"/>
      <c r="N45" s="235"/>
      <c r="O45" s="146"/>
    </row>
    <row r="46" spans="1:18" ht="15" customHeight="1" x14ac:dyDescent="0.2">
      <c r="A46" s="2"/>
      <c r="B46" s="79"/>
      <c r="C46" s="79"/>
      <c r="D46" s="79"/>
      <c r="E46" s="236"/>
      <c r="F46" s="79"/>
      <c r="G46" s="79"/>
      <c r="H46" s="235"/>
      <c r="I46" s="238"/>
      <c r="J46" s="242" t="s">
        <v>52</v>
      </c>
      <c r="K46" s="242" t="s">
        <v>53</v>
      </c>
      <c r="L46" s="243" t="s">
        <v>54</v>
      </c>
      <c r="M46" s="244" t="s">
        <v>55</v>
      </c>
      <c r="N46" s="243" t="s">
        <v>56</v>
      </c>
      <c r="O46" s="177"/>
    </row>
    <row r="47" spans="1:18" ht="15" customHeight="1" x14ac:dyDescent="0.2">
      <c r="A47" s="1"/>
      <c r="B47" s="79"/>
      <c r="C47" s="79"/>
      <c r="D47" s="79"/>
      <c r="E47" s="236"/>
      <c r="F47" s="79"/>
      <c r="G47" s="79"/>
      <c r="H47" s="235"/>
      <c r="I47" s="267" t="s">
        <v>22</v>
      </c>
      <c r="J47" s="81">
        <v>0</v>
      </c>
      <c r="K47" s="81">
        <v>0</v>
      </c>
      <c r="L47" s="81">
        <f>K47+J47</f>
        <v>0</v>
      </c>
      <c r="M47" s="233" t="str">
        <f>IF(K47&gt;0,J47/K47,"NM")</f>
        <v>NM</v>
      </c>
      <c r="N47" s="81">
        <f>J47-K47</f>
        <v>0</v>
      </c>
      <c r="O47" s="140"/>
    </row>
    <row r="48" spans="1:18" ht="15" customHeight="1" x14ac:dyDescent="0.2">
      <c r="A48" s="2" t="s">
        <v>49</v>
      </c>
      <c r="B48" s="239" t="s">
        <v>52</v>
      </c>
      <c r="C48" s="239" t="s">
        <v>53</v>
      </c>
      <c r="D48" s="83" t="s">
        <v>54</v>
      </c>
      <c r="E48" s="240" t="s">
        <v>55</v>
      </c>
      <c r="F48" s="83" t="s">
        <v>56</v>
      </c>
      <c r="G48" s="83"/>
      <c r="H48" s="235"/>
      <c r="I48" s="267" t="s">
        <v>79</v>
      </c>
      <c r="J48" s="81">
        <v>0</v>
      </c>
      <c r="K48" s="81">
        <v>2E-3</v>
      </c>
      <c r="L48" s="81">
        <f>K48+J48</f>
        <v>2E-3</v>
      </c>
      <c r="M48" s="233" t="s">
        <v>290</v>
      </c>
      <c r="N48" s="81">
        <f>J48-K48</f>
        <v>-2E-3</v>
      </c>
      <c r="O48" s="140"/>
    </row>
    <row r="49" spans="1:15" ht="15" customHeight="1" x14ac:dyDescent="0.2">
      <c r="A49" s="58" t="s">
        <v>14</v>
      </c>
      <c r="B49" s="266"/>
      <c r="C49" s="266"/>
      <c r="D49" s="81">
        <f>B49+C49</f>
        <v>0</v>
      </c>
      <c r="E49" s="233" t="str">
        <f>IF(C49&gt;0,B49/C49,"NM")</f>
        <v>NM</v>
      </c>
      <c r="F49" s="81">
        <f>B49-C49</f>
        <v>0</v>
      </c>
      <c r="G49" s="79"/>
      <c r="H49" s="235"/>
      <c r="I49" s="267" t="s">
        <v>24</v>
      </c>
      <c r="J49" s="81">
        <v>0</v>
      </c>
      <c r="K49" s="81">
        <v>0</v>
      </c>
      <c r="L49" s="81">
        <f>K49+J49</f>
        <v>0</v>
      </c>
      <c r="M49" s="233" t="str">
        <f>IF(K49&gt;0,J49/K49,"NM")</f>
        <v>NM</v>
      </c>
      <c r="N49" s="81">
        <f>J49-K49</f>
        <v>0</v>
      </c>
      <c r="O49" s="140"/>
    </row>
    <row r="50" spans="1:15" ht="15" customHeight="1" x14ac:dyDescent="0.2">
      <c r="A50" s="58" t="s">
        <v>15</v>
      </c>
      <c r="B50" s="266"/>
      <c r="C50" s="266"/>
      <c r="D50" s="81">
        <f>B50+C50</f>
        <v>0</v>
      </c>
      <c r="E50" s="233" t="str">
        <f>IF(C50&gt;0,B50/C50,"NM")</f>
        <v>NM</v>
      </c>
      <c r="F50" s="81">
        <f>B50-C50</f>
        <v>0</v>
      </c>
      <c r="G50" s="79"/>
      <c r="H50" s="235"/>
      <c r="I50" s="267" t="s">
        <v>81</v>
      </c>
      <c r="J50" s="81">
        <v>0</v>
      </c>
      <c r="K50" s="81">
        <v>0</v>
      </c>
      <c r="L50" s="81">
        <f>K50+J50</f>
        <v>0</v>
      </c>
      <c r="M50" s="233" t="str">
        <f>IF(K50&gt;0,J50/K50,"NM")</f>
        <v>NM</v>
      </c>
      <c r="N50" s="81">
        <f>J50-K50</f>
        <v>0</v>
      </c>
      <c r="O50" s="140"/>
    </row>
    <row r="51" spans="1:15" ht="15" customHeight="1" x14ac:dyDescent="0.2">
      <c r="A51" s="2"/>
      <c r="B51" s="79"/>
      <c r="C51" s="79"/>
      <c r="D51" s="79"/>
      <c r="E51" s="236"/>
      <c r="F51" s="79"/>
      <c r="G51" s="83"/>
      <c r="H51" s="235"/>
      <c r="I51" s="235"/>
      <c r="J51" s="235"/>
      <c r="K51" s="235"/>
      <c r="L51" s="235"/>
      <c r="M51" s="236"/>
      <c r="N51" s="235"/>
      <c r="O51" s="137"/>
    </row>
    <row r="52" spans="1:15" ht="15" customHeight="1" x14ac:dyDescent="0.2">
      <c r="A52" s="232" t="s">
        <v>48</v>
      </c>
      <c r="B52" s="81">
        <f>SUM(B49:B50)</f>
        <v>0</v>
      </c>
      <c r="C52" s="81">
        <f>SUM(C49:C50)</f>
        <v>0</v>
      </c>
      <c r="D52" s="81">
        <f>B52+C52</f>
        <v>0</v>
      </c>
      <c r="E52" s="233" t="str">
        <f>IF(C52&gt;0,B52/C52,"NM")</f>
        <v>NM</v>
      </c>
      <c r="F52" s="81">
        <f>B52-C52</f>
        <v>0</v>
      </c>
      <c r="G52" s="79"/>
      <c r="H52" s="235"/>
      <c r="I52" s="269" t="s">
        <v>57</v>
      </c>
      <c r="J52" s="81">
        <f>SUM(J47:J50)</f>
        <v>0</v>
      </c>
      <c r="K52" s="81">
        <f>SUM(K47:K50)</f>
        <v>2E-3</v>
      </c>
      <c r="L52" s="81">
        <f>K52+J52</f>
        <v>2E-3</v>
      </c>
      <c r="M52" s="233">
        <f>IF(K52&gt;0,J52/K52,"NM")</f>
        <v>0</v>
      </c>
      <c r="N52" s="81">
        <f>J52-K52</f>
        <v>-2E-3</v>
      </c>
      <c r="O52" s="140"/>
    </row>
    <row r="53" spans="1:15" ht="15" customHeight="1" x14ac:dyDescent="0.2">
      <c r="A53" s="2"/>
      <c r="B53" s="79"/>
      <c r="C53" s="79"/>
      <c r="D53" s="79"/>
      <c r="E53" s="236"/>
      <c r="F53" s="79"/>
      <c r="G53" s="79"/>
      <c r="H53" s="235"/>
      <c r="I53" s="235"/>
      <c r="J53" s="235"/>
      <c r="K53" s="235"/>
      <c r="L53" s="235"/>
      <c r="M53" s="236"/>
      <c r="N53" s="235"/>
      <c r="O53" s="137"/>
    </row>
    <row r="54" spans="1:15" ht="15" customHeight="1" x14ac:dyDescent="0.2">
      <c r="A54" s="2"/>
      <c r="B54" s="79"/>
      <c r="C54" s="79"/>
      <c r="D54" s="79"/>
      <c r="E54" s="236"/>
      <c r="F54" s="79"/>
      <c r="G54" s="79"/>
      <c r="H54" s="235"/>
      <c r="I54" s="271"/>
      <c r="J54" s="271"/>
      <c r="K54" s="271"/>
      <c r="L54" s="271"/>
      <c r="M54" s="271"/>
      <c r="N54" s="271"/>
      <c r="O54" s="137"/>
    </row>
    <row r="55" spans="1:15" ht="15" customHeight="1" x14ac:dyDescent="0.2">
      <c r="A55" s="2" t="s">
        <v>65</v>
      </c>
      <c r="B55" s="239" t="s">
        <v>52</v>
      </c>
      <c r="C55" s="239" t="s">
        <v>53</v>
      </c>
      <c r="D55" s="83" t="s">
        <v>54</v>
      </c>
      <c r="E55" s="240" t="s">
        <v>55</v>
      </c>
      <c r="F55" s="83" t="s">
        <v>56</v>
      </c>
      <c r="G55" s="83"/>
      <c r="H55" s="235"/>
      <c r="I55" s="271"/>
      <c r="J55" s="271"/>
      <c r="K55" s="271"/>
      <c r="L55" s="271"/>
      <c r="M55" s="271"/>
      <c r="N55" s="271"/>
      <c r="O55" s="137"/>
    </row>
    <row r="56" spans="1:15" ht="15" customHeight="1" x14ac:dyDescent="0.2">
      <c r="A56" s="232" t="s">
        <v>16</v>
      </c>
      <c r="B56" s="8">
        <v>4.7905210859575408E-2</v>
      </c>
      <c r="C56" s="268">
        <v>0</v>
      </c>
      <c r="D56" s="81">
        <f>B56+C56</f>
        <v>4.7905210859575408E-2</v>
      </c>
      <c r="E56" s="233" t="str">
        <f>IF(C56&gt;0,B56/C56,"NM")</f>
        <v>NM</v>
      </c>
      <c r="F56" s="81">
        <f>B56-C56</f>
        <v>4.7905210859575408E-2</v>
      </c>
      <c r="G56" s="79"/>
      <c r="H56" s="235"/>
      <c r="I56" s="271"/>
      <c r="J56" s="271"/>
      <c r="K56" s="271"/>
      <c r="L56" s="271"/>
      <c r="M56" s="271"/>
      <c r="N56" s="271"/>
      <c r="O56" s="137"/>
    </row>
    <row r="57" spans="1:15" ht="15" customHeight="1" x14ac:dyDescent="0.2">
      <c r="A57" s="2"/>
      <c r="B57" s="272"/>
      <c r="C57" s="272"/>
      <c r="D57" s="79"/>
      <c r="E57" s="236"/>
      <c r="F57" s="79"/>
      <c r="G57" s="79"/>
      <c r="H57" s="235"/>
      <c r="I57" s="271"/>
      <c r="J57" s="271"/>
      <c r="K57" s="271"/>
      <c r="L57" s="271"/>
      <c r="M57" s="271"/>
      <c r="N57" s="271"/>
      <c r="O57" s="137"/>
    </row>
    <row r="58" spans="1:15" ht="15" customHeight="1" x14ac:dyDescent="0.2">
      <c r="A58" s="2"/>
      <c r="B58" s="79"/>
      <c r="C58" s="79"/>
      <c r="D58" s="79"/>
      <c r="E58" s="236"/>
      <c r="F58" s="79"/>
      <c r="G58" s="79"/>
      <c r="H58" s="235"/>
      <c r="I58" s="271"/>
      <c r="J58" s="271"/>
      <c r="K58" s="271"/>
      <c r="L58" s="271"/>
      <c r="M58" s="271"/>
      <c r="N58" s="271"/>
      <c r="O58" s="137"/>
    </row>
    <row r="59" spans="1:15" ht="15" customHeight="1" x14ac:dyDescent="0.2">
      <c r="A59" s="2" t="s">
        <v>25</v>
      </c>
      <c r="B59" s="239" t="s">
        <v>52</v>
      </c>
      <c r="C59" s="239" t="s">
        <v>53</v>
      </c>
      <c r="D59" s="83" t="s">
        <v>54</v>
      </c>
      <c r="E59" s="240" t="s">
        <v>55</v>
      </c>
      <c r="F59" s="83" t="s">
        <v>56</v>
      </c>
      <c r="G59" s="83"/>
      <c r="H59" s="235"/>
      <c r="I59" s="271"/>
      <c r="J59" s="271"/>
      <c r="K59" s="271"/>
      <c r="L59" s="271"/>
      <c r="M59" s="271"/>
      <c r="N59" s="271"/>
      <c r="O59" s="137"/>
    </row>
    <row r="60" spans="1:15" ht="15" customHeight="1" x14ac:dyDescent="0.2">
      <c r="A60" s="232" t="str">
        <f>A17</f>
        <v>Total Equity</v>
      </c>
      <c r="B60" s="8">
        <f>B17</f>
        <v>2.2632899054269373</v>
      </c>
      <c r="C60" s="8">
        <f>C17</f>
        <v>0</v>
      </c>
      <c r="D60" s="81">
        <f>D17</f>
        <v>2.2632899054269373</v>
      </c>
      <c r="E60" s="233" t="str">
        <f t="shared" ref="E60:E65" si="9">IF(C60&gt;0,B60/C60,"NM")</f>
        <v>NM</v>
      </c>
      <c r="F60" s="81">
        <f>F17</f>
        <v>2.2632899054269373</v>
      </c>
      <c r="G60" s="79"/>
      <c r="H60" s="235"/>
      <c r="I60" s="271"/>
      <c r="J60" s="271"/>
      <c r="K60" s="271"/>
      <c r="L60" s="271"/>
      <c r="M60" s="271"/>
      <c r="N60" s="271"/>
      <c r="O60" s="137"/>
    </row>
    <row r="61" spans="1:15" ht="15" customHeight="1" x14ac:dyDescent="0.2">
      <c r="A61" s="232" t="str">
        <f>A37</f>
        <v>Total Credit</v>
      </c>
      <c r="B61" s="8">
        <f>B37</f>
        <v>0</v>
      </c>
      <c r="C61" s="8">
        <f>C37</f>
        <v>0</v>
      </c>
      <c r="D61" s="81">
        <f>D37</f>
        <v>0</v>
      </c>
      <c r="E61" s="233" t="str">
        <f t="shared" si="9"/>
        <v>NM</v>
      </c>
      <c r="F61" s="81">
        <f>F37</f>
        <v>0</v>
      </c>
      <c r="G61" s="79"/>
      <c r="H61" s="235"/>
      <c r="I61" s="271"/>
      <c r="J61" s="271"/>
      <c r="K61" s="271"/>
      <c r="L61" s="271"/>
      <c r="M61" s="271"/>
      <c r="N61" s="271"/>
      <c r="O61" s="137"/>
    </row>
    <row r="62" spans="1:15" ht="15" customHeight="1" x14ac:dyDescent="0.2">
      <c r="A62" s="232" t="str">
        <f>A41</f>
        <v>Total Merger Arb.</v>
      </c>
      <c r="B62" s="8">
        <f>B41</f>
        <v>0</v>
      </c>
      <c r="C62" s="8">
        <f>C41</f>
        <v>0</v>
      </c>
      <c r="D62" s="81">
        <f>D41</f>
        <v>0</v>
      </c>
      <c r="E62" s="233" t="str">
        <f t="shared" si="9"/>
        <v>NM</v>
      </c>
      <c r="F62" s="81">
        <f>F41</f>
        <v>0</v>
      </c>
      <c r="G62" s="79"/>
      <c r="H62" s="79"/>
      <c r="I62" s="271"/>
      <c r="J62" s="271"/>
      <c r="K62" s="271"/>
      <c r="L62" s="271"/>
      <c r="M62" s="271"/>
      <c r="N62" s="271"/>
      <c r="O62" s="137"/>
    </row>
    <row r="63" spans="1:15" ht="15" customHeight="1" x14ac:dyDescent="0.2">
      <c r="A63" s="232" t="str">
        <f>A45</f>
        <v>Total Convert. Arb.</v>
      </c>
      <c r="B63" s="8">
        <f>B45</f>
        <v>0</v>
      </c>
      <c r="C63" s="8">
        <f>C45</f>
        <v>0</v>
      </c>
      <c r="D63" s="81">
        <f>D45</f>
        <v>0</v>
      </c>
      <c r="E63" s="233" t="str">
        <f t="shared" si="9"/>
        <v>NM</v>
      </c>
      <c r="F63" s="81">
        <f>F45</f>
        <v>0</v>
      </c>
      <c r="G63" s="79"/>
      <c r="H63" s="235"/>
      <c r="I63" s="271"/>
      <c r="J63" s="271"/>
      <c r="K63" s="271"/>
      <c r="L63" s="271"/>
      <c r="M63" s="271"/>
      <c r="N63" s="271"/>
      <c r="O63" s="137"/>
    </row>
    <row r="64" spans="1:15" ht="15" customHeight="1" x14ac:dyDescent="0.2">
      <c r="A64" s="232" t="str">
        <f>A52</f>
        <v>Total Cap. Struct. Arb.</v>
      </c>
      <c r="B64" s="8">
        <f>B52</f>
        <v>0</v>
      </c>
      <c r="C64" s="8">
        <f>C52</f>
        <v>0</v>
      </c>
      <c r="D64" s="81">
        <f>D52</f>
        <v>0</v>
      </c>
      <c r="E64" s="233" t="str">
        <f t="shared" si="9"/>
        <v>NM</v>
      </c>
      <c r="F64" s="81">
        <f>F52</f>
        <v>0</v>
      </c>
      <c r="G64" s="79"/>
      <c r="H64" s="235"/>
      <c r="I64" s="271"/>
      <c r="J64" s="271"/>
      <c r="K64" s="271"/>
      <c r="L64" s="271"/>
      <c r="M64" s="271"/>
      <c r="N64" s="271"/>
      <c r="O64" s="137"/>
    </row>
    <row r="65" spans="1:15" ht="15" customHeight="1" x14ac:dyDescent="0.2">
      <c r="A65" s="232" t="str">
        <f>A56</f>
        <v>Total Privates</v>
      </c>
      <c r="B65" s="8">
        <f>B56</f>
        <v>4.7905210859575408E-2</v>
      </c>
      <c r="C65" s="8">
        <f>C56</f>
        <v>0</v>
      </c>
      <c r="D65" s="81">
        <f>D56</f>
        <v>4.7905210859575408E-2</v>
      </c>
      <c r="E65" s="233" t="str">
        <f t="shared" si="9"/>
        <v>NM</v>
      </c>
      <c r="F65" s="81">
        <f>F56</f>
        <v>4.7905210859575408E-2</v>
      </c>
      <c r="G65" s="79"/>
      <c r="H65" s="235"/>
      <c r="I65" s="271"/>
      <c r="J65" s="271"/>
      <c r="K65" s="271"/>
      <c r="L65" s="271"/>
      <c r="M65" s="271"/>
      <c r="N65" s="271"/>
      <c r="O65" s="137"/>
    </row>
    <row r="66" spans="1:15" ht="15" customHeight="1" x14ac:dyDescent="0.2">
      <c r="A66" s="1"/>
      <c r="B66" s="79"/>
      <c r="C66" s="79"/>
      <c r="D66" s="79"/>
      <c r="E66" s="79"/>
      <c r="F66" s="79"/>
      <c r="G66" s="79"/>
      <c r="H66" s="235"/>
      <c r="I66" s="271"/>
      <c r="J66" s="271"/>
      <c r="K66" s="271"/>
      <c r="L66" s="271"/>
      <c r="M66" s="271"/>
      <c r="N66" s="271"/>
      <c r="O66" s="137"/>
    </row>
    <row r="67" spans="1:15" ht="15" customHeight="1" x14ac:dyDescent="0.2">
      <c r="A67" s="232" t="s">
        <v>25</v>
      </c>
      <c r="B67" s="81">
        <f>SUM(B60:B65)</f>
        <v>2.3111951162865125</v>
      </c>
      <c r="C67" s="81">
        <f>SUM(C60:C65)</f>
        <v>0</v>
      </c>
      <c r="D67" s="81">
        <f>C67+B67</f>
        <v>2.3111951162865125</v>
      </c>
      <c r="E67" s="81" t="str">
        <f>IF(C67&gt;0,B67/C67,"NM")</f>
        <v>NM</v>
      </c>
      <c r="F67" s="81">
        <f>B67-C67</f>
        <v>2.3111951162865125</v>
      </c>
      <c r="G67" s="79"/>
      <c r="H67" s="235"/>
      <c r="I67" s="271"/>
      <c r="J67" s="271"/>
      <c r="K67" s="271"/>
      <c r="L67" s="271"/>
      <c r="M67" s="271"/>
      <c r="N67" s="271"/>
      <c r="O67" s="137"/>
    </row>
    <row r="68" spans="1:15" ht="15" customHeight="1" x14ac:dyDescent="0.2">
      <c r="A68" s="232" t="s">
        <v>74</v>
      </c>
      <c r="B68" s="81">
        <f>SUM(B10:B13,B15,B21:B31,B41,B45,B49:B50,B56)</f>
        <v>2.3111951162865125</v>
      </c>
      <c r="C68" s="81">
        <f>SUM(C10:C13,C15,C21:C31,C41,C45,C49:C50,C56)</f>
        <v>0</v>
      </c>
      <c r="D68" s="81">
        <f>C68+B68</f>
        <v>2.3111951162865125</v>
      </c>
      <c r="E68" s="81" t="str">
        <f>IF(C68&gt;0,B68/C68,"NM")</f>
        <v>NM</v>
      </c>
      <c r="F68" s="81">
        <f>B68-C68</f>
        <v>2.3111951162865125</v>
      </c>
      <c r="G68" s="79"/>
      <c r="H68" s="235"/>
      <c r="I68" s="235"/>
      <c r="J68" s="235"/>
      <c r="K68" s="235"/>
      <c r="L68" s="118"/>
      <c r="M68" s="235"/>
      <c r="N68" s="79"/>
    </row>
    <row r="69" spans="1:15" ht="15" customHeight="1" x14ac:dyDescent="0.2">
      <c r="A69" s="232" t="s">
        <v>88</v>
      </c>
      <c r="B69" s="81">
        <f>B32</f>
        <v>0</v>
      </c>
      <c r="C69" s="81">
        <f>C32</f>
        <v>0</v>
      </c>
      <c r="D69" s="81">
        <f>D32</f>
        <v>0</v>
      </c>
      <c r="E69" s="81" t="str">
        <f>E32</f>
        <v>NM</v>
      </c>
      <c r="F69" s="81">
        <f>F32</f>
        <v>0</v>
      </c>
      <c r="G69" s="85"/>
      <c r="H69" s="235"/>
      <c r="I69" s="235"/>
      <c r="J69" s="235"/>
      <c r="K69" s="235"/>
      <c r="L69" s="260"/>
      <c r="M69" s="235"/>
      <c r="N69" s="235"/>
    </row>
    <row r="74" spans="1:15" ht="15" customHeight="1" x14ac:dyDescent="0.2">
      <c r="D74" s="142"/>
      <c r="H74" s="142"/>
    </row>
    <row r="75" spans="1:15" ht="15" customHeight="1" x14ac:dyDescent="0.2">
      <c r="B75" s="229"/>
      <c r="I75" s="142"/>
    </row>
  </sheetData>
  <customSheetViews>
    <customSheetView guid="{CA497D1C-9A09-4CF3-B671-3FD8BB2B2517}" scale="80" showPageBreaks="1" printArea="1" view="pageBreakPreview" topLeftCell="A10">
      <selection activeCell="Q20" sqref="Q20:Q32"/>
      <pageMargins left="0.7" right="0.7" top="0.75" bottom="0.75" header="0.3" footer="0.3"/>
      <pageSetup orientation="portrait" r:id="rId1"/>
    </customSheetView>
    <customSheetView guid="{162504CA-979C-48C9-998D-9A0D2EECF939}" scale="80" showPageBreaks="1" printArea="1" view="pageBreakPreview" topLeftCell="A10">
      <selection activeCell="Q20" sqref="Q20:Q32"/>
      <pageMargins left="0.7" right="0.7" top="0.75" bottom="0.75" header="0.3" footer="0.3"/>
      <pageSetup orientation="portrait" r:id="rId2"/>
    </customSheetView>
    <customSheetView guid="{CC76F6F4-6360-4941-90B3-CD1DBE270484}" scale="80" showPageBreaks="1" printArea="1" view="pageBreakPreview">
      <selection activeCell="W10" sqref="W10"/>
      <pageMargins left="0.7" right="0.7" top="0.75" bottom="0.75" header="0.3" footer="0.3"/>
      <pageSetup scale="64" orientation="portrait" r:id="rId3"/>
    </customSheetView>
    <customSheetView guid="{D3966812-59A4-4ABD-8C1D-5BF981C5686B}" scale="80" showPageBreaks="1" printArea="1" view="pageBreakPreview" topLeftCell="A7">
      <selection activeCell="I39" sqref="I39:I41"/>
      <pageMargins left="0.7" right="0.7" top="0.75" bottom="0.75" header="0.3" footer="0.3"/>
      <pageSetup scale="64" orientation="portrait" r:id="rId4"/>
    </customSheetView>
    <customSheetView guid="{EEDF6EAA-A1E4-47AF-BB45-D2BB00B48378}" scale="80" showPageBreaks="1" printArea="1" view="pageBreakPreview" topLeftCell="A7">
      <selection activeCell="I39" sqref="I39:I41"/>
      <pageMargins left="0.7" right="0.7" top="0.75" bottom="0.75" header="0.3" footer="0.3"/>
      <pageSetup scale="64" orientation="portrait" r:id="rId5"/>
    </customSheetView>
    <customSheetView guid="{C8815BCF-4302-4976-B0C8-7C88CE45A126}" scale="80" showPageBreaks="1" printArea="1" view="pageBreakPreview">
      <selection activeCell="I59" sqref="I59"/>
      <pageMargins left="0.7" right="0.7" top="0.75" bottom="0.75" header="0.3" footer="0.3"/>
      <pageSetup scale="64" orientation="portrait" r:id="rId6"/>
    </customSheetView>
    <customSheetView guid="{722DF141-BBB9-4BCB-A4C5-5C683F6E9DF6}" scale="80" showPageBreaks="1" printArea="1" view="pageBreakPreview" topLeftCell="A43">
      <selection activeCell="I75" sqref="I75"/>
      <pageMargins left="0.7" right="0.7" top="0.75" bottom="0.75" header="0.3" footer="0.3"/>
      <pageSetup scale="64" orientation="portrait" r:id="rId7"/>
    </customSheetView>
    <customSheetView guid="{B777ACF8-7056-43BF-BE8E-750A939A0A85}" scale="80" showPageBreaks="1" printArea="1" view="pageBreakPreview">
      <selection activeCell="P20" sqref="P20"/>
      <pageMargins left="0.7" right="0.7" top="0.75" bottom="0.75" header="0.3" footer="0.3"/>
      <pageSetup scale="64" orientation="portrait" r:id="rId8"/>
    </customSheetView>
    <customSheetView guid="{4BC6AA3C-DE66-46F9-8930-7070BFE17377}" scale="80" showPageBreaks="1" printArea="1" view="pageBreakPreview">
      <selection activeCell="P20" sqref="P20"/>
      <pageMargins left="0.7" right="0.7" top="0.75" bottom="0.75" header="0.3" footer="0.3"/>
      <pageSetup scale="64" orientation="portrait" r:id="rId9"/>
    </customSheetView>
    <customSheetView guid="{64648136-160E-4221-A246-0E972EE5D7ED}" scale="80" showPageBreaks="1" printArea="1" view="pageBreakPreview">
      <selection activeCell="P20" sqref="P20"/>
      <pageMargins left="0.7" right="0.7" top="0.75" bottom="0.75" header="0.3" footer="0.3"/>
      <pageSetup paperSize="0" orientation="portrait" horizontalDpi="0" verticalDpi="0" copies="0"/>
    </customSheetView>
    <customSheetView guid="{CCEFF658-EAA2-4050-B1FE-7DAA5695FB88}" scale="80" showPageBreaks="1" printArea="1" view="pageBreakPreview" topLeftCell="A10">
      <selection activeCell="Q20" sqref="Q20:Q32"/>
      <pageMargins left="0.7" right="0.7" top="0.75" bottom="0.75" header="0.3" footer="0.3"/>
      <pageSetup orientation="portrait" r:id="rId10"/>
    </customSheetView>
    <customSheetView guid="{25FCF038-5C89-48CF-BC55-D04249A9C090}" scale="80" showPageBreaks="1" printArea="1" view="pageBreakPreview" topLeftCell="A10">
      <selection activeCell="Q20" sqref="Q20:Q32"/>
      <pageMargins left="0.7" right="0.7" top="0.75" bottom="0.75" header="0.3" footer="0.3"/>
      <pageSetup orientation="portrait" r:id="rId11"/>
    </customSheetView>
  </customSheetViews>
  <mergeCells count="6">
    <mergeCell ref="A1:C1"/>
    <mergeCell ref="A2:C2"/>
    <mergeCell ref="I2:L2"/>
    <mergeCell ref="A3:C3"/>
    <mergeCell ref="I3:L3"/>
    <mergeCell ref="I1:L1"/>
  </mergeCells>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E1"/>
  </sheetPr>
  <dimension ref="A1:R70"/>
  <sheetViews>
    <sheetView zoomScale="110" zoomScaleNormal="110" zoomScaleSheetLayoutView="85" workbookViewId="0">
      <selection activeCell="J40" sqref="J40"/>
    </sheetView>
  </sheetViews>
  <sheetFormatPr defaultColWidth="9.140625" defaultRowHeight="12.75" x14ac:dyDescent="0.2"/>
  <cols>
    <col min="1" max="1" width="20" style="1" customWidth="1"/>
    <col min="2" max="4" width="9.140625" style="6"/>
    <col min="5" max="5" width="9.140625" style="17"/>
    <col min="6" max="6" width="9.140625" style="6"/>
    <col min="7" max="7" width="12" style="6" customWidth="1"/>
    <col min="8" max="8" width="5.28515625" style="1" customWidth="1"/>
    <col min="9" max="9" width="31.42578125" style="1" bestFit="1" customWidth="1"/>
    <col min="10" max="11" width="9.140625" style="6"/>
    <col min="12" max="12" width="9.140625" style="1"/>
    <col min="13" max="13" width="9.140625" style="12"/>
    <col min="14" max="14" width="9.140625" style="1"/>
    <col min="15" max="15" width="13.140625" style="1" bestFit="1" customWidth="1"/>
    <col min="16" max="16384" width="9.140625" style="1"/>
  </cols>
  <sheetData>
    <row r="1" spans="1:15" ht="15" customHeight="1" x14ac:dyDescent="0.2">
      <c r="A1" s="122" t="s">
        <v>204</v>
      </c>
      <c r="B1" s="94"/>
      <c r="C1" s="110"/>
      <c r="D1" s="16" t="s">
        <v>0</v>
      </c>
      <c r="E1" s="6"/>
      <c r="H1" s="67"/>
      <c r="I1" s="97">
        <v>90229924</v>
      </c>
      <c r="J1" s="94"/>
      <c r="K1" s="94"/>
      <c r="L1" s="110"/>
      <c r="M1" s="16" t="s">
        <v>27</v>
      </c>
      <c r="N1" s="318"/>
      <c r="O1" s="6"/>
    </row>
    <row r="2" spans="1:15" ht="15" customHeight="1" x14ac:dyDescent="0.2">
      <c r="A2" s="122" t="s">
        <v>203</v>
      </c>
      <c r="B2" s="94"/>
      <c r="C2" s="110"/>
      <c r="D2" s="16" t="s">
        <v>1</v>
      </c>
      <c r="E2" s="6"/>
      <c r="H2" s="67"/>
      <c r="I2" s="121" t="s">
        <v>201</v>
      </c>
      <c r="J2" s="94"/>
      <c r="K2" s="94"/>
      <c r="L2" s="110"/>
      <c r="M2" s="16" t="s">
        <v>28</v>
      </c>
      <c r="N2" s="6"/>
      <c r="O2" s="6"/>
    </row>
    <row r="3" spans="1:15" ht="15" customHeight="1" x14ac:dyDescent="0.2">
      <c r="A3" s="61">
        <v>44773</v>
      </c>
      <c r="B3" s="94"/>
      <c r="C3" s="110"/>
      <c r="D3" s="16" t="s">
        <v>17</v>
      </c>
      <c r="E3" s="6"/>
      <c r="H3" s="67"/>
      <c r="I3" s="121" t="s">
        <v>202</v>
      </c>
      <c r="J3" s="94"/>
      <c r="K3" s="94"/>
      <c r="L3" s="110"/>
      <c r="M3" s="16" t="s">
        <v>29</v>
      </c>
      <c r="N3" s="6"/>
      <c r="O3" s="6"/>
    </row>
    <row r="4" spans="1:15" ht="15" customHeight="1" x14ac:dyDescent="0.2">
      <c r="A4" s="130"/>
      <c r="D4" s="16"/>
      <c r="E4" s="6"/>
      <c r="H4" s="67"/>
      <c r="I4" s="67"/>
      <c r="J4" s="1"/>
      <c r="L4" s="6"/>
      <c r="M4" s="16"/>
      <c r="N4" s="6"/>
      <c r="O4" s="6"/>
    </row>
    <row r="5" spans="1:15" ht="15" customHeight="1" x14ac:dyDescent="0.2">
      <c r="A5" s="130"/>
      <c r="D5" s="16"/>
      <c r="E5" s="6"/>
      <c r="H5" s="67"/>
      <c r="I5" s="67"/>
      <c r="J5" s="1"/>
      <c r="L5" s="6"/>
      <c r="M5" s="16"/>
      <c r="N5" s="6"/>
      <c r="O5" s="6"/>
    </row>
    <row r="6" spans="1:15" ht="15" customHeight="1" x14ac:dyDescent="0.2">
      <c r="A6" s="6"/>
      <c r="E6" s="6"/>
      <c r="H6" s="6"/>
      <c r="I6" s="6"/>
      <c r="L6" s="6"/>
      <c r="M6" s="9"/>
      <c r="N6" s="6"/>
      <c r="O6" s="6"/>
    </row>
    <row r="7" spans="1:15" ht="15" customHeight="1" x14ac:dyDescent="0.2">
      <c r="A7" s="47" t="s">
        <v>2</v>
      </c>
      <c r="E7" s="6"/>
      <c r="H7" s="6"/>
      <c r="I7" s="47" t="s">
        <v>21</v>
      </c>
      <c r="J7" s="47"/>
      <c r="L7" s="6"/>
      <c r="M7" s="9"/>
      <c r="N7" s="6"/>
      <c r="O7" s="6"/>
    </row>
    <row r="8" spans="1:15" ht="15" customHeight="1" x14ac:dyDescent="0.2">
      <c r="A8" s="47"/>
      <c r="E8" s="6"/>
      <c r="H8" s="6"/>
      <c r="I8" s="47"/>
      <c r="J8" s="47"/>
      <c r="L8" s="6"/>
      <c r="M8" s="9"/>
      <c r="N8" s="6"/>
      <c r="O8" s="6"/>
    </row>
    <row r="9" spans="1:15" ht="15" customHeight="1" x14ac:dyDescent="0.2">
      <c r="A9" s="47" t="s">
        <v>6</v>
      </c>
      <c r="B9" s="15" t="s">
        <v>52</v>
      </c>
      <c r="C9" s="15" t="s">
        <v>53</v>
      </c>
      <c r="D9" s="15" t="s">
        <v>54</v>
      </c>
      <c r="E9" s="15" t="s">
        <v>55</v>
      </c>
      <c r="F9" s="15" t="s">
        <v>56</v>
      </c>
      <c r="G9" s="15"/>
      <c r="H9" s="6"/>
      <c r="I9" s="47"/>
      <c r="J9" s="15" t="s">
        <v>52</v>
      </c>
      <c r="K9" s="15" t="s">
        <v>53</v>
      </c>
      <c r="L9" s="15" t="s">
        <v>54</v>
      </c>
      <c r="M9" s="15" t="s">
        <v>55</v>
      </c>
      <c r="N9" s="15" t="s">
        <v>56</v>
      </c>
      <c r="O9" s="6"/>
    </row>
    <row r="10" spans="1:15" ht="15" customHeight="1" x14ac:dyDescent="0.2">
      <c r="A10" s="68" t="s">
        <v>7</v>
      </c>
      <c r="B10" s="8">
        <v>0.9093</v>
      </c>
      <c r="C10" s="8">
        <v>0.57399999999999995</v>
      </c>
      <c r="D10" s="8">
        <f t="shared" ref="D10:D15" si="0">B10+C10</f>
        <v>1.4832999999999998</v>
      </c>
      <c r="E10" s="11">
        <f t="shared" ref="E10:E15" si="1">IF(C10&gt;0,B10/C10,"NM")</f>
        <v>1.5841463414634147</v>
      </c>
      <c r="F10" s="8">
        <f t="shared" ref="F10:F15" si="2">B10-C10</f>
        <v>0.33530000000000004</v>
      </c>
      <c r="G10" s="9"/>
      <c r="H10" s="6"/>
      <c r="I10" s="68" t="s">
        <v>22</v>
      </c>
      <c r="J10" s="8">
        <v>0.88149999999999995</v>
      </c>
      <c r="K10" s="8">
        <v>0.52800000000000002</v>
      </c>
      <c r="L10" s="8">
        <f>K10+J10</f>
        <v>1.4095</v>
      </c>
      <c r="M10" s="11">
        <f>IF(K10&gt;0,J10/K10,"NM")</f>
        <v>1.6695075757575757</v>
      </c>
      <c r="N10" s="8">
        <f>J10-K10</f>
        <v>0.35349999999999993</v>
      </c>
      <c r="O10" s="6"/>
    </row>
    <row r="11" spans="1:15" ht="15" customHeight="1" x14ac:dyDescent="0.2">
      <c r="A11" s="68" t="s">
        <v>45</v>
      </c>
      <c r="B11" s="8"/>
      <c r="C11" s="8"/>
      <c r="D11" s="8">
        <f t="shared" si="0"/>
        <v>0</v>
      </c>
      <c r="E11" s="11" t="str">
        <f t="shared" si="1"/>
        <v>NM</v>
      </c>
      <c r="F11" s="8">
        <f t="shared" si="2"/>
        <v>0</v>
      </c>
      <c r="G11" s="9"/>
      <c r="H11" s="6"/>
      <c r="I11" s="68" t="s">
        <v>23</v>
      </c>
      <c r="J11" s="8">
        <v>0.29659999999999997</v>
      </c>
      <c r="K11" s="8">
        <v>2.7199999999999998E-2</v>
      </c>
      <c r="L11" s="8">
        <f>K11+J11</f>
        <v>0.32379999999999998</v>
      </c>
      <c r="M11" s="11">
        <f>IF(K11&gt;0,J11/K11,"NM")</f>
        <v>10.904411764705882</v>
      </c>
      <c r="N11" s="8">
        <f>J11-K11</f>
        <v>0.26939999999999997</v>
      </c>
      <c r="O11" s="47"/>
    </row>
    <row r="12" spans="1:15" ht="15" customHeight="1" x14ac:dyDescent="0.2">
      <c r="A12" s="68" t="s">
        <v>46</v>
      </c>
      <c r="B12" s="8"/>
      <c r="C12" s="8"/>
      <c r="D12" s="8">
        <f t="shared" si="0"/>
        <v>0</v>
      </c>
      <c r="E12" s="11" t="str">
        <f t="shared" si="1"/>
        <v>NM</v>
      </c>
      <c r="F12" s="8">
        <f t="shared" si="2"/>
        <v>0</v>
      </c>
      <c r="G12" s="9"/>
      <c r="H12" s="6"/>
      <c r="I12" s="68" t="s">
        <v>24</v>
      </c>
      <c r="J12" s="8">
        <v>0</v>
      </c>
      <c r="K12" s="8">
        <v>9.2200000000000004E-2</v>
      </c>
      <c r="L12" s="8">
        <f>K12+J12</f>
        <v>9.2200000000000004E-2</v>
      </c>
      <c r="M12" s="11">
        <f>IF(K12&gt;0,J12/K12,"NM")</f>
        <v>0</v>
      </c>
      <c r="N12" s="8">
        <f>J12-K12</f>
        <v>-9.2200000000000004E-2</v>
      </c>
      <c r="O12" s="6"/>
    </row>
    <row r="13" spans="1:15" ht="15" customHeight="1" x14ac:dyDescent="0.2">
      <c r="A13" s="68" t="s">
        <v>8</v>
      </c>
      <c r="B13" s="8"/>
      <c r="C13" s="8"/>
      <c r="D13" s="8">
        <f t="shared" si="0"/>
        <v>0</v>
      </c>
      <c r="E13" s="11" t="str">
        <f t="shared" si="1"/>
        <v>NM</v>
      </c>
      <c r="F13" s="8">
        <f t="shared" si="2"/>
        <v>0</v>
      </c>
      <c r="G13" s="9"/>
      <c r="H13" s="6"/>
      <c r="I13" s="68" t="s">
        <v>44</v>
      </c>
      <c r="J13" s="8">
        <v>1.17E-2</v>
      </c>
      <c r="K13" s="8">
        <v>0</v>
      </c>
      <c r="L13" s="8">
        <f>K13+J13</f>
        <v>1.17E-2</v>
      </c>
      <c r="M13" s="11" t="str">
        <f>IF(K13&gt;0,J13/K13,"NM")</f>
        <v>NM</v>
      </c>
      <c r="N13" s="8">
        <f>J13-K13</f>
        <v>1.17E-2</v>
      </c>
    </row>
    <row r="14" spans="1:15" ht="15" customHeight="1" x14ac:dyDescent="0.2">
      <c r="A14" s="68" t="s">
        <v>20</v>
      </c>
      <c r="B14" s="8">
        <v>2.0299999999999999E-2</v>
      </c>
      <c r="C14" s="8">
        <v>0</v>
      </c>
      <c r="D14" s="8">
        <f t="shared" si="0"/>
        <v>2.0299999999999999E-2</v>
      </c>
      <c r="E14" s="11" t="str">
        <f t="shared" si="1"/>
        <v>NM</v>
      </c>
      <c r="F14" s="8">
        <f t="shared" si="2"/>
        <v>2.0299999999999999E-2</v>
      </c>
      <c r="G14" s="9"/>
      <c r="H14" s="6"/>
      <c r="I14" s="6"/>
      <c r="J14" s="9"/>
      <c r="K14" s="9"/>
      <c r="L14" s="9"/>
      <c r="N14" s="9"/>
      <c r="O14" s="6"/>
    </row>
    <row r="15" spans="1:15" ht="15" customHeight="1" x14ac:dyDescent="0.2">
      <c r="A15" s="68" t="s">
        <v>9</v>
      </c>
      <c r="B15" s="8"/>
      <c r="C15" s="8"/>
      <c r="D15" s="8">
        <f t="shared" si="0"/>
        <v>0</v>
      </c>
      <c r="E15" s="11" t="str">
        <f t="shared" si="1"/>
        <v>NM</v>
      </c>
      <c r="F15" s="8">
        <f t="shared" si="2"/>
        <v>0</v>
      </c>
      <c r="G15" s="9"/>
      <c r="H15" s="6"/>
      <c r="I15" s="69" t="s">
        <v>25</v>
      </c>
      <c r="J15" s="8">
        <f>SUM(J10:J13)</f>
        <v>1.1898</v>
      </c>
      <c r="K15" s="8">
        <f>SUM(K10:K13)</f>
        <v>0.64739999999999998</v>
      </c>
      <c r="L15" s="8">
        <f>J15+K15</f>
        <v>1.8371999999999999</v>
      </c>
      <c r="M15" s="11">
        <f>IF(K15&gt;0,J15/K15,"NM")</f>
        <v>1.8378127896200185</v>
      </c>
      <c r="N15" s="8">
        <f>J15-K15</f>
        <v>0.54239999999999999</v>
      </c>
      <c r="O15" s="6"/>
    </row>
    <row r="16" spans="1:15" ht="15" customHeight="1" x14ac:dyDescent="0.2">
      <c r="A16" s="6"/>
      <c r="B16" s="9"/>
      <c r="C16" s="9"/>
      <c r="D16" s="9"/>
      <c r="E16" s="12"/>
      <c r="F16" s="9"/>
      <c r="G16" s="15"/>
      <c r="H16" s="6"/>
      <c r="I16" s="6"/>
      <c r="L16" s="6"/>
      <c r="N16" s="6"/>
      <c r="O16" s="6"/>
    </row>
    <row r="17" spans="1:15" ht="15" customHeight="1" x14ac:dyDescent="0.2">
      <c r="A17" s="69" t="s">
        <v>11</v>
      </c>
      <c r="B17" s="8">
        <f>SUM(B10:B15)</f>
        <v>0.92959999999999998</v>
      </c>
      <c r="C17" s="8">
        <f>SUM(C10:C15)</f>
        <v>0.57399999999999995</v>
      </c>
      <c r="D17" s="8">
        <f>C17+B17</f>
        <v>1.5036</v>
      </c>
      <c r="E17" s="11">
        <f>IF(C17&gt;0,B17/C17,"NM")</f>
        <v>1.6195121951219513</v>
      </c>
      <c r="F17" s="8">
        <f>B17-C17</f>
        <v>0.35560000000000003</v>
      </c>
      <c r="G17" s="9"/>
      <c r="H17" s="6"/>
      <c r="I17" s="47" t="s">
        <v>30</v>
      </c>
      <c r="J17" s="47"/>
      <c r="L17" s="6"/>
      <c r="N17" s="9"/>
      <c r="O17" s="6"/>
    </row>
    <row r="18" spans="1:15" ht="15" customHeight="1" x14ac:dyDescent="0.2">
      <c r="A18" s="47"/>
      <c r="B18" s="9"/>
      <c r="C18" s="9"/>
      <c r="D18" s="9"/>
      <c r="E18" s="12"/>
      <c r="F18" s="9"/>
      <c r="G18" s="9"/>
      <c r="H18" s="6"/>
      <c r="I18" s="47"/>
      <c r="J18" s="47"/>
      <c r="L18" s="6"/>
      <c r="N18" s="9"/>
      <c r="O18" s="6"/>
    </row>
    <row r="19" spans="1:15" ht="15" customHeight="1" x14ac:dyDescent="0.2">
      <c r="A19" s="47"/>
      <c r="B19" s="9"/>
      <c r="C19" s="9"/>
      <c r="D19" s="9"/>
      <c r="E19" s="12"/>
      <c r="F19" s="9"/>
      <c r="G19" s="9"/>
      <c r="H19" s="6"/>
      <c r="I19" s="47"/>
      <c r="J19" s="15" t="s">
        <v>52</v>
      </c>
      <c r="K19" s="15" t="s">
        <v>53</v>
      </c>
      <c r="L19" s="15" t="s">
        <v>54</v>
      </c>
      <c r="M19" s="13" t="s">
        <v>55</v>
      </c>
      <c r="N19" s="15" t="s">
        <v>56</v>
      </c>
      <c r="O19" s="6"/>
    </row>
    <row r="20" spans="1:15" ht="15" customHeight="1" x14ac:dyDescent="0.2">
      <c r="A20" s="47" t="s">
        <v>3</v>
      </c>
      <c r="B20" s="15" t="s">
        <v>52</v>
      </c>
      <c r="C20" s="15" t="s">
        <v>53</v>
      </c>
      <c r="D20" s="15" t="s">
        <v>54</v>
      </c>
      <c r="E20" s="13" t="s">
        <v>55</v>
      </c>
      <c r="F20" s="15" t="s">
        <v>56</v>
      </c>
      <c r="G20" s="15"/>
      <c r="H20" s="6"/>
      <c r="I20" s="68" t="s">
        <v>31</v>
      </c>
      <c r="J20" s="8">
        <v>0.39340000000000003</v>
      </c>
      <c r="K20" s="8">
        <v>0</v>
      </c>
      <c r="L20" s="8">
        <f t="shared" ref="L20:L32" si="3">K20+J20</f>
        <v>0.39340000000000003</v>
      </c>
      <c r="M20" s="11" t="str">
        <f t="shared" ref="M20:M32" si="4">IF(K20&gt;0,J20/K20,"NM")</f>
        <v>NM</v>
      </c>
      <c r="N20" s="8">
        <f t="shared" ref="N20:N32" si="5">J20-K20</f>
        <v>0.39340000000000003</v>
      </c>
      <c r="O20" s="6"/>
    </row>
    <row r="21" spans="1:15" ht="15" customHeight="1" x14ac:dyDescent="0.2">
      <c r="A21" s="68" t="s">
        <v>26</v>
      </c>
      <c r="B21" s="8">
        <v>0.26019999999999999</v>
      </c>
      <c r="C21" s="8">
        <v>7.3400000000000007E-2</v>
      </c>
      <c r="D21" s="8">
        <f t="shared" ref="D21:D35" si="6">B21+C21</f>
        <v>0.33360000000000001</v>
      </c>
      <c r="E21" s="11">
        <f t="shared" ref="E21:E35" si="7">IF(C21&gt;0,B21/C21,"NM")</f>
        <v>3.5449591280653947</v>
      </c>
      <c r="F21" s="8">
        <f t="shared" ref="F21:F35" si="8">B21-C21</f>
        <v>0.18679999999999997</v>
      </c>
      <c r="G21" s="9"/>
      <c r="H21" s="6"/>
      <c r="I21" s="68" t="s">
        <v>32</v>
      </c>
      <c r="J21" s="8">
        <v>0.1116</v>
      </c>
      <c r="K21" s="8">
        <v>3.0700000000000002E-2</v>
      </c>
      <c r="L21" s="8">
        <f t="shared" si="3"/>
        <v>0.14230000000000001</v>
      </c>
      <c r="M21" s="11">
        <f t="shared" si="4"/>
        <v>3.6351791530944624</v>
      </c>
      <c r="N21" s="8">
        <f t="shared" si="5"/>
        <v>8.09E-2</v>
      </c>
      <c r="O21" s="6"/>
    </row>
    <row r="22" spans="1:15" ht="15" customHeight="1" x14ac:dyDescent="0.2">
      <c r="A22" s="68" t="s">
        <v>76</v>
      </c>
      <c r="B22" s="8"/>
      <c r="C22" s="8"/>
      <c r="D22" s="8">
        <f t="shared" si="6"/>
        <v>0</v>
      </c>
      <c r="E22" s="11" t="str">
        <f t="shared" si="7"/>
        <v>NM</v>
      </c>
      <c r="F22" s="8">
        <f t="shared" si="8"/>
        <v>0</v>
      </c>
      <c r="G22" s="9"/>
      <c r="H22" s="6"/>
      <c r="I22" s="68" t="s">
        <v>33</v>
      </c>
      <c r="J22" s="8">
        <v>0.28100000000000003</v>
      </c>
      <c r="K22" s="8">
        <v>6.9699999999999998E-2</v>
      </c>
      <c r="L22" s="8">
        <f t="shared" si="3"/>
        <v>0.35070000000000001</v>
      </c>
      <c r="M22" s="11">
        <f t="shared" si="4"/>
        <v>4.0315638450502158</v>
      </c>
      <c r="N22" s="8">
        <f t="shared" si="5"/>
        <v>0.21130000000000004</v>
      </c>
      <c r="O22" s="6"/>
    </row>
    <row r="23" spans="1:15" ht="15" customHeight="1" x14ac:dyDescent="0.2">
      <c r="A23" s="68" t="s">
        <v>61</v>
      </c>
      <c r="B23" s="8">
        <v>0</v>
      </c>
      <c r="C23" s="8">
        <v>0</v>
      </c>
      <c r="D23" s="8">
        <f t="shared" si="6"/>
        <v>0</v>
      </c>
      <c r="E23" s="11" t="str">
        <f t="shared" si="7"/>
        <v>NM</v>
      </c>
      <c r="F23" s="8">
        <f t="shared" si="8"/>
        <v>0</v>
      </c>
      <c r="G23" s="9" t="s">
        <v>306</v>
      </c>
      <c r="H23" s="6"/>
      <c r="I23" s="68" t="s">
        <v>34</v>
      </c>
      <c r="J23" s="8">
        <v>1.6299999999999999E-2</v>
      </c>
      <c r="K23" s="8">
        <v>0.1807</v>
      </c>
      <c r="L23" s="8">
        <f t="shared" si="3"/>
        <v>0.19700000000000001</v>
      </c>
      <c r="M23" s="11">
        <f t="shared" si="4"/>
        <v>9.0204759269507467E-2</v>
      </c>
      <c r="N23" s="8">
        <f t="shared" si="5"/>
        <v>-0.16439999999999999</v>
      </c>
      <c r="O23" s="6"/>
    </row>
    <row r="24" spans="1:15" ht="15" customHeight="1" x14ac:dyDescent="0.2">
      <c r="A24" s="68" t="s">
        <v>69</v>
      </c>
      <c r="B24" s="8"/>
      <c r="C24" s="8"/>
      <c r="D24" s="8">
        <f t="shared" si="6"/>
        <v>0</v>
      </c>
      <c r="E24" s="11" t="str">
        <f t="shared" si="7"/>
        <v>NM</v>
      </c>
      <c r="F24" s="8">
        <f t="shared" si="8"/>
        <v>0</v>
      </c>
      <c r="G24" s="9"/>
      <c r="H24" s="6"/>
      <c r="I24" s="68" t="s">
        <v>35</v>
      </c>
      <c r="J24" s="8">
        <v>0</v>
      </c>
      <c r="K24" s="8">
        <v>4.0899999999999999E-2</v>
      </c>
      <c r="L24" s="8">
        <f t="shared" si="3"/>
        <v>4.0899999999999999E-2</v>
      </c>
      <c r="M24" s="11">
        <f t="shared" si="4"/>
        <v>0</v>
      </c>
      <c r="N24" s="8">
        <f t="shared" si="5"/>
        <v>-4.0899999999999999E-2</v>
      </c>
      <c r="O24" s="6"/>
    </row>
    <row r="25" spans="1:15" ht="15" customHeight="1" x14ac:dyDescent="0.2">
      <c r="A25" s="68" t="s">
        <v>75</v>
      </c>
      <c r="B25" s="8"/>
      <c r="C25" s="8"/>
      <c r="D25" s="8">
        <f t="shared" si="6"/>
        <v>0</v>
      </c>
      <c r="E25" s="11" t="str">
        <f t="shared" si="7"/>
        <v>NM</v>
      </c>
      <c r="F25" s="8">
        <f t="shared" si="8"/>
        <v>0</v>
      </c>
      <c r="G25" s="9"/>
      <c r="H25" s="6"/>
      <c r="I25" s="68" t="s">
        <v>36</v>
      </c>
      <c r="J25" s="8">
        <v>4.2099999999999999E-2</v>
      </c>
      <c r="K25" s="8">
        <v>0</v>
      </c>
      <c r="L25" s="8">
        <f t="shared" si="3"/>
        <v>4.2099999999999999E-2</v>
      </c>
      <c r="M25" s="11" t="str">
        <f t="shared" si="4"/>
        <v>NM</v>
      </c>
      <c r="N25" s="8">
        <f t="shared" si="5"/>
        <v>4.2099999999999999E-2</v>
      </c>
      <c r="O25" s="6"/>
    </row>
    <row r="26" spans="1:15" ht="15" customHeight="1" x14ac:dyDescent="0.2">
      <c r="A26" s="68" t="s">
        <v>77</v>
      </c>
      <c r="B26" s="8"/>
      <c r="C26" s="8"/>
      <c r="D26" s="8">
        <f t="shared" si="6"/>
        <v>0</v>
      </c>
      <c r="E26" s="11" t="str">
        <f t="shared" si="7"/>
        <v>NM</v>
      </c>
      <c r="F26" s="8">
        <f t="shared" si="8"/>
        <v>0</v>
      </c>
      <c r="G26" s="9"/>
      <c r="H26" s="6"/>
      <c r="I26" s="68" t="s">
        <v>37</v>
      </c>
      <c r="J26" s="8">
        <v>9.4799999999999995E-2</v>
      </c>
      <c r="K26" s="8">
        <v>3.6600000000000001E-2</v>
      </c>
      <c r="L26" s="8">
        <f t="shared" si="3"/>
        <v>0.13139999999999999</v>
      </c>
      <c r="M26" s="11">
        <f t="shared" si="4"/>
        <v>2.5901639344262293</v>
      </c>
      <c r="N26" s="8">
        <f t="shared" si="5"/>
        <v>5.8199999999999995E-2</v>
      </c>
      <c r="O26" s="6"/>
    </row>
    <row r="27" spans="1:15" ht="15" customHeight="1" x14ac:dyDescent="0.2">
      <c r="A27" s="68" t="s">
        <v>19</v>
      </c>
      <c r="B27" s="8"/>
      <c r="C27" s="8"/>
      <c r="D27" s="8">
        <f t="shared" si="6"/>
        <v>0</v>
      </c>
      <c r="E27" s="11" t="str">
        <f t="shared" si="7"/>
        <v>NM</v>
      </c>
      <c r="F27" s="8">
        <f t="shared" si="8"/>
        <v>0</v>
      </c>
      <c r="G27" s="9"/>
      <c r="H27" s="6"/>
      <c r="I27" s="68" t="s">
        <v>18</v>
      </c>
      <c r="J27" s="8">
        <v>0</v>
      </c>
      <c r="K27" s="8">
        <v>2.2499999999999999E-2</v>
      </c>
      <c r="L27" s="8">
        <f t="shared" si="3"/>
        <v>2.2499999999999999E-2</v>
      </c>
      <c r="M27" s="11">
        <f t="shared" si="4"/>
        <v>0</v>
      </c>
      <c r="N27" s="8">
        <f t="shared" si="5"/>
        <v>-2.2499999999999999E-2</v>
      </c>
      <c r="O27" s="6"/>
    </row>
    <row r="28" spans="1:15" ht="15" customHeight="1" x14ac:dyDescent="0.2">
      <c r="A28" s="68" t="s">
        <v>4</v>
      </c>
      <c r="B28" s="8"/>
      <c r="C28" s="8"/>
      <c r="D28" s="8">
        <f t="shared" si="6"/>
        <v>0</v>
      </c>
      <c r="E28" s="11" t="str">
        <f t="shared" si="7"/>
        <v>NM</v>
      </c>
      <c r="F28" s="8">
        <f t="shared" si="8"/>
        <v>0</v>
      </c>
      <c r="G28" s="9"/>
      <c r="H28" s="6"/>
      <c r="I28" s="68" t="s">
        <v>38</v>
      </c>
      <c r="J28" s="8">
        <v>0.1817</v>
      </c>
      <c r="K28" s="8">
        <v>0.21129999999999999</v>
      </c>
      <c r="L28" s="8">
        <f t="shared" si="3"/>
        <v>0.39300000000000002</v>
      </c>
      <c r="M28" s="11">
        <f t="shared" si="4"/>
        <v>0.85991481306199724</v>
      </c>
      <c r="N28" s="8">
        <f t="shared" si="5"/>
        <v>-2.9599999999999987E-2</v>
      </c>
      <c r="O28" s="6"/>
    </row>
    <row r="29" spans="1:15" ht="15" customHeight="1" x14ac:dyDescent="0.2">
      <c r="A29" s="68" t="s">
        <v>5</v>
      </c>
      <c r="B29" s="8"/>
      <c r="C29" s="8"/>
      <c r="D29" s="8">
        <f t="shared" si="6"/>
        <v>0</v>
      </c>
      <c r="E29" s="11" t="str">
        <f t="shared" si="7"/>
        <v>NM</v>
      </c>
      <c r="F29" s="8">
        <f t="shared" si="8"/>
        <v>0</v>
      </c>
      <c r="G29" s="9"/>
      <c r="H29" s="6"/>
      <c r="I29" s="68" t="s">
        <v>106</v>
      </c>
      <c r="J29" s="8">
        <v>6.8900000000000003E-2</v>
      </c>
      <c r="K29" s="8">
        <v>2.2800000000000001E-2</v>
      </c>
      <c r="L29" s="8">
        <f t="shared" si="3"/>
        <v>9.1700000000000004E-2</v>
      </c>
      <c r="M29" s="11">
        <f t="shared" si="4"/>
        <v>3.0219298245614037</v>
      </c>
      <c r="N29" s="8">
        <f t="shared" si="5"/>
        <v>4.6100000000000002E-2</v>
      </c>
      <c r="O29" s="6"/>
    </row>
    <row r="30" spans="1:15" ht="15" customHeight="1" x14ac:dyDescent="0.2">
      <c r="A30" s="68" t="s">
        <v>73</v>
      </c>
      <c r="B30" s="8"/>
      <c r="C30" s="8"/>
      <c r="D30" s="8">
        <f t="shared" si="6"/>
        <v>0</v>
      </c>
      <c r="E30" s="11" t="str">
        <f t="shared" si="7"/>
        <v>NM</v>
      </c>
      <c r="F30" s="8">
        <f t="shared" si="8"/>
        <v>0</v>
      </c>
      <c r="G30" s="9"/>
      <c r="H30" s="6"/>
      <c r="I30" s="68" t="s">
        <v>39</v>
      </c>
      <c r="J30" s="8">
        <v>0</v>
      </c>
      <c r="K30" s="8">
        <v>0</v>
      </c>
      <c r="L30" s="8">
        <f t="shared" si="3"/>
        <v>0</v>
      </c>
      <c r="M30" s="11" t="str">
        <f t="shared" si="4"/>
        <v>NM</v>
      </c>
      <c r="N30" s="8">
        <f t="shared" si="5"/>
        <v>0</v>
      </c>
      <c r="O30" s="6"/>
    </row>
    <row r="31" spans="1:15" ht="15" customHeight="1" x14ac:dyDescent="0.2">
      <c r="A31" s="68" t="s">
        <v>66</v>
      </c>
      <c r="B31" s="8"/>
      <c r="C31" s="8"/>
      <c r="D31" s="8">
        <f t="shared" si="6"/>
        <v>0</v>
      </c>
      <c r="E31" s="11" t="str">
        <f t="shared" si="7"/>
        <v>NM</v>
      </c>
      <c r="F31" s="8">
        <f t="shared" si="8"/>
        <v>0</v>
      </c>
      <c r="G31" s="9"/>
      <c r="H31" s="6"/>
      <c r="I31" s="68" t="s">
        <v>59</v>
      </c>
      <c r="J31" s="8">
        <v>0</v>
      </c>
      <c r="K31" s="8">
        <v>3.2199999999999999E-2</v>
      </c>
      <c r="L31" s="8">
        <f t="shared" si="3"/>
        <v>3.2199999999999999E-2</v>
      </c>
      <c r="M31" s="11">
        <f t="shared" si="4"/>
        <v>0</v>
      </c>
      <c r="N31" s="8">
        <f t="shared" si="5"/>
        <v>-3.2199999999999999E-2</v>
      </c>
      <c r="O31" s="6"/>
    </row>
    <row r="32" spans="1:15" ht="15" customHeight="1" x14ac:dyDescent="0.2">
      <c r="A32" s="68" t="s">
        <v>58</v>
      </c>
      <c r="B32" s="8">
        <f>J52</f>
        <v>0</v>
      </c>
      <c r="C32" s="8">
        <f>K52</f>
        <v>0</v>
      </c>
      <c r="D32" s="8">
        <f t="shared" si="6"/>
        <v>0</v>
      </c>
      <c r="E32" s="11" t="str">
        <f t="shared" si="7"/>
        <v>NM</v>
      </c>
      <c r="F32" s="8">
        <f t="shared" si="8"/>
        <v>0</v>
      </c>
      <c r="G32" s="9"/>
      <c r="H32" s="6"/>
      <c r="I32" s="68" t="s">
        <v>60</v>
      </c>
      <c r="J32" s="8">
        <v>0</v>
      </c>
      <c r="K32" s="8">
        <v>0</v>
      </c>
      <c r="L32" s="8">
        <f t="shared" si="3"/>
        <v>0</v>
      </c>
      <c r="M32" s="11" t="str">
        <f t="shared" si="4"/>
        <v>NM</v>
      </c>
      <c r="N32" s="8">
        <f t="shared" si="5"/>
        <v>0</v>
      </c>
      <c r="O32" s="318" t="s">
        <v>302</v>
      </c>
    </row>
    <row r="33" spans="1:18" ht="15" customHeight="1" x14ac:dyDescent="0.2">
      <c r="A33" s="68" t="s">
        <v>64</v>
      </c>
      <c r="B33" s="8"/>
      <c r="C33" s="8"/>
      <c r="D33" s="8">
        <f t="shared" si="6"/>
        <v>0</v>
      </c>
      <c r="E33" s="11" t="str">
        <f t="shared" si="7"/>
        <v>NM</v>
      </c>
      <c r="F33" s="8">
        <f t="shared" si="8"/>
        <v>0</v>
      </c>
      <c r="G33" s="9"/>
      <c r="H33" s="6"/>
      <c r="I33" s="47"/>
      <c r="J33" s="47"/>
      <c r="L33" s="6"/>
      <c r="N33" s="9"/>
      <c r="O33" s="6"/>
    </row>
    <row r="34" spans="1:18" ht="15" customHeight="1" x14ac:dyDescent="0.2">
      <c r="A34" s="68" t="s">
        <v>62</v>
      </c>
      <c r="B34" s="8"/>
      <c r="C34" s="8">
        <v>0</v>
      </c>
      <c r="D34" s="8">
        <f>B34+C34</f>
        <v>0</v>
      </c>
      <c r="E34" s="11" t="str">
        <f>IF(C34&gt;0,B34/C34,"NM")</f>
        <v>NM</v>
      </c>
      <c r="F34" s="8">
        <f>B34-C34</f>
        <v>0</v>
      </c>
      <c r="G34" s="9"/>
      <c r="H34" s="6"/>
      <c r="I34" s="69" t="s">
        <v>25</v>
      </c>
      <c r="J34" s="8">
        <f>SUM(J20:J32)</f>
        <v>1.1898</v>
      </c>
      <c r="K34" s="8">
        <f>SUM(K20:K32)</f>
        <v>0.64740000000000009</v>
      </c>
      <c r="L34" s="8">
        <f>J34+K34</f>
        <v>1.8372000000000002</v>
      </c>
      <c r="M34" s="11">
        <f>IF(K34&gt;0,J34/K34,"NM")</f>
        <v>1.8378127896200183</v>
      </c>
      <c r="N34" s="8">
        <f>J34-K34</f>
        <v>0.54239999999999988</v>
      </c>
      <c r="O34" s="6"/>
    </row>
    <row r="35" spans="1:18" ht="15" customHeight="1" x14ac:dyDescent="0.2">
      <c r="A35" s="68" t="s">
        <v>63</v>
      </c>
      <c r="B35" s="8"/>
      <c r="C35" s="8"/>
      <c r="D35" s="8">
        <f t="shared" si="6"/>
        <v>0</v>
      </c>
      <c r="E35" s="11" t="str">
        <f t="shared" si="7"/>
        <v>NM</v>
      </c>
      <c r="F35" s="8">
        <f t="shared" si="8"/>
        <v>0</v>
      </c>
      <c r="G35" s="9"/>
      <c r="H35" s="6"/>
      <c r="I35" s="6"/>
      <c r="L35" s="6"/>
      <c r="N35" s="6"/>
      <c r="O35" s="6"/>
    </row>
    <row r="36" spans="1:18" ht="15" customHeight="1" x14ac:dyDescent="0.2">
      <c r="A36" s="6"/>
      <c r="B36" s="9"/>
      <c r="C36" s="9"/>
      <c r="D36" s="9"/>
      <c r="E36" s="12"/>
      <c r="F36" s="9"/>
      <c r="G36" s="15"/>
      <c r="H36" s="6"/>
      <c r="I36" s="47" t="s">
        <v>40</v>
      </c>
      <c r="J36" s="47"/>
      <c r="L36" s="6"/>
      <c r="N36" s="9"/>
      <c r="O36" s="6"/>
    </row>
    <row r="37" spans="1:18" ht="15" customHeight="1" x14ac:dyDescent="0.2">
      <c r="A37" s="69" t="s">
        <v>12</v>
      </c>
      <c r="B37" s="8">
        <f>SUM(B21:B31, B33:B35)</f>
        <v>0.26019999999999999</v>
      </c>
      <c r="C37" s="8">
        <f>SUM(C21:C31, C33:C35)</f>
        <v>7.3400000000000007E-2</v>
      </c>
      <c r="D37" s="8">
        <f>C37+B37</f>
        <v>0.33360000000000001</v>
      </c>
      <c r="E37" s="11">
        <f>IF(C37&gt;0,B37/C37,"NM")</f>
        <v>3.5449591280653947</v>
      </c>
      <c r="F37" s="8">
        <f>B37-C37</f>
        <v>0.18679999999999997</v>
      </c>
      <c r="G37" s="9"/>
      <c r="H37" s="6"/>
      <c r="I37" s="47"/>
      <c r="J37" s="47"/>
      <c r="L37" s="6"/>
      <c r="N37" s="9"/>
      <c r="O37" s="6"/>
    </row>
    <row r="38" spans="1:18" ht="15" customHeight="1" x14ac:dyDescent="0.2">
      <c r="A38" s="47"/>
      <c r="B38" s="9"/>
      <c r="C38" s="9"/>
      <c r="D38" s="9"/>
      <c r="E38" s="12"/>
      <c r="F38" s="9"/>
      <c r="G38" s="9"/>
      <c r="H38" s="6"/>
      <c r="I38" s="47"/>
      <c r="J38" s="15" t="s">
        <v>52</v>
      </c>
      <c r="K38" s="15" t="s">
        <v>53</v>
      </c>
      <c r="L38" s="15" t="s">
        <v>54</v>
      </c>
      <c r="M38" s="13" t="s">
        <v>55</v>
      </c>
      <c r="N38" s="15" t="s">
        <v>56</v>
      </c>
      <c r="O38" s="6"/>
      <c r="P38" s="17"/>
    </row>
    <row r="39" spans="1:18" ht="15" customHeight="1" x14ac:dyDescent="0.2">
      <c r="A39" s="6"/>
      <c r="B39" s="9"/>
      <c r="C39" s="9"/>
      <c r="D39" s="9"/>
      <c r="E39" s="12"/>
      <c r="F39" s="9"/>
      <c r="G39" s="9"/>
      <c r="H39" s="6"/>
      <c r="I39" s="3" t="s">
        <v>292</v>
      </c>
      <c r="J39" s="8">
        <f>42.04%/2+31.38%+13.68%</f>
        <v>0.66080000000000005</v>
      </c>
      <c r="K39" s="8">
        <f>29.63%/2+18.46%+7.3%</f>
        <v>0.40575</v>
      </c>
      <c r="L39" s="8">
        <f>K39+J39</f>
        <v>1.0665500000000001</v>
      </c>
      <c r="M39" s="11">
        <f>IF(K39&gt;0,J39/K39,"NM")</f>
        <v>1.6285890326555763</v>
      </c>
      <c r="N39" s="8">
        <f>J39-K39</f>
        <v>0.25505000000000005</v>
      </c>
      <c r="O39" s="6"/>
      <c r="P39" s="17"/>
    </row>
    <row r="40" spans="1:18" ht="15" customHeight="1" x14ac:dyDescent="0.2">
      <c r="A40" s="47" t="s">
        <v>10</v>
      </c>
      <c r="B40" s="15" t="s">
        <v>52</v>
      </c>
      <c r="C40" s="15" t="s">
        <v>53</v>
      </c>
      <c r="D40" s="15" t="s">
        <v>54</v>
      </c>
      <c r="E40" s="13" t="s">
        <v>55</v>
      </c>
      <c r="F40" s="15" t="s">
        <v>56</v>
      </c>
      <c r="G40" s="15"/>
      <c r="H40" s="6"/>
      <c r="I40" s="3" t="s">
        <v>293</v>
      </c>
      <c r="J40" s="8">
        <f>3.13%/2+42.04%/2</f>
        <v>0.22585</v>
      </c>
      <c r="K40" s="8">
        <f>2.01%/2+29.63%/2</f>
        <v>0.15820000000000001</v>
      </c>
      <c r="L40" s="8">
        <f>K40+J40</f>
        <v>0.38405</v>
      </c>
      <c r="M40" s="11">
        <f>IF(K40&gt;0,J40/K40,"NM")</f>
        <v>1.4276232616940581</v>
      </c>
      <c r="N40" s="8">
        <f>J40-K40</f>
        <v>6.7649999999999988E-2</v>
      </c>
      <c r="O40" s="6"/>
    </row>
    <row r="41" spans="1:18" ht="15" customHeight="1" x14ac:dyDescent="0.2">
      <c r="A41" s="70" t="s">
        <v>51</v>
      </c>
      <c r="B41" s="8"/>
      <c r="C41" s="8"/>
      <c r="D41" s="8">
        <f>B41+C41</f>
        <v>0</v>
      </c>
      <c r="E41" s="11" t="str">
        <f>IF(C41&gt;0,B41/C41,"NM")</f>
        <v>NM</v>
      </c>
      <c r="F41" s="8">
        <f>B41-C41</f>
        <v>0</v>
      </c>
      <c r="G41" s="9"/>
      <c r="H41" s="6"/>
      <c r="I41" s="3" t="s">
        <v>294</v>
      </c>
      <c r="J41" s="8">
        <f>3.13%/2</f>
        <v>1.5650000000000001E-2</v>
      </c>
      <c r="K41" s="8">
        <f>2.01%/2</f>
        <v>1.0049999999999998E-2</v>
      </c>
      <c r="L41" s="8">
        <f>K41+J41</f>
        <v>2.5700000000000001E-2</v>
      </c>
      <c r="M41" s="11">
        <f>IF(K41&gt;0,J41/K41,"NM")</f>
        <v>1.5572139303482591</v>
      </c>
      <c r="N41" s="8">
        <f>J41-K41</f>
        <v>5.6000000000000025E-3</v>
      </c>
      <c r="O41" s="6"/>
      <c r="Q41" s="17"/>
      <c r="R41" s="17"/>
    </row>
    <row r="42" spans="1:18" ht="15" customHeight="1" x14ac:dyDescent="0.2">
      <c r="A42" s="47"/>
      <c r="B42" s="9"/>
      <c r="C42" s="9"/>
      <c r="D42" s="9"/>
      <c r="E42" s="12"/>
      <c r="F42" s="9"/>
      <c r="G42" s="9"/>
      <c r="H42" s="6"/>
      <c r="I42" s="6"/>
      <c r="J42" s="9"/>
      <c r="K42" s="9"/>
      <c r="L42" s="9"/>
      <c r="N42" s="9"/>
      <c r="O42" s="6"/>
    </row>
    <row r="43" spans="1:18" ht="15" customHeight="1" x14ac:dyDescent="0.2">
      <c r="A43" s="6"/>
      <c r="B43" s="9"/>
      <c r="C43" s="9"/>
      <c r="D43" s="9"/>
      <c r="E43" s="12"/>
      <c r="F43" s="9"/>
      <c r="G43" s="9"/>
      <c r="H43" s="6"/>
      <c r="I43" s="69" t="s">
        <v>25</v>
      </c>
      <c r="J43" s="8">
        <f>SUM(J39:J41)</f>
        <v>0.9023000000000001</v>
      </c>
      <c r="K43" s="8">
        <f>SUM(K39:K41)</f>
        <v>0.57399999999999995</v>
      </c>
      <c r="L43" s="8">
        <f>J43+K43</f>
        <v>1.4763000000000002</v>
      </c>
      <c r="M43" s="11">
        <f>IF(K43&gt;0,J43/K43,"NM")</f>
        <v>1.5719512195121954</v>
      </c>
      <c r="N43" s="8">
        <f>J43-K43</f>
        <v>0.32830000000000015</v>
      </c>
      <c r="O43" s="6"/>
    </row>
    <row r="44" spans="1:18" ht="15" customHeight="1" x14ac:dyDescent="0.2">
      <c r="A44" s="47" t="s">
        <v>13</v>
      </c>
      <c r="B44" s="15" t="s">
        <v>52</v>
      </c>
      <c r="C44" s="15" t="s">
        <v>53</v>
      </c>
      <c r="D44" s="15" t="s">
        <v>54</v>
      </c>
      <c r="E44" s="13" t="s">
        <v>55</v>
      </c>
      <c r="F44" s="15" t="s">
        <v>56</v>
      </c>
      <c r="G44" s="15"/>
      <c r="H44" s="6"/>
      <c r="I44" s="6"/>
      <c r="L44" s="6"/>
      <c r="N44" s="6"/>
      <c r="O44" s="6"/>
    </row>
    <row r="45" spans="1:18" ht="15" customHeight="1" x14ac:dyDescent="0.2">
      <c r="A45" s="70" t="s">
        <v>50</v>
      </c>
      <c r="B45" s="8"/>
      <c r="C45" s="8"/>
      <c r="D45" s="8">
        <f>B45+C45</f>
        <v>0</v>
      </c>
      <c r="E45" s="11" t="str">
        <f>IF(C45&gt;0,B45/C45,"NM")</f>
        <v>NM</v>
      </c>
      <c r="F45" s="8">
        <f>B45-C45</f>
        <v>0</v>
      </c>
      <c r="G45" s="9"/>
      <c r="H45" s="6"/>
      <c r="I45" s="47" t="s">
        <v>80</v>
      </c>
      <c r="L45" s="55"/>
      <c r="M45" s="17"/>
      <c r="N45" s="6"/>
      <c r="O45" s="6"/>
    </row>
    <row r="46" spans="1:18" ht="15" customHeight="1" x14ac:dyDescent="0.2">
      <c r="A46" s="47"/>
      <c r="B46" s="9"/>
      <c r="C46" s="9"/>
      <c r="D46" s="9"/>
      <c r="E46" s="12"/>
      <c r="F46" s="9"/>
      <c r="G46" s="9"/>
      <c r="H46" s="6"/>
      <c r="I46" s="47"/>
      <c r="J46" s="52" t="s">
        <v>52</v>
      </c>
      <c r="K46" s="52" t="s">
        <v>53</v>
      </c>
      <c r="L46" s="52" t="s">
        <v>54</v>
      </c>
      <c r="M46" s="42" t="s">
        <v>55</v>
      </c>
      <c r="N46" s="52" t="s">
        <v>56</v>
      </c>
      <c r="O46" s="6"/>
    </row>
    <row r="47" spans="1:18" ht="15" customHeight="1" x14ac:dyDescent="0.2">
      <c r="A47" s="6"/>
      <c r="B47" s="9"/>
      <c r="C47" s="9"/>
      <c r="D47" s="9"/>
      <c r="E47" s="12"/>
      <c r="F47" s="9"/>
      <c r="G47" s="9"/>
      <c r="H47" s="6"/>
      <c r="I47" s="68" t="s">
        <v>22</v>
      </c>
      <c r="J47" s="8"/>
      <c r="K47" s="8"/>
      <c r="L47" s="48">
        <f>K47+J47</f>
        <v>0</v>
      </c>
      <c r="M47" s="11" t="str">
        <f>IF(K47&gt;0,J47/K47,"NM")</f>
        <v>NM</v>
      </c>
      <c r="N47" s="8">
        <f>J47-K47</f>
        <v>0</v>
      </c>
      <c r="O47" s="6"/>
    </row>
    <row r="48" spans="1:18" ht="15" customHeight="1" x14ac:dyDescent="0.2">
      <c r="A48" s="47" t="s">
        <v>49</v>
      </c>
      <c r="B48" s="15" t="s">
        <v>52</v>
      </c>
      <c r="C48" s="15" t="s">
        <v>53</v>
      </c>
      <c r="D48" s="15" t="s">
        <v>54</v>
      </c>
      <c r="E48" s="13" t="s">
        <v>55</v>
      </c>
      <c r="F48" s="15" t="s">
        <v>56</v>
      </c>
      <c r="G48" s="15"/>
      <c r="H48" s="6"/>
      <c r="I48" s="68" t="s">
        <v>79</v>
      </c>
      <c r="J48" s="8"/>
      <c r="K48" s="8"/>
      <c r="L48" s="48">
        <f>K48+J48</f>
        <v>0</v>
      </c>
      <c r="M48" s="11" t="str">
        <f>IF(K48&gt;0,J48/K48,"NM")</f>
        <v>NM</v>
      </c>
      <c r="N48" s="8">
        <f>J48-K48</f>
        <v>0</v>
      </c>
      <c r="O48" s="6"/>
    </row>
    <row r="49" spans="1:15" ht="15" customHeight="1" x14ac:dyDescent="0.2">
      <c r="A49" s="71" t="s">
        <v>14</v>
      </c>
      <c r="B49" s="8"/>
      <c r="C49" s="8"/>
      <c r="D49" s="8">
        <f>B49+C49</f>
        <v>0</v>
      </c>
      <c r="E49" s="11" t="str">
        <f>IF(C49&gt;0,B49/C49,"NM")</f>
        <v>NM</v>
      </c>
      <c r="F49" s="8">
        <f>B49-C49</f>
        <v>0</v>
      </c>
      <c r="G49" s="9"/>
      <c r="H49" s="6"/>
      <c r="I49" s="68" t="s">
        <v>24</v>
      </c>
      <c r="J49" s="8"/>
      <c r="K49" s="8"/>
      <c r="L49" s="48">
        <f>K49+J49</f>
        <v>0</v>
      </c>
      <c r="M49" s="11" t="str">
        <f>IF(K49&gt;0,J49/K49,"NM")</f>
        <v>NM</v>
      </c>
      <c r="N49" s="8">
        <f>J49-K49</f>
        <v>0</v>
      </c>
      <c r="O49" s="6"/>
    </row>
    <row r="50" spans="1:15" ht="15" customHeight="1" x14ac:dyDescent="0.2">
      <c r="A50" s="71" t="s">
        <v>15</v>
      </c>
      <c r="B50" s="8"/>
      <c r="C50" s="8"/>
      <c r="D50" s="8">
        <f>B50+C50</f>
        <v>0</v>
      </c>
      <c r="E50" s="11" t="str">
        <f>IF(C50&gt;0,B50/C50,"NM")</f>
        <v>NM</v>
      </c>
      <c r="F50" s="8">
        <f>B50-C50</f>
        <v>0</v>
      </c>
      <c r="G50" s="9"/>
      <c r="H50" s="6"/>
      <c r="I50" s="68" t="s">
        <v>81</v>
      </c>
      <c r="J50" s="8"/>
      <c r="K50" s="8"/>
      <c r="L50" s="48">
        <f>K50+J50</f>
        <v>0</v>
      </c>
      <c r="M50" s="11" t="str">
        <f>IF(K50&gt;0,J50/K50,"NM")</f>
        <v>NM</v>
      </c>
      <c r="N50" s="8">
        <f>J50-K50</f>
        <v>0</v>
      </c>
      <c r="O50" s="6"/>
    </row>
    <row r="51" spans="1:15" ht="15" customHeight="1" x14ac:dyDescent="0.2">
      <c r="A51" s="47"/>
      <c r="B51" s="9"/>
      <c r="C51" s="9"/>
      <c r="D51" s="9"/>
      <c r="E51" s="12"/>
      <c r="F51" s="9"/>
      <c r="G51" s="15"/>
      <c r="H51" s="6"/>
      <c r="I51" s="6"/>
      <c r="L51" s="6"/>
      <c r="N51" s="6"/>
      <c r="O51" s="6"/>
    </row>
    <row r="52" spans="1:15" ht="15" customHeight="1" x14ac:dyDescent="0.2">
      <c r="A52" s="70" t="s">
        <v>48</v>
      </c>
      <c r="B52" s="8">
        <f>SUM(B49:B50)</f>
        <v>0</v>
      </c>
      <c r="C52" s="8">
        <f>SUM(C49:C50)</f>
        <v>0</v>
      </c>
      <c r="D52" s="8">
        <f>B52+C52</f>
        <v>0</v>
      </c>
      <c r="E52" s="11" t="str">
        <f>IF(C52&gt;0,B52/C52,"NM")</f>
        <v>NM</v>
      </c>
      <c r="F52" s="8">
        <f>B52-C52</f>
        <v>0</v>
      </c>
      <c r="G52" s="9"/>
      <c r="H52" s="6"/>
      <c r="I52" s="69" t="s">
        <v>57</v>
      </c>
      <c r="J52" s="48">
        <f>SUM(J47:J50)</f>
        <v>0</v>
      </c>
      <c r="K52" s="48">
        <f>SUM(K47:K50)</f>
        <v>0</v>
      </c>
      <c r="L52" s="48">
        <f>K52+J52</f>
        <v>0</v>
      </c>
      <c r="M52" s="11" t="str">
        <f>IF(K52&gt;0,J52/K52,"NM")</f>
        <v>NM</v>
      </c>
      <c r="N52" s="8">
        <f>J52-K52</f>
        <v>0</v>
      </c>
      <c r="O52" s="6"/>
    </row>
    <row r="53" spans="1:15" ht="15" customHeight="1" thickBot="1" x14ac:dyDescent="0.25">
      <c r="A53" s="47"/>
      <c r="B53" s="9"/>
      <c r="C53" s="9"/>
      <c r="D53" s="9"/>
      <c r="E53" s="12"/>
      <c r="F53" s="9"/>
      <c r="G53" s="9"/>
      <c r="H53" s="6"/>
      <c r="I53" s="6"/>
      <c r="L53" s="6"/>
      <c r="M53" s="9"/>
      <c r="N53" s="6"/>
      <c r="O53" s="6"/>
    </row>
    <row r="54" spans="1:15" ht="15" customHeight="1" x14ac:dyDescent="0.25">
      <c r="A54" s="47"/>
      <c r="B54" s="9"/>
      <c r="C54" s="9"/>
      <c r="D54" s="9"/>
      <c r="E54" s="12"/>
      <c r="F54" s="9"/>
      <c r="G54" s="9"/>
      <c r="H54" s="6"/>
      <c r="I54" s="72" t="s">
        <v>70</v>
      </c>
      <c r="J54" s="73"/>
      <c r="K54" s="73"/>
      <c r="L54" s="73"/>
      <c r="M54" s="74"/>
      <c r="N54" s="6"/>
      <c r="O54" s="6"/>
    </row>
    <row r="55" spans="1:15" ht="15" customHeight="1" x14ac:dyDescent="0.2">
      <c r="A55" s="47" t="s">
        <v>65</v>
      </c>
      <c r="B55" s="15" t="s">
        <v>52</v>
      </c>
      <c r="C55" s="15" t="s">
        <v>53</v>
      </c>
      <c r="D55" s="15" t="s">
        <v>54</v>
      </c>
      <c r="E55" s="13" t="s">
        <v>55</v>
      </c>
      <c r="F55" s="15" t="s">
        <v>56</v>
      </c>
      <c r="G55" s="15"/>
      <c r="H55" s="6"/>
      <c r="I55" s="54" t="s">
        <v>102</v>
      </c>
      <c r="J55" s="20"/>
      <c r="K55" s="296"/>
      <c r="L55" s="6"/>
      <c r="M55" s="75"/>
      <c r="N55" s="6"/>
      <c r="O55" s="6"/>
    </row>
    <row r="56" spans="1:15" ht="15" customHeight="1" x14ac:dyDescent="0.2">
      <c r="A56" s="69" t="s">
        <v>16</v>
      </c>
      <c r="B56" s="8"/>
      <c r="C56" s="8"/>
      <c r="D56" s="8">
        <f>B56+C56</f>
        <v>0</v>
      </c>
      <c r="E56" s="11" t="str">
        <f>IF(C56&gt;0,B56/C56,"NM")</f>
        <v>NM</v>
      </c>
      <c r="F56" s="8">
        <f>B56-C56</f>
        <v>0</v>
      </c>
      <c r="G56" s="9"/>
      <c r="H56" s="6"/>
      <c r="I56" s="54"/>
      <c r="L56" s="6"/>
      <c r="M56" s="298"/>
      <c r="N56" s="6"/>
      <c r="O56" s="6"/>
    </row>
    <row r="57" spans="1:15" ht="15" customHeight="1" x14ac:dyDescent="0.2">
      <c r="A57" s="47"/>
      <c r="B57" s="9"/>
      <c r="C57" s="9"/>
      <c r="D57" s="9"/>
      <c r="E57" s="12"/>
      <c r="F57" s="9"/>
      <c r="G57" s="9"/>
      <c r="H57" s="6"/>
      <c r="I57" s="54"/>
      <c r="L57" s="9"/>
      <c r="M57" s="66"/>
      <c r="N57" s="6"/>
      <c r="O57" s="6"/>
    </row>
    <row r="58" spans="1:15" ht="15" customHeight="1" x14ac:dyDescent="0.2">
      <c r="A58" s="47"/>
      <c r="B58" s="9"/>
      <c r="C58" s="9"/>
      <c r="D58" s="9"/>
      <c r="E58" s="12"/>
      <c r="F58" s="9"/>
      <c r="G58" s="9"/>
      <c r="H58" s="6"/>
      <c r="I58" s="54"/>
      <c r="L58" s="9"/>
      <c r="M58" s="123"/>
      <c r="N58" s="9"/>
      <c r="O58" s="6"/>
    </row>
    <row r="59" spans="1:15" ht="15" customHeight="1" x14ac:dyDescent="0.2">
      <c r="A59" s="47" t="s">
        <v>25</v>
      </c>
      <c r="B59" s="15" t="s">
        <v>52</v>
      </c>
      <c r="C59" s="15" t="s">
        <v>53</v>
      </c>
      <c r="D59" s="15" t="s">
        <v>54</v>
      </c>
      <c r="E59" s="13" t="s">
        <v>55</v>
      </c>
      <c r="F59" s="15" t="s">
        <v>56</v>
      </c>
      <c r="G59" s="15"/>
      <c r="H59" s="6"/>
      <c r="I59" s="54"/>
      <c r="L59" s="9"/>
      <c r="M59" s="66"/>
      <c r="N59" s="6"/>
      <c r="O59" s="6"/>
    </row>
    <row r="60" spans="1:15" ht="15" customHeight="1" x14ac:dyDescent="0.2">
      <c r="A60" s="70" t="str">
        <f>A17</f>
        <v>Total Equity</v>
      </c>
      <c r="B60" s="8">
        <f>B17</f>
        <v>0.92959999999999998</v>
      </c>
      <c r="C60" s="8">
        <f>C17</f>
        <v>0.57399999999999995</v>
      </c>
      <c r="D60" s="8">
        <f>D17</f>
        <v>1.5036</v>
      </c>
      <c r="E60" s="11">
        <f t="shared" ref="E60:E65" si="9">IF(C60&gt;0,B60/C60,"NM")</f>
        <v>1.6195121951219513</v>
      </c>
      <c r="F60" s="8">
        <f>F17</f>
        <v>0.35560000000000003</v>
      </c>
      <c r="G60" s="9"/>
      <c r="H60" s="6"/>
      <c r="I60" s="54"/>
      <c r="L60" s="9"/>
      <c r="M60" s="66"/>
      <c r="N60" s="6"/>
      <c r="O60" s="6"/>
    </row>
    <row r="61" spans="1:15" ht="15" customHeight="1" x14ac:dyDescent="0.2">
      <c r="A61" s="70" t="str">
        <f>A37</f>
        <v>Total Credit</v>
      </c>
      <c r="B61" s="8">
        <f>B37</f>
        <v>0.26019999999999999</v>
      </c>
      <c r="C61" s="8">
        <f>C37</f>
        <v>7.3400000000000007E-2</v>
      </c>
      <c r="D61" s="8">
        <f>D37</f>
        <v>0.33360000000000001</v>
      </c>
      <c r="E61" s="11">
        <f t="shared" si="9"/>
        <v>3.5449591280653947</v>
      </c>
      <c r="F61" s="8">
        <f>F37</f>
        <v>0.18679999999999997</v>
      </c>
      <c r="G61" s="9"/>
      <c r="H61" s="6"/>
      <c r="I61" s="54"/>
      <c r="L61" s="9"/>
      <c r="M61" s="66"/>
      <c r="N61" s="6"/>
      <c r="O61" s="6"/>
    </row>
    <row r="62" spans="1:15" ht="15" customHeight="1" x14ac:dyDescent="0.2">
      <c r="A62" s="70" t="str">
        <f>A41</f>
        <v>Total Merger Arb.</v>
      </c>
      <c r="B62" s="8">
        <f>B41</f>
        <v>0</v>
      </c>
      <c r="C62" s="8">
        <f>C41</f>
        <v>0</v>
      </c>
      <c r="D62" s="8">
        <f>D41</f>
        <v>0</v>
      </c>
      <c r="E62" s="11" t="str">
        <f t="shared" si="9"/>
        <v>NM</v>
      </c>
      <c r="F62" s="8">
        <f>F41</f>
        <v>0</v>
      </c>
      <c r="G62" s="9"/>
      <c r="H62" s="9"/>
      <c r="I62" s="54"/>
      <c r="L62" s="9"/>
      <c r="M62" s="66"/>
      <c r="N62" s="6"/>
      <c r="O62" s="6"/>
    </row>
    <row r="63" spans="1:15" ht="15" customHeight="1" x14ac:dyDescent="0.2">
      <c r="A63" s="70" t="str">
        <f>A45</f>
        <v>Total Convert. Arb.</v>
      </c>
      <c r="B63" s="8">
        <f>B45</f>
        <v>0</v>
      </c>
      <c r="C63" s="8">
        <f>C45</f>
        <v>0</v>
      </c>
      <c r="D63" s="8">
        <f>D45</f>
        <v>0</v>
      </c>
      <c r="E63" s="11" t="str">
        <f t="shared" si="9"/>
        <v>NM</v>
      </c>
      <c r="F63" s="8">
        <f>F45</f>
        <v>0</v>
      </c>
      <c r="G63" s="9"/>
      <c r="H63" s="6"/>
      <c r="I63" s="54"/>
      <c r="L63" s="9"/>
      <c r="M63" s="66"/>
      <c r="N63" s="6"/>
      <c r="O63" s="6"/>
    </row>
    <row r="64" spans="1:15" ht="15" customHeight="1" x14ac:dyDescent="0.2">
      <c r="A64" s="70" t="str">
        <f>A52</f>
        <v>Total Cap. Struct. Arb.</v>
      </c>
      <c r="B64" s="8">
        <f>B52</f>
        <v>0</v>
      </c>
      <c r="C64" s="8">
        <f>C52</f>
        <v>0</v>
      </c>
      <c r="D64" s="8">
        <f>D52</f>
        <v>0</v>
      </c>
      <c r="E64" s="11" t="str">
        <f t="shared" si="9"/>
        <v>NM</v>
      </c>
      <c r="F64" s="8">
        <f>F52</f>
        <v>0</v>
      </c>
      <c r="G64" s="9"/>
      <c r="H64" s="6"/>
      <c r="I64" s="76"/>
      <c r="L64" s="9"/>
      <c r="M64" s="66"/>
      <c r="N64" s="9"/>
      <c r="O64" s="6"/>
    </row>
    <row r="65" spans="1:15" ht="15" customHeight="1" x14ac:dyDescent="0.2">
      <c r="A65" s="70" t="str">
        <f>A56</f>
        <v>Total Privates</v>
      </c>
      <c r="B65" s="8">
        <f>B56</f>
        <v>0</v>
      </c>
      <c r="C65" s="8">
        <f>C56</f>
        <v>0</v>
      </c>
      <c r="D65" s="8">
        <f>D56</f>
        <v>0</v>
      </c>
      <c r="E65" s="11" t="str">
        <f t="shared" si="9"/>
        <v>NM</v>
      </c>
      <c r="F65" s="8">
        <f>F56</f>
        <v>0</v>
      </c>
      <c r="G65" s="9"/>
      <c r="H65" s="6"/>
      <c r="I65" s="76"/>
      <c r="L65" s="9"/>
      <c r="M65" s="66"/>
      <c r="N65" s="9"/>
      <c r="O65" s="6"/>
    </row>
    <row r="66" spans="1:15" ht="15" customHeight="1" x14ac:dyDescent="0.2">
      <c r="A66" s="6"/>
      <c r="B66" s="9"/>
      <c r="C66" s="9"/>
      <c r="D66" s="9"/>
      <c r="E66" s="12"/>
      <c r="F66" s="9"/>
      <c r="G66" s="9"/>
      <c r="H66" s="6"/>
      <c r="I66" s="76"/>
      <c r="L66" s="9"/>
      <c r="M66" s="66"/>
      <c r="N66" s="9"/>
      <c r="O66" s="6"/>
    </row>
    <row r="67" spans="1:15" ht="15" customHeight="1" thickBot="1" x14ac:dyDescent="0.25">
      <c r="A67" s="69" t="s">
        <v>25</v>
      </c>
      <c r="B67" s="38">
        <f>SUM(B60:B65)</f>
        <v>1.1898</v>
      </c>
      <c r="C67" s="38">
        <f>SUM(C60:C65)</f>
        <v>0.64739999999999998</v>
      </c>
      <c r="D67" s="8">
        <f>C67+B67</f>
        <v>1.8371999999999999</v>
      </c>
      <c r="E67" s="11">
        <f>IF(C67&gt;0,B67/C67,"NM")</f>
        <v>1.8378127896200185</v>
      </c>
      <c r="F67" s="8">
        <f>B67-C67</f>
        <v>0.54239999999999999</v>
      </c>
      <c r="G67" s="9"/>
      <c r="H67" s="6"/>
      <c r="I67" s="124"/>
      <c r="J67" s="77"/>
      <c r="K67" s="77"/>
      <c r="L67" s="131"/>
      <c r="M67" s="78"/>
      <c r="N67" s="9"/>
      <c r="O67" s="6"/>
    </row>
    <row r="68" spans="1:15" ht="15" customHeight="1" x14ac:dyDescent="0.2">
      <c r="A68" s="69" t="s">
        <v>74</v>
      </c>
      <c r="B68" s="46">
        <f>SUM(B10:B13,B15,B21:B31,B41,B45,B49:B50,B56)</f>
        <v>1.1695</v>
      </c>
      <c r="C68" s="46">
        <f>SUM(C10:C13,C15,C21:C31,C41,C45,C49:C50,C56)</f>
        <v>0.64739999999999998</v>
      </c>
      <c r="D68" s="8">
        <f>C68+B68</f>
        <v>1.8169</v>
      </c>
      <c r="E68" s="11">
        <f>IF(C68&gt;0,B68/C68,"NM")</f>
        <v>1.8064565956132221</v>
      </c>
      <c r="F68" s="8">
        <f>B68-C68</f>
        <v>0.52210000000000001</v>
      </c>
      <c r="G68" s="9"/>
      <c r="H68" s="6"/>
      <c r="I68" s="6"/>
      <c r="L68" s="9"/>
      <c r="M68" s="6"/>
      <c r="N68" s="9"/>
      <c r="O68" s="6"/>
    </row>
    <row r="69" spans="1:15" ht="15" customHeight="1" x14ac:dyDescent="0.2">
      <c r="A69" s="125" t="s">
        <v>78</v>
      </c>
      <c r="B69" s="48">
        <f>B32</f>
        <v>0</v>
      </c>
      <c r="C69" s="48">
        <f>C32</f>
        <v>0</v>
      </c>
      <c r="D69" s="48">
        <f>D32</f>
        <v>0</v>
      </c>
      <c r="E69" s="117" t="str">
        <f>E32</f>
        <v>NM</v>
      </c>
      <c r="F69" s="48">
        <f>F32</f>
        <v>0</v>
      </c>
      <c r="H69" s="6"/>
      <c r="I69" s="6"/>
      <c r="L69" s="6"/>
      <c r="M69" s="9"/>
      <c r="N69" s="6"/>
      <c r="O69" s="6"/>
    </row>
    <row r="70" spans="1:15" x14ac:dyDescent="0.2">
      <c r="E70" s="6"/>
    </row>
  </sheetData>
  <customSheetViews>
    <customSheetView guid="{CA497D1C-9A09-4CF3-B671-3FD8BB2B2517}" scale="80" topLeftCell="A2">
      <selection activeCell="E64" sqref="E64"/>
      <pageMargins left="0.7" right="0.7" top="0.75" bottom="0.75" header="0.3" footer="0.3"/>
      <pageSetup paperSize="0" orientation="portrait" horizontalDpi="0" verticalDpi="0" copies="0" r:id="rId1"/>
    </customSheetView>
    <customSheetView guid="{162504CA-979C-48C9-998D-9A0D2EECF939}" scale="80" showPageBreaks="1" printArea="1">
      <selection activeCell="Q20" sqref="Q20"/>
      <pageMargins left="0.7" right="0.7" top="0.75" bottom="0.75" header="0.3" footer="0.3"/>
      <pageSetup paperSize="0" orientation="portrait" horizontalDpi="0" verticalDpi="0" copies="0"/>
    </customSheetView>
    <customSheetView guid="{CC76F6F4-6360-4941-90B3-CD1DBE270484}" scale="80">
      <selection activeCell="C35" sqref="C35"/>
      <pageMargins left="0.7" right="0.7" top="0.75" bottom="0.75" header="0.3" footer="0.3"/>
      <pageSetup scale="65" orientation="portrait" r:id="rId2"/>
    </customSheetView>
    <customSheetView guid="{D3966812-59A4-4ABD-8C1D-5BF981C5686B}" scale="80">
      <selection activeCell="X29" sqref="X29"/>
      <pageMargins left="0.7" right="0.7" top="0.75" bottom="0.75" header="0.3" footer="0.3"/>
      <pageSetup scale="65" orientation="portrait" r:id="rId3"/>
    </customSheetView>
    <customSheetView guid="{EEDF6EAA-A1E4-47AF-BB45-D2BB00B48378}" scale="80">
      <selection activeCell="X29" sqref="X29"/>
      <pageMargins left="0.7" right="0.7" top="0.75" bottom="0.75" header="0.3" footer="0.3"/>
      <pageSetup scale="65" orientation="portrait" r:id="rId4"/>
    </customSheetView>
    <customSheetView guid="{C8815BCF-4302-4976-B0C8-7C88CE45A126}" scale="80" topLeftCell="A10">
      <selection activeCell="I39" sqref="I39:I41"/>
      <pageMargins left="0.7" right="0.7" top="0.75" bottom="0.75" header="0.3" footer="0.3"/>
      <pageSetup scale="65" orientation="portrait" r:id="rId5"/>
    </customSheetView>
    <customSheetView guid="{722DF141-BBB9-4BCB-A4C5-5C683F6E9DF6}" scale="80" showPageBreaks="1" printArea="1">
      <selection activeCell="H41" sqref="H41"/>
      <pageMargins left="0.7" right="0.7" top="0.75" bottom="0.75" header="0.3" footer="0.3"/>
      <pageSetup scale="65" orientation="portrait" r:id="rId6"/>
    </customSheetView>
    <customSheetView guid="{B777ACF8-7056-43BF-BE8E-750A939A0A85}" scale="80">
      <selection activeCell="C35" sqref="C35"/>
      <pageMargins left="0.7" right="0.7" top="0.75" bottom="0.75" header="0.3" footer="0.3"/>
      <pageSetup scale="65" orientation="portrait" r:id="rId7"/>
    </customSheetView>
    <customSheetView guid="{4BC6AA3C-DE66-46F9-8930-7070BFE17377}" scale="80">
      <selection activeCell="C35" sqref="C35"/>
      <pageMargins left="0.7" right="0.7" top="0.75" bottom="0.75" header="0.3" footer="0.3"/>
      <pageSetup scale="65" orientation="portrait" r:id="rId8"/>
    </customSheetView>
    <customSheetView guid="{64648136-160E-4221-A246-0E972EE5D7ED}" scale="80" showPageBreaks="1" printArea="1">
      <selection activeCell="C35" sqref="C35"/>
      <pageMargins left="0.7" right="0.7" top="0.75" bottom="0.75" header="0.3" footer="0.3"/>
      <pageSetup paperSize="0" orientation="portrait" horizontalDpi="0" verticalDpi="0" copies="0"/>
    </customSheetView>
    <customSheetView guid="{CCEFF658-EAA2-4050-B1FE-7DAA5695FB88}" scale="80" showPageBreaks="1" printArea="1">
      <selection activeCell="Q20" sqref="Q20"/>
      <pageMargins left="0.7" right="0.7" top="0.75" bottom="0.75" header="0.3" footer="0.3"/>
      <pageSetup paperSize="0" orientation="portrait" horizontalDpi="0" verticalDpi="0" copies="0"/>
    </customSheetView>
    <customSheetView guid="{25FCF038-5C89-48CF-BC55-D04249A9C090}" scale="80" showPageBreaks="1" printArea="1" topLeftCell="A7">
      <selection activeCell="I39" sqref="I39"/>
      <pageMargins left="0.7" right="0.7" top="0.75" bottom="0.75" header="0.3" footer="0.3"/>
      <pageSetup orientation="portrait" r:id="rId9"/>
    </customSheetView>
  </customSheetView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71"/>
  <sheetViews>
    <sheetView topLeftCell="A56" zoomScale="130" zoomScaleNormal="130" zoomScaleSheetLayoutView="85" workbookViewId="0">
      <selection activeCell="M49" sqref="M49"/>
    </sheetView>
  </sheetViews>
  <sheetFormatPr defaultRowHeight="12.75" x14ac:dyDescent="0.2"/>
  <cols>
    <col min="1" max="1" width="19.7109375" customWidth="1"/>
    <col min="9" max="9" width="19.42578125" customWidth="1"/>
    <col min="19" max="19" width="26.85546875" bestFit="1" customWidth="1"/>
  </cols>
  <sheetData>
    <row r="1" spans="1:16" x14ac:dyDescent="0.2">
      <c r="A1" s="59" t="s">
        <v>112</v>
      </c>
      <c r="B1" s="64"/>
      <c r="C1" s="49"/>
      <c r="D1" s="16" t="s">
        <v>0</v>
      </c>
      <c r="E1" s="17"/>
      <c r="F1" s="6"/>
      <c r="G1" s="325"/>
      <c r="H1" s="18"/>
      <c r="I1" s="97">
        <v>94049183</v>
      </c>
      <c r="J1" s="113"/>
      <c r="K1" s="113"/>
      <c r="L1" s="114"/>
      <c r="M1" s="14" t="s">
        <v>27</v>
      </c>
      <c r="N1" s="1"/>
    </row>
    <row r="2" spans="1:16" x14ac:dyDescent="0.2">
      <c r="A2" s="127" t="s">
        <v>111</v>
      </c>
      <c r="B2" s="64"/>
      <c r="C2" s="49"/>
      <c r="D2" s="16" t="s">
        <v>1</v>
      </c>
      <c r="E2" s="17"/>
      <c r="F2" s="6"/>
      <c r="G2" s="6"/>
      <c r="H2" s="67"/>
      <c r="I2" s="111" t="s">
        <v>109</v>
      </c>
      <c r="J2" s="126"/>
      <c r="K2" s="126"/>
      <c r="L2" s="112"/>
      <c r="M2" s="14" t="s">
        <v>28</v>
      </c>
      <c r="N2" s="1"/>
    </row>
    <row r="3" spans="1:16" x14ac:dyDescent="0.2">
      <c r="A3" s="273">
        <v>44773</v>
      </c>
      <c r="B3" s="62"/>
      <c r="C3" s="63"/>
      <c r="D3" s="16" t="s">
        <v>17</v>
      </c>
      <c r="E3" s="17"/>
      <c r="F3" s="6"/>
      <c r="G3" s="6"/>
      <c r="H3" s="18"/>
      <c r="I3" s="60" t="s">
        <v>110</v>
      </c>
      <c r="J3" s="64"/>
      <c r="K3" s="64"/>
      <c r="L3" s="49"/>
      <c r="M3" s="14" t="s">
        <v>29</v>
      </c>
      <c r="N3" s="1"/>
    </row>
    <row r="4" spans="1:16" x14ac:dyDescent="0.2">
      <c r="A4" s="6"/>
      <c r="B4" s="6"/>
      <c r="C4" s="6"/>
      <c r="D4" s="16"/>
      <c r="E4" s="6"/>
      <c r="F4" s="6"/>
      <c r="G4" s="6"/>
      <c r="H4" s="67"/>
      <c r="I4" s="67"/>
      <c r="J4" s="6"/>
      <c r="K4" s="1"/>
      <c r="L4" s="1"/>
      <c r="M4" s="12"/>
      <c r="N4" s="1"/>
    </row>
    <row r="5" spans="1:16" x14ac:dyDescent="0.2">
      <c r="A5" s="130"/>
      <c r="B5" s="6"/>
      <c r="C5" s="6"/>
      <c r="D5" s="16"/>
      <c r="E5" s="6"/>
      <c r="F5" s="6"/>
      <c r="G5" s="6"/>
      <c r="H5" s="67"/>
      <c r="I5" s="67"/>
      <c r="J5" s="6"/>
      <c r="K5" s="1"/>
      <c r="L5" s="1"/>
      <c r="M5" s="12"/>
      <c r="N5" s="9"/>
    </row>
    <row r="6" spans="1:16" x14ac:dyDescent="0.2">
      <c r="A6" s="6"/>
      <c r="B6" s="6"/>
      <c r="C6" s="6"/>
      <c r="D6" s="6"/>
      <c r="E6" s="6"/>
      <c r="F6" s="6"/>
      <c r="G6" s="6"/>
      <c r="H6" s="6"/>
      <c r="I6" s="6"/>
      <c r="J6" s="6"/>
      <c r="K6" s="1"/>
      <c r="L6" s="1"/>
      <c r="M6" s="12"/>
      <c r="N6" s="1"/>
    </row>
    <row r="7" spans="1:16" x14ac:dyDescent="0.2">
      <c r="A7" s="2" t="s">
        <v>2</v>
      </c>
      <c r="B7" s="6"/>
      <c r="C7" s="6"/>
      <c r="D7" s="6"/>
      <c r="E7" s="17"/>
      <c r="F7" s="6"/>
      <c r="G7" s="6"/>
      <c r="H7" s="1"/>
      <c r="I7" s="2" t="s">
        <v>21</v>
      </c>
      <c r="J7" s="2"/>
      <c r="K7" s="1"/>
      <c r="L7" s="1"/>
      <c r="M7" s="12"/>
      <c r="N7" s="1"/>
    </row>
    <row r="8" spans="1:16" x14ac:dyDescent="0.2">
      <c r="A8" s="2"/>
      <c r="B8" s="6"/>
      <c r="C8" s="6"/>
      <c r="D8" s="6"/>
      <c r="E8" s="17"/>
      <c r="F8" s="6"/>
      <c r="G8" s="6"/>
      <c r="H8" s="1"/>
      <c r="I8" s="2"/>
      <c r="J8" s="2"/>
      <c r="K8" s="1"/>
      <c r="L8" s="1"/>
      <c r="M8" s="12"/>
      <c r="N8" s="1"/>
    </row>
    <row r="9" spans="1:16" x14ac:dyDescent="0.2">
      <c r="A9" s="2" t="s">
        <v>6</v>
      </c>
      <c r="B9" s="83" t="s">
        <v>52</v>
      </c>
      <c r="C9" s="83" t="s">
        <v>53</v>
      </c>
      <c r="D9" s="83" t="s">
        <v>54</v>
      </c>
      <c r="E9" s="240" t="s">
        <v>55</v>
      </c>
      <c r="F9" s="83" t="s">
        <v>56</v>
      </c>
      <c r="G9" s="83"/>
      <c r="H9" s="235"/>
      <c r="I9" s="238"/>
      <c r="J9" s="239" t="s">
        <v>52</v>
      </c>
      <c r="K9" s="239" t="s">
        <v>53</v>
      </c>
      <c r="L9" s="239" t="s">
        <v>54</v>
      </c>
      <c r="M9" s="240" t="s">
        <v>55</v>
      </c>
      <c r="N9" s="239" t="s">
        <v>56</v>
      </c>
    </row>
    <row r="10" spans="1:16" x14ac:dyDescent="0.2">
      <c r="A10" s="3" t="s">
        <v>7</v>
      </c>
      <c r="B10" s="81">
        <v>1.0069999999999999</v>
      </c>
      <c r="C10" s="81">
        <v>0.53600000000000003</v>
      </c>
      <c r="D10" s="81">
        <f>B10+C10</f>
        <v>1.5429999999999999</v>
      </c>
      <c r="E10" s="233">
        <f t="shared" ref="E10:E15" si="0">IF(C10&gt;0,B10/C10,"NM")</f>
        <v>1.8787313432835817</v>
      </c>
      <c r="F10" s="81">
        <f>B10-C10</f>
        <v>0.47099999999999986</v>
      </c>
      <c r="G10" s="79"/>
      <c r="H10" s="82"/>
      <c r="I10" s="234" t="s">
        <v>22</v>
      </c>
      <c r="J10" s="81">
        <v>1.0069999999999999</v>
      </c>
      <c r="K10" s="81">
        <v>0.53600000000000003</v>
      </c>
      <c r="L10" s="81">
        <f>K10+J10</f>
        <v>1.5429999999999999</v>
      </c>
      <c r="M10" s="233">
        <f>IF(K10&gt;0,J10/K10,"NM")</f>
        <v>1.8787313432835817</v>
      </c>
      <c r="N10" s="81">
        <f>J10-K10</f>
        <v>0.47099999999999986</v>
      </c>
      <c r="O10" s="120"/>
      <c r="P10" s="120"/>
    </row>
    <row r="11" spans="1:16" x14ac:dyDescent="0.2">
      <c r="A11" s="3" t="s">
        <v>45</v>
      </c>
      <c r="B11" s="81"/>
      <c r="C11" s="81"/>
      <c r="D11" s="81">
        <f t="shared" ref="D11:D15" si="1">B11+C11</f>
        <v>0</v>
      </c>
      <c r="E11" s="233" t="str">
        <f t="shared" si="0"/>
        <v>NM</v>
      </c>
      <c r="F11" s="81">
        <f t="shared" ref="F11:F15" si="2">B11-C11</f>
        <v>0</v>
      </c>
      <c r="G11" s="79"/>
      <c r="H11" s="85"/>
      <c r="I11" s="234" t="s">
        <v>23</v>
      </c>
      <c r="J11" s="81"/>
      <c r="K11" s="81"/>
      <c r="L11" s="81">
        <f>K11+J11</f>
        <v>0</v>
      </c>
      <c r="M11" s="233" t="str">
        <f>IF(K11&gt;0,J11/K11,"NM")</f>
        <v>NM</v>
      </c>
      <c r="N11" s="81">
        <f>J11-K11</f>
        <v>0</v>
      </c>
      <c r="O11" s="120"/>
      <c r="P11" s="120"/>
    </row>
    <row r="12" spans="1:16" x14ac:dyDescent="0.2">
      <c r="A12" s="3" t="s">
        <v>46</v>
      </c>
      <c r="B12" s="81"/>
      <c r="C12" s="81"/>
      <c r="D12" s="81">
        <f t="shared" si="1"/>
        <v>0</v>
      </c>
      <c r="E12" s="233" t="str">
        <f t="shared" si="0"/>
        <v>NM</v>
      </c>
      <c r="F12" s="81">
        <f t="shared" si="2"/>
        <v>0</v>
      </c>
      <c r="G12" s="79"/>
      <c r="H12" s="85"/>
      <c r="I12" s="234" t="s">
        <v>24</v>
      </c>
      <c r="J12" s="81"/>
      <c r="K12" s="81"/>
      <c r="L12" s="81">
        <f>K12+J12</f>
        <v>0</v>
      </c>
      <c r="M12" s="233" t="str">
        <f>IF(K12&gt;0,J12/K12,"NM")</f>
        <v>NM</v>
      </c>
      <c r="N12" s="81">
        <f>J12-K12</f>
        <v>0</v>
      </c>
      <c r="O12" s="120"/>
      <c r="P12" s="120"/>
    </row>
    <row r="13" spans="1:16" x14ac:dyDescent="0.2">
      <c r="A13" s="3" t="s">
        <v>8</v>
      </c>
      <c r="B13" s="81"/>
      <c r="C13" s="81"/>
      <c r="D13" s="81">
        <f t="shared" si="1"/>
        <v>0</v>
      </c>
      <c r="E13" s="233" t="str">
        <f t="shared" si="0"/>
        <v>NM</v>
      </c>
      <c r="F13" s="81">
        <f t="shared" si="2"/>
        <v>0</v>
      </c>
      <c r="G13" s="79"/>
      <c r="H13" s="85"/>
      <c r="I13" s="234" t="s">
        <v>44</v>
      </c>
      <c r="J13" s="81"/>
      <c r="K13" s="81"/>
      <c r="L13" s="81">
        <f>K13+J13</f>
        <v>0</v>
      </c>
      <c r="M13" s="233" t="str">
        <f>IF(K13&gt;0,J13/K13,"NM")</f>
        <v>NM</v>
      </c>
      <c r="N13" s="81">
        <f>J13-K13</f>
        <v>0</v>
      </c>
      <c r="O13" s="120"/>
      <c r="P13" s="120"/>
    </row>
    <row r="14" spans="1:16" x14ac:dyDescent="0.2">
      <c r="A14" s="3" t="s">
        <v>20</v>
      </c>
      <c r="B14" s="81"/>
      <c r="C14" s="81"/>
      <c r="D14" s="81">
        <f t="shared" si="1"/>
        <v>0</v>
      </c>
      <c r="E14" s="233" t="str">
        <f t="shared" si="0"/>
        <v>NM</v>
      </c>
      <c r="F14" s="81">
        <f t="shared" si="2"/>
        <v>0</v>
      </c>
      <c r="G14" s="79"/>
      <c r="H14" s="85"/>
      <c r="I14" s="235"/>
      <c r="J14" s="79"/>
      <c r="K14" s="79"/>
      <c r="L14" s="79"/>
      <c r="M14" s="236"/>
      <c r="N14" s="79"/>
      <c r="O14" s="120"/>
      <c r="P14" s="120"/>
    </row>
    <row r="15" spans="1:16" x14ac:dyDescent="0.2">
      <c r="A15" s="3" t="s">
        <v>9</v>
      </c>
      <c r="B15" s="81"/>
      <c r="C15" s="81"/>
      <c r="D15" s="81">
        <f t="shared" si="1"/>
        <v>0</v>
      </c>
      <c r="E15" s="233" t="str">
        <f t="shared" si="0"/>
        <v>NM</v>
      </c>
      <c r="F15" s="81">
        <f t="shared" si="2"/>
        <v>0</v>
      </c>
      <c r="G15" s="79"/>
      <c r="H15" s="85"/>
      <c r="I15" s="237" t="s">
        <v>25</v>
      </c>
      <c r="J15" s="81">
        <f>SUM(J10:J13)</f>
        <v>1.0069999999999999</v>
      </c>
      <c r="K15" s="81">
        <f>SUM(K10:K13)</f>
        <v>0.53600000000000003</v>
      </c>
      <c r="L15" s="241">
        <f>J15+K15</f>
        <v>1.5429999999999999</v>
      </c>
      <c r="M15" s="233">
        <f>IF(K15&gt;0,J15/K15,"NM")</f>
        <v>1.8787313432835817</v>
      </c>
      <c r="N15" s="81">
        <f>J15-K15</f>
        <v>0.47099999999999986</v>
      </c>
      <c r="O15" s="120"/>
      <c r="P15" s="120"/>
    </row>
    <row r="16" spans="1:16" x14ac:dyDescent="0.2">
      <c r="A16" s="1"/>
      <c r="B16" s="79"/>
      <c r="C16" s="79"/>
      <c r="D16" s="79"/>
      <c r="E16" s="236"/>
      <c r="F16" s="79"/>
      <c r="G16" s="83"/>
      <c r="H16" s="235"/>
      <c r="I16" s="235"/>
      <c r="J16" s="235"/>
      <c r="K16" s="235"/>
      <c r="L16" s="235"/>
      <c r="M16" s="236"/>
      <c r="N16" s="235"/>
      <c r="O16" s="120"/>
      <c r="P16" s="120"/>
    </row>
    <row r="17" spans="1:16" x14ac:dyDescent="0.2">
      <c r="A17" s="5" t="s">
        <v>11</v>
      </c>
      <c r="B17" s="81">
        <f>SUM(B10:B15)</f>
        <v>1.0069999999999999</v>
      </c>
      <c r="C17" s="81">
        <f>SUM(C10:C15)</f>
        <v>0.53600000000000003</v>
      </c>
      <c r="D17" s="81">
        <f>C17+B17</f>
        <v>1.5429999999999999</v>
      </c>
      <c r="E17" s="233">
        <f>IF(C17&gt;0,B17/C17,"NM")</f>
        <v>1.8787313432835817</v>
      </c>
      <c r="F17" s="81">
        <f>B17-C17</f>
        <v>0.47099999999999986</v>
      </c>
      <c r="G17" s="79"/>
      <c r="H17" s="235"/>
      <c r="I17" s="238" t="s">
        <v>30</v>
      </c>
      <c r="J17" s="238"/>
      <c r="K17" s="235"/>
      <c r="L17" s="235"/>
      <c r="M17" s="236"/>
      <c r="N17" s="79"/>
      <c r="O17" s="120"/>
      <c r="P17" s="120"/>
    </row>
    <row r="18" spans="1:16" x14ac:dyDescent="0.2">
      <c r="A18" s="2"/>
      <c r="B18" s="79"/>
      <c r="C18" s="79"/>
      <c r="D18" s="79"/>
      <c r="E18" s="236"/>
      <c r="F18" s="79"/>
      <c r="G18" s="79"/>
      <c r="H18" s="235"/>
      <c r="I18" s="238"/>
      <c r="J18" s="238"/>
      <c r="K18" s="235"/>
      <c r="L18" s="235"/>
      <c r="M18" s="236"/>
      <c r="N18" s="79"/>
      <c r="O18" s="120"/>
      <c r="P18" s="120"/>
    </row>
    <row r="19" spans="1:16" x14ac:dyDescent="0.2">
      <c r="A19" s="2"/>
      <c r="B19" s="79"/>
      <c r="C19" s="79"/>
      <c r="D19" s="79"/>
      <c r="E19" s="236"/>
      <c r="F19" s="79"/>
      <c r="G19" s="79"/>
      <c r="H19" s="235"/>
      <c r="I19" s="238"/>
      <c r="J19" s="239" t="s">
        <v>52</v>
      </c>
      <c r="K19" s="239" t="s">
        <v>53</v>
      </c>
      <c r="L19" s="239" t="s">
        <v>54</v>
      </c>
      <c r="M19" s="240" t="s">
        <v>55</v>
      </c>
      <c r="N19" s="239" t="s">
        <v>56</v>
      </c>
      <c r="O19" s="120"/>
      <c r="P19" s="120"/>
    </row>
    <row r="20" spans="1:16" x14ac:dyDescent="0.2">
      <c r="A20" s="2" t="s">
        <v>3</v>
      </c>
      <c r="B20" s="83" t="s">
        <v>52</v>
      </c>
      <c r="C20" s="83" t="s">
        <v>53</v>
      </c>
      <c r="D20" s="83" t="s">
        <v>54</v>
      </c>
      <c r="E20" s="240" t="s">
        <v>55</v>
      </c>
      <c r="F20" s="83" t="s">
        <v>56</v>
      </c>
      <c r="G20" s="83"/>
      <c r="H20" s="85"/>
      <c r="I20" s="234" t="s">
        <v>31</v>
      </c>
      <c r="J20" s="81">
        <v>0</v>
      </c>
      <c r="K20" s="81">
        <v>0</v>
      </c>
      <c r="L20" s="81">
        <f>K20+J20</f>
        <v>0</v>
      </c>
      <c r="M20" s="233" t="str">
        <f t="shared" ref="M20:M32" si="3">IF(K20&gt;0,J20/K20,"NM")</f>
        <v>NM</v>
      </c>
      <c r="N20" s="81">
        <f t="shared" ref="N20:N32" si="4">J20-K20</f>
        <v>0</v>
      </c>
      <c r="O20" s="120"/>
      <c r="P20" s="120"/>
    </row>
    <row r="21" spans="1:16" x14ac:dyDescent="0.2">
      <c r="A21" s="3" t="s">
        <v>26</v>
      </c>
      <c r="B21" s="81"/>
      <c r="C21" s="81"/>
      <c r="D21" s="81">
        <f t="shared" ref="D21:D35" si="5">B21+C21</f>
        <v>0</v>
      </c>
      <c r="E21" s="233" t="str">
        <f t="shared" ref="E21:E35" si="6">IF(C21&gt;0,B21/C21,"NM")</f>
        <v>NM</v>
      </c>
      <c r="F21" s="81">
        <f t="shared" ref="F21:F35" si="7">B21-C21</f>
        <v>0</v>
      </c>
      <c r="G21" s="79"/>
      <c r="H21" s="85"/>
      <c r="I21" s="234" t="s">
        <v>32</v>
      </c>
      <c r="J21" s="81">
        <v>0</v>
      </c>
      <c r="K21" s="81">
        <v>0</v>
      </c>
      <c r="L21" s="81">
        <f t="shared" ref="L21:L32" si="8">K21+J21</f>
        <v>0</v>
      </c>
      <c r="M21" s="233" t="str">
        <f t="shared" si="3"/>
        <v>NM</v>
      </c>
      <c r="N21" s="81">
        <f t="shared" si="4"/>
        <v>0</v>
      </c>
      <c r="O21" s="120"/>
      <c r="P21" s="120"/>
    </row>
    <row r="22" spans="1:16" x14ac:dyDescent="0.2">
      <c r="A22" s="3" t="s">
        <v>76</v>
      </c>
      <c r="B22" s="81"/>
      <c r="C22" s="81"/>
      <c r="D22" s="81">
        <f t="shared" si="5"/>
        <v>0</v>
      </c>
      <c r="E22" s="233" t="str">
        <f t="shared" si="6"/>
        <v>NM</v>
      </c>
      <c r="F22" s="81">
        <f t="shared" si="7"/>
        <v>0</v>
      </c>
      <c r="G22" s="79"/>
      <c r="H22" s="85"/>
      <c r="I22" s="234" t="s">
        <v>33</v>
      </c>
      <c r="J22" s="81">
        <v>0.38900000000000001</v>
      </c>
      <c r="K22" s="81">
        <v>0.27700000000000002</v>
      </c>
      <c r="L22" s="81">
        <f>K22+J22</f>
        <v>0.66600000000000004</v>
      </c>
      <c r="M22" s="233">
        <f t="shared" si="3"/>
        <v>1.4043321299638989</v>
      </c>
      <c r="N22" s="81">
        <f>J22-K22</f>
        <v>0.11199999999999999</v>
      </c>
      <c r="O22" s="120"/>
      <c r="P22" s="120"/>
    </row>
    <row r="23" spans="1:16" x14ac:dyDescent="0.2">
      <c r="A23" s="3" t="s">
        <v>61</v>
      </c>
      <c r="B23" s="81"/>
      <c r="C23" s="81"/>
      <c r="D23" s="81">
        <f t="shared" si="5"/>
        <v>0</v>
      </c>
      <c r="E23" s="233" t="str">
        <f t="shared" si="6"/>
        <v>NM</v>
      </c>
      <c r="F23" s="81">
        <f t="shared" si="7"/>
        <v>0</v>
      </c>
      <c r="G23" s="79"/>
      <c r="H23" s="85"/>
      <c r="I23" s="234" t="s">
        <v>34</v>
      </c>
      <c r="J23" s="81">
        <v>0.104</v>
      </c>
      <c r="K23" s="81">
        <v>0.10299999999999999</v>
      </c>
      <c r="L23" s="81">
        <f t="shared" si="8"/>
        <v>0.20699999999999999</v>
      </c>
      <c r="M23" s="233">
        <f t="shared" si="3"/>
        <v>1.0097087378640777</v>
      </c>
      <c r="N23" s="81">
        <f t="shared" si="4"/>
        <v>1.0000000000000009E-3</v>
      </c>
      <c r="O23" s="120"/>
      <c r="P23" s="120"/>
    </row>
    <row r="24" spans="1:16" x14ac:dyDescent="0.2">
      <c r="A24" s="3" t="s">
        <v>69</v>
      </c>
      <c r="B24" s="81"/>
      <c r="C24" s="81"/>
      <c r="D24" s="81">
        <f t="shared" si="5"/>
        <v>0</v>
      </c>
      <c r="E24" s="233" t="str">
        <f t="shared" si="6"/>
        <v>NM</v>
      </c>
      <c r="F24" s="81">
        <f t="shared" si="7"/>
        <v>0</v>
      </c>
      <c r="G24" s="79"/>
      <c r="H24" s="278"/>
      <c r="I24" s="234" t="s">
        <v>35</v>
      </c>
      <c r="J24" s="81">
        <v>7.3999999999999996E-2</v>
      </c>
      <c r="K24" s="81">
        <v>5.1999999999999998E-2</v>
      </c>
      <c r="L24" s="81">
        <f t="shared" si="8"/>
        <v>0.126</v>
      </c>
      <c r="M24" s="233">
        <f t="shared" si="3"/>
        <v>1.4230769230769231</v>
      </c>
      <c r="N24" s="81">
        <f t="shared" si="4"/>
        <v>2.1999999999999999E-2</v>
      </c>
      <c r="O24" s="120"/>
      <c r="P24" s="120"/>
    </row>
    <row r="25" spans="1:16" x14ac:dyDescent="0.2">
      <c r="A25" s="3" t="s">
        <v>75</v>
      </c>
      <c r="B25" s="81"/>
      <c r="C25" s="81"/>
      <c r="D25" s="81">
        <f t="shared" si="5"/>
        <v>0</v>
      </c>
      <c r="E25" s="233" t="str">
        <f t="shared" si="6"/>
        <v>NM</v>
      </c>
      <c r="F25" s="81">
        <f t="shared" si="7"/>
        <v>0</v>
      </c>
      <c r="G25" s="79"/>
      <c r="H25" s="85"/>
      <c r="I25" s="234" t="s">
        <v>36</v>
      </c>
      <c r="J25" s="81">
        <v>0.223</v>
      </c>
      <c r="K25" s="81">
        <v>6.4000000000000001E-2</v>
      </c>
      <c r="L25" s="81">
        <f t="shared" si="8"/>
        <v>0.28700000000000003</v>
      </c>
      <c r="M25" s="233">
        <f t="shared" si="3"/>
        <v>3.484375</v>
      </c>
      <c r="N25" s="81">
        <f t="shared" si="4"/>
        <v>0.159</v>
      </c>
      <c r="O25" s="120"/>
      <c r="P25" s="120"/>
    </row>
    <row r="26" spans="1:16" x14ac:dyDescent="0.2">
      <c r="A26" s="3" t="s">
        <v>77</v>
      </c>
      <c r="B26" s="81"/>
      <c r="C26" s="81"/>
      <c r="D26" s="81">
        <f t="shared" si="5"/>
        <v>0</v>
      </c>
      <c r="E26" s="233" t="str">
        <f t="shared" si="6"/>
        <v>NM</v>
      </c>
      <c r="F26" s="81">
        <f t="shared" si="7"/>
        <v>0</v>
      </c>
      <c r="G26" s="79"/>
      <c r="H26" s="85"/>
      <c r="I26" s="234" t="s">
        <v>37</v>
      </c>
      <c r="J26" s="81">
        <v>0</v>
      </c>
      <c r="K26" s="81">
        <v>0.03</v>
      </c>
      <c r="L26" s="81">
        <f t="shared" si="8"/>
        <v>0.03</v>
      </c>
      <c r="M26" s="233">
        <f t="shared" si="3"/>
        <v>0</v>
      </c>
      <c r="N26" s="81">
        <f t="shared" si="4"/>
        <v>-0.03</v>
      </c>
      <c r="O26" s="120"/>
      <c r="P26" s="120"/>
    </row>
    <row r="27" spans="1:16" x14ac:dyDescent="0.2">
      <c r="A27" s="3" t="s">
        <v>19</v>
      </c>
      <c r="B27" s="81"/>
      <c r="C27" s="81"/>
      <c r="D27" s="81">
        <f t="shared" si="5"/>
        <v>0</v>
      </c>
      <c r="E27" s="233" t="str">
        <f t="shared" si="6"/>
        <v>NM</v>
      </c>
      <c r="F27" s="81">
        <f t="shared" si="7"/>
        <v>0</v>
      </c>
      <c r="G27" s="79"/>
      <c r="H27" s="85"/>
      <c r="I27" s="234" t="s">
        <v>18</v>
      </c>
      <c r="J27" s="81">
        <v>0</v>
      </c>
      <c r="K27" s="81">
        <v>0</v>
      </c>
      <c r="L27" s="81">
        <f t="shared" si="8"/>
        <v>0</v>
      </c>
      <c r="M27" s="233" t="str">
        <f t="shared" si="3"/>
        <v>NM</v>
      </c>
      <c r="N27" s="81">
        <f t="shared" si="4"/>
        <v>0</v>
      </c>
      <c r="O27" s="120"/>
      <c r="P27" s="120"/>
    </row>
    <row r="28" spans="1:16" x14ac:dyDescent="0.2">
      <c r="A28" s="3" t="s">
        <v>4</v>
      </c>
      <c r="B28" s="81"/>
      <c r="C28" s="81"/>
      <c r="D28" s="81">
        <f t="shared" si="5"/>
        <v>0</v>
      </c>
      <c r="E28" s="233" t="str">
        <f t="shared" si="6"/>
        <v>NM</v>
      </c>
      <c r="F28" s="81">
        <f t="shared" si="7"/>
        <v>0</v>
      </c>
      <c r="G28" s="79"/>
      <c r="H28" s="85"/>
      <c r="I28" s="234" t="s">
        <v>38</v>
      </c>
      <c r="J28" s="81">
        <v>0.216</v>
      </c>
      <c r="K28" s="81">
        <v>0.01</v>
      </c>
      <c r="L28" s="81">
        <f t="shared" si="8"/>
        <v>0.22600000000000001</v>
      </c>
      <c r="M28" s="233">
        <f t="shared" si="3"/>
        <v>21.599999999999998</v>
      </c>
      <c r="N28" s="81">
        <f t="shared" si="4"/>
        <v>0.20599999999999999</v>
      </c>
      <c r="O28" s="120"/>
      <c r="P28" s="120"/>
    </row>
    <row r="29" spans="1:16" x14ac:dyDescent="0.2">
      <c r="A29" s="3" t="s">
        <v>5</v>
      </c>
      <c r="B29" s="81"/>
      <c r="C29" s="81"/>
      <c r="D29" s="81">
        <f t="shared" si="5"/>
        <v>0</v>
      </c>
      <c r="E29" s="233" t="str">
        <f t="shared" si="6"/>
        <v>NM</v>
      </c>
      <c r="F29" s="81">
        <f t="shared" si="7"/>
        <v>0</v>
      </c>
      <c r="G29" s="79"/>
      <c r="H29" s="85"/>
      <c r="I29" s="234" t="s">
        <v>106</v>
      </c>
      <c r="J29" s="81">
        <v>0</v>
      </c>
      <c r="K29" s="81">
        <v>0</v>
      </c>
      <c r="L29" s="81">
        <f t="shared" si="8"/>
        <v>0</v>
      </c>
      <c r="M29" s="233" t="str">
        <f t="shared" si="3"/>
        <v>NM</v>
      </c>
      <c r="N29" s="81">
        <f t="shared" si="4"/>
        <v>0</v>
      </c>
      <c r="O29" s="120"/>
      <c r="P29" s="120"/>
    </row>
    <row r="30" spans="1:16" x14ac:dyDescent="0.2">
      <c r="A30" s="3" t="s">
        <v>73</v>
      </c>
      <c r="B30" s="81"/>
      <c r="C30" s="81"/>
      <c r="D30" s="81">
        <f t="shared" si="5"/>
        <v>0</v>
      </c>
      <c r="E30" s="233" t="str">
        <f t="shared" si="6"/>
        <v>NM</v>
      </c>
      <c r="F30" s="81">
        <f t="shared" si="7"/>
        <v>0</v>
      </c>
      <c r="G30" s="79"/>
      <c r="H30" s="85"/>
      <c r="I30" s="234" t="s">
        <v>39</v>
      </c>
      <c r="J30" s="81">
        <v>0</v>
      </c>
      <c r="K30" s="81">
        <v>0</v>
      </c>
      <c r="L30" s="81">
        <f t="shared" si="8"/>
        <v>0</v>
      </c>
      <c r="M30" s="233" t="str">
        <f t="shared" si="3"/>
        <v>NM</v>
      </c>
      <c r="N30" s="81">
        <f t="shared" si="4"/>
        <v>0</v>
      </c>
      <c r="O30" s="120"/>
      <c r="P30" s="120"/>
    </row>
    <row r="31" spans="1:16" x14ac:dyDescent="0.2">
      <c r="A31" s="3" t="s">
        <v>66</v>
      </c>
      <c r="B31" s="81"/>
      <c r="C31" s="81"/>
      <c r="D31" s="81">
        <f t="shared" si="5"/>
        <v>0</v>
      </c>
      <c r="E31" s="233" t="str">
        <f t="shared" si="6"/>
        <v>NM</v>
      </c>
      <c r="F31" s="81">
        <f t="shared" si="7"/>
        <v>0</v>
      </c>
      <c r="G31" s="79"/>
      <c r="H31" s="85"/>
      <c r="I31" s="234" t="s">
        <v>59</v>
      </c>
      <c r="J31" s="81">
        <v>0</v>
      </c>
      <c r="K31" s="81">
        <v>0</v>
      </c>
      <c r="L31" s="81">
        <f t="shared" si="8"/>
        <v>0</v>
      </c>
      <c r="M31" s="233" t="str">
        <f t="shared" si="3"/>
        <v>NM</v>
      </c>
      <c r="N31" s="81">
        <f t="shared" si="4"/>
        <v>0</v>
      </c>
      <c r="O31" s="120"/>
      <c r="P31" s="120"/>
    </row>
    <row r="32" spans="1:16" x14ac:dyDescent="0.2">
      <c r="A32" s="3" t="s">
        <v>58</v>
      </c>
      <c r="B32" s="81"/>
      <c r="C32" s="81"/>
      <c r="D32" s="81">
        <f t="shared" si="5"/>
        <v>0</v>
      </c>
      <c r="E32" s="233" t="str">
        <f t="shared" si="6"/>
        <v>NM</v>
      </c>
      <c r="F32" s="81">
        <f t="shared" si="7"/>
        <v>0</v>
      </c>
      <c r="G32" s="79"/>
      <c r="H32" s="85"/>
      <c r="I32" s="234" t="s">
        <v>60</v>
      </c>
      <c r="J32" s="81">
        <v>0</v>
      </c>
      <c r="K32" s="81">
        <v>0</v>
      </c>
      <c r="L32" s="81">
        <f t="shared" si="8"/>
        <v>0</v>
      </c>
      <c r="M32" s="233" t="str">
        <f t="shared" si="3"/>
        <v>NM</v>
      </c>
      <c r="N32" s="81">
        <f t="shared" si="4"/>
        <v>0</v>
      </c>
      <c r="O32" s="312"/>
      <c r="P32" s="120"/>
    </row>
    <row r="33" spans="1:17" x14ac:dyDescent="0.2">
      <c r="A33" s="3" t="s">
        <v>64</v>
      </c>
      <c r="B33" s="81"/>
      <c r="C33" s="81"/>
      <c r="D33" s="81">
        <f t="shared" si="5"/>
        <v>0</v>
      </c>
      <c r="E33" s="233" t="str">
        <f t="shared" si="6"/>
        <v>NM</v>
      </c>
      <c r="F33" s="81">
        <f t="shared" si="7"/>
        <v>0</v>
      </c>
      <c r="G33" s="79"/>
      <c r="H33" s="85"/>
      <c r="I33" s="238"/>
      <c r="J33" s="238"/>
      <c r="K33" s="235"/>
      <c r="L33" s="235"/>
      <c r="M33" s="236"/>
      <c r="N33" s="79"/>
      <c r="O33" s="120"/>
      <c r="P33" s="120"/>
    </row>
    <row r="34" spans="1:17" x14ac:dyDescent="0.2">
      <c r="A34" s="3" t="s">
        <v>62</v>
      </c>
      <c r="B34" s="81"/>
      <c r="C34" s="81"/>
      <c r="D34" s="81">
        <f t="shared" si="5"/>
        <v>0</v>
      </c>
      <c r="E34" s="233" t="str">
        <f t="shared" si="6"/>
        <v>NM</v>
      </c>
      <c r="F34" s="81">
        <f t="shared" si="7"/>
        <v>0</v>
      </c>
      <c r="G34" s="79"/>
      <c r="H34" s="235"/>
      <c r="I34" s="237" t="s">
        <v>25</v>
      </c>
      <c r="J34" s="279">
        <f>SUM(J20:J32)</f>
        <v>1.006</v>
      </c>
      <c r="K34" s="279">
        <f>SUM(K20:K32)</f>
        <v>0.53600000000000003</v>
      </c>
      <c r="L34" s="241">
        <f>J34+K34</f>
        <v>1.542</v>
      </c>
      <c r="M34" s="233">
        <f>IF(K34&gt;0,J34/K34,"NM")</f>
        <v>1.8768656716417909</v>
      </c>
      <c r="N34" s="81">
        <f>J34-K34</f>
        <v>0.47</v>
      </c>
      <c r="O34" s="120"/>
      <c r="P34" s="120"/>
    </row>
    <row r="35" spans="1:17" x14ac:dyDescent="0.2">
      <c r="A35" s="3" t="s">
        <v>63</v>
      </c>
      <c r="B35" s="81"/>
      <c r="C35" s="81"/>
      <c r="D35" s="81">
        <f t="shared" si="5"/>
        <v>0</v>
      </c>
      <c r="E35" s="233" t="str">
        <f t="shared" si="6"/>
        <v>NM</v>
      </c>
      <c r="F35" s="81">
        <f t="shared" si="7"/>
        <v>0</v>
      </c>
      <c r="G35" s="79"/>
      <c r="H35" s="235"/>
      <c r="I35" s="235"/>
      <c r="J35" s="85"/>
      <c r="K35" s="235"/>
      <c r="L35" s="235"/>
      <c r="M35" s="236"/>
      <c r="N35" s="235"/>
      <c r="P35" s="120"/>
    </row>
    <row r="36" spans="1:17" x14ac:dyDescent="0.2">
      <c r="A36" s="1"/>
      <c r="B36" s="79"/>
      <c r="C36" s="79"/>
      <c r="D36" s="79"/>
      <c r="E36" s="236"/>
      <c r="F36" s="79"/>
      <c r="G36" s="83"/>
      <c r="H36" s="235"/>
      <c r="I36" s="238" t="s">
        <v>40</v>
      </c>
      <c r="J36" s="238"/>
      <c r="K36" s="235"/>
      <c r="L36" s="235"/>
      <c r="M36" s="236"/>
      <c r="N36" s="79"/>
      <c r="P36" s="120"/>
    </row>
    <row r="37" spans="1:17" x14ac:dyDescent="0.2">
      <c r="A37" s="5" t="s">
        <v>12</v>
      </c>
      <c r="B37" s="81">
        <f>SUM(B21:B35)</f>
        <v>0</v>
      </c>
      <c r="C37" s="81">
        <f>SUM(C21:C35)</f>
        <v>0</v>
      </c>
      <c r="D37" s="81">
        <f>C37+B37</f>
        <v>0</v>
      </c>
      <c r="E37" s="233" t="str">
        <f>IF(C37&gt;0,B37/C37,"NM")</f>
        <v>NM</v>
      </c>
      <c r="F37" s="81">
        <f>B37-C37</f>
        <v>0</v>
      </c>
      <c r="G37" s="79"/>
      <c r="H37" s="235"/>
      <c r="I37" s="238"/>
      <c r="J37" s="238"/>
      <c r="K37" s="235"/>
      <c r="L37" s="235"/>
      <c r="M37" s="236"/>
      <c r="N37" s="79"/>
      <c r="P37" s="120"/>
    </row>
    <row r="38" spans="1:17" x14ac:dyDescent="0.2">
      <c r="A38" s="2"/>
      <c r="B38" s="79"/>
      <c r="C38" s="79"/>
      <c r="D38" s="79"/>
      <c r="E38" s="236"/>
      <c r="F38" s="79"/>
      <c r="G38" s="79"/>
      <c r="H38" s="235"/>
      <c r="I38" s="238"/>
      <c r="J38" s="239" t="s">
        <v>52</v>
      </c>
      <c r="K38" s="239" t="s">
        <v>53</v>
      </c>
      <c r="L38" s="239" t="s">
        <v>54</v>
      </c>
      <c r="M38" s="240" t="s">
        <v>55</v>
      </c>
      <c r="N38" s="239" t="s">
        <v>56</v>
      </c>
      <c r="P38" s="239"/>
      <c r="Q38" s="239"/>
    </row>
    <row r="39" spans="1:17" x14ac:dyDescent="0.2">
      <c r="A39" s="1"/>
      <c r="B39" s="79"/>
      <c r="C39" s="79"/>
      <c r="D39" s="79"/>
      <c r="E39" s="236"/>
      <c r="F39" s="79"/>
      <c r="G39" s="79"/>
      <c r="H39" s="235"/>
      <c r="I39" s="234" t="s">
        <v>292</v>
      </c>
      <c r="J39" s="81">
        <v>0.59199999999999997</v>
      </c>
      <c r="K39" s="81">
        <v>0.24099999999999999</v>
      </c>
      <c r="L39" s="81">
        <f>K39+J39</f>
        <v>0.83299999999999996</v>
      </c>
      <c r="M39" s="233">
        <f>IF(K39&gt;0,J39/K39,"NM")</f>
        <v>2.4564315352697097</v>
      </c>
      <c r="N39" s="81">
        <f>J39-K39</f>
        <v>0.35099999999999998</v>
      </c>
      <c r="O39" s="129"/>
      <c r="P39" s="79"/>
      <c r="Q39" s="79"/>
    </row>
    <row r="40" spans="1:17" x14ac:dyDescent="0.2">
      <c r="A40" s="2" t="s">
        <v>10</v>
      </c>
      <c r="B40" s="83" t="s">
        <v>52</v>
      </c>
      <c r="C40" s="83" t="s">
        <v>53</v>
      </c>
      <c r="D40" s="83" t="s">
        <v>54</v>
      </c>
      <c r="E40" s="240" t="s">
        <v>55</v>
      </c>
      <c r="F40" s="83" t="s">
        <v>56</v>
      </c>
      <c r="G40" s="83"/>
      <c r="H40" s="280"/>
      <c r="I40" s="234" t="s">
        <v>293</v>
      </c>
      <c r="J40" s="81">
        <v>0.27200000000000002</v>
      </c>
      <c r="K40" s="81">
        <v>0.22</v>
      </c>
      <c r="L40" s="81">
        <f>K40+J40</f>
        <v>0.49199999999999999</v>
      </c>
      <c r="M40" s="233">
        <f>IF(K40&gt;0,J40/K40,"NM")</f>
        <v>1.2363636363636366</v>
      </c>
      <c r="N40" s="81">
        <f>J40-K40</f>
        <v>5.2000000000000018E-2</v>
      </c>
      <c r="O40" s="129"/>
      <c r="P40" s="79"/>
      <c r="Q40" s="79"/>
    </row>
    <row r="41" spans="1:17" x14ac:dyDescent="0.2">
      <c r="A41" s="4" t="s">
        <v>51</v>
      </c>
      <c r="B41" s="81"/>
      <c r="C41" s="81"/>
      <c r="D41" s="81">
        <f>B41+C41</f>
        <v>0</v>
      </c>
      <c r="E41" s="233" t="str">
        <f>IF(C41&gt;0,B41/C41,"NM")</f>
        <v>NM</v>
      </c>
      <c r="F41" s="81">
        <f>B41-C41</f>
        <v>0</v>
      </c>
      <c r="G41" s="79"/>
      <c r="H41" s="235"/>
      <c r="I41" s="234" t="s">
        <v>294</v>
      </c>
      <c r="J41" s="81">
        <v>0.14299999999999999</v>
      </c>
      <c r="K41" s="81">
        <v>7.4999999999999997E-2</v>
      </c>
      <c r="L41" s="81">
        <f>K41+J41</f>
        <v>0.21799999999999997</v>
      </c>
      <c r="M41" s="233">
        <f>IF(K41&gt;0,J41/K41,"NM")</f>
        <v>1.9066666666666665</v>
      </c>
      <c r="N41" s="81">
        <f>J41-K41</f>
        <v>6.7999999999999991E-2</v>
      </c>
      <c r="O41" s="129"/>
      <c r="P41" s="79"/>
      <c r="Q41" s="79"/>
    </row>
    <row r="42" spans="1:17" x14ac:dyDescent="0.2">
      <c r="A42" s="2"/>
      <c r="B42" s="79"/>
      <c r="C42" s="79"/>
      <c r="D42" s="79"/>
      <c r="E42" s="236"/>
      <c r="F42" s="79"/>
      <c r="G42" s="79"/>
      <c r="H42" s="235"/>
      <c r="I42" s="235"/>
      <c r="J42" s="256" t="s">
        <v>72</v>
      </c>
      <c r="K42" s="256"/>
      <c r="L42" s="79"/>
      <c r="M42" s="236"/>
      <c r="N42" s="79"/>
      <c r="O42" s="129"/>
      <c r="P42" s="120"/>
    </row>
    <row r="43" spans="1:17" x14ac:dyDescent="0.2">
      <c r="A43" s="1"/>
      <c r="B43" s="79"/>
      <c r="C43" s="79"/>
      <c r="D43" s="79"/>
      <c r="E43" s="236"/>
      <c r="F43" s="79"/>
      <c r="G43" s="79"/>
      <c r="H43" s="235"/>
      <c r="I43" s="237" t="s">
        <v>25</v>
      </c>
      <c r="J43" s="81">
        <f>SUM(J39:J41)</f>
        <v>1.0069999999999999</v>
      </c>
      <c r="K43" s="81">
        <f>SUM(K39:K41)</f>
        <v>0.53599999999999992</v>
      </c>
      <c r="L43" s="81">
        <f>J43+K43</f>
        <v>1.5429999999999997</v>
      </c>
      <c r="M43" s="233">
        <f>IF(K43&gt;0,J43/K43,"NM")</f>
        <v>1.8787313432835822</v>
      </c>
      <c r="N43" s="81">
        <f>J43-K43</f>
        <v>0.47099999999999997</v>
      </c>
      <c r="O43" s="129"/>
      <c r="P43" s="120"/>
    </row>
    <row r="44" spans="1:17" x14ac:dyDescent="0.2">
      <c r="A44" s="2" t="s">
        <v>13</v>
      </c>
      <c r="B44" s="83" t="s">
        <v>52</v>
      </c>
      <c r="C44" s="83" t="s">
        <v>53</v>
      </c>
      <c r="D44" s="83" t="s">
        <v>54</v>
      </c>
      <c r="E44" s="240" t="s">
        <v>55</v>
      </c>
      <c r="F44" s="83" t="s">
        <v>56</v>
      </c>
      <c r="G44" s="83"/>
      <c r="H44" s="235"/>
      <c r="I44" s="235"/>
      <c r="J44" s="235"/>
      <c r="K44" s="235"/>
      <c r="L44" s="235"/>
      <c r="M44" s="236"/>
      <c r="N44" s="235"/>
    </row>
    <row r="45" spans="1:17" x14ac:dyDescent="0.2">
      <c r="A45" s="4" t="s">
        <v>50</v>
      </c>
      <c r="B45" s="81"/>
      <c r="C45" s="81"/>
      <c r="D45" s="81">
        <f>B45+C45</f>
        <v>0</v>
      </c>
      <c r="E45" s="233" t="str">
        <f>IF(C45&gt;0,B45/C45,"NM")</f>
        <v>NM</v>
      </c>
      <c r="F45" s="81">
        <f>B45-C45</f>
        <v>0</v>
      </c>
      <c r="G45" s="79"/>
      <c r="H45" s="235"/>
      <c r="I45" s="238" t="s">
        <v>80</v>
      </c>
      <c r="J45" s="235"/>
      <c r="K45" s="235"/>
      <c r="L45" s="118"/>
      <c r="M45" s="235"/>
      <c r="N45" s="235"/>
    </row>
    <row r="46" spans="1:17" x14ac:dyDescent="0.2">
      <c r="A46" s="2"/>
      <c r="B46" s="79"/>
      <c r="C46" s="79"/>
      <c r="D46" s="79"/>
      <c r="E46" s="236"/>
      <c r="F46" s="79"/>
      <c r="G46" s="79"/>
      <c r="H46" s="235"/>
      <c r="I46" s="238"/>
      <c r="J46" s="242" t="s">
        <v>52</v>
      </c>
      <c r="K46" s="242" t="s">
        <v>53</v>
      </c>
      <c r="L46" s="243" t="s">
        <v>54</v>
      </c>
      <c r="M46" s="244" t="s">
        <v>55</v>
      </c>
      <c r="N46" s="243" t="s">
        <v>56</v>
      </c>
    </row>
    <row r="47" spans="1:17" x14ac:dyDescent="0.2">
      <c r="A47" s="1"/>
      <c r="B47" s="79"/>
      <c r="C47" s="79"/>
      <c r="D47" s="79"/>
      <c r="E47" s="236"/>
      <c r="F47" s="79"/>
      <c r="G47" s="79"/>
      <c r="H47" s="235"/>
      <c r="I47" s="234" t="s">
        <v>22</v>
      </c>
      <c r="J47" s="324">
        <v>0</v>
      </c>
      <c r="K47" s="324">
        <v>0</v>
      </c>
      <c r="L47" s="81">
        <f>K47+J47</f>
        <v>0</v>
      </c>
      <c r="M47" s="233" t="str">
        <f>IF(K47&gt;0,J47/K47,"NM")</f>
        <v>NM</v>
      </c>
      <c r="N47" s="81">
        <f>J47-K47</f>
        <v>0</v>
      </c>
    </row>
    <row r="48" spans="1:17" x14ac:dyDescent="0.2">
      <c r="A48" s="2" t="s">
        <v>49</v>
      </c>
      <c r="B48" s="83" t="s">
        <v>52</v>
      </c>
      <c r="C48" s="83" t="s">
        <v>53</v>
      </c>
      <c r="D48" s="83" t="s">
        <v>54</v>
      </c>
      <c r="E48" s="240" t="s">
        <v>55</v>
      </c>
      <c r="F48" s="83" t="s">
        <v>56</v>
      </c>
      <c r="G48" s="83"/>
      <c r="H48" s="235"/>
      <c r="I48" s="234" t="s">
        <v>79</v>
      </c>
      <c r="J48" s="281">
        <v>0</v>
      </c>
      <c r="K48" s="281">
        <v>0</v>
      </c>
      <c r="L48" s="81">
        <f>K48+J48</f>
        <v>0</v>
      </c>
      <c r="M48" s="233" t="str">
        <f>IF(K48&gt;0,J48/K48,"NM")</f>
        <v>NM</v>
      </c>
      <c r="N48" s="81">
        <f>J48-K48</f>
        <v>0</v>
      </c>
    </row>
    <row r="49" spans="1:23" x14ac:dyDescent="0.2">
      <c r="A49" s="7" t="s">
        <v>14</v>
      </c>
      <c r="B49" s="81"/>
      <c r="C49" s="81"/>
      <c r="D49" s="81">
        <f>B49+C49</f>
        <v>0</v>
      </c>
      <c r="E49" s="233" t="str">
        <f>IF(C49&gt;0,B49/C49,"NM")</f>
        <v>NM</v>
      </c>
      <c r="F49" s="81">
        <f>B49-C49</f>
        <v>0</v>
      </c>
      <c r="G49" s="79"/>
      <c r="H49" s="235"/>
      <c r="I49" s="245" t="s">
        <v>24</v>
      </c>
      <c r="J49" s="281">
        <v>0</v>
      </c>
      <c r="K49" s="281">
        <v>0</v>
      </c>
      <c r="L49" s="81">
        <f>K49+J49</f>
        <v>0</v>
      </c>
      <c r="M49" s="233" t="str">
        <f>IF(K49&gt;0,J49/K49,"NM")</f>
        <v>NM</v>
      </c>
      <c r="N49" s="81">
        <f>J49-K49</f>
        <v>0</v>
      </c>
    </row>
    <row r="50" spans="1:23" x14ac:dyDescent="0.2">
      <c r="A50" s="7" t="s">
        <v>15</v>
      </c>
      <c r="B50" s="81"/>
      <c r="C50" s="81"/>
      <c r="D50" s="81">
        <f>B50+C50</f>
        <v>0</v>
      </c>
      <c r="E50" s="233" t="str">
        <f>IF(C50&gt;0,B50/C50,"NM")</f>
        <v>NM</v>
      </c>
      <c r="F50" s="81">
        <f>B50-C50</f>
        <v>0</v>
      </c>
      <c r="G50" s="79"/>
      <c r="H50" s="235"/>
      <c r="I50" s="245" t="s">
        <v>81</v>
      </c>
      <c r="J50" s="281">
        <v>0</v>
      </c>
      <c r="K50" s="281">
        <v>0</v>
      </c>
      <c r="L50" s="81">
        <f>K50+J50</f>
        <v>0</v>
      </c>
      <c r="M50" s="233" t="str">
        <f>IF(K50&gt;0,J50/K50,"NM")</f>
        <v>NM</v>
      </c>
      <c r="N50" s="81">
        <f>J50-K50</f>
        <v>0</v>
      </c>
    </row>
    <row r="51" spans="1:23" x14ac:dyDescent="0.2">
      <c r="A51" s="2"/>
      <c r="B51" s="79"/>
      <c r="C51" s="79"/>
      <c r="D51" s="79"/>
      <c r="E51" s="236"/>
      <c r="F51" s="79"/>
      <c r="G51" s="83"/>
      <c r="H51" s="235"/>
      <c r="I51" s="235"/>
      <c r="J51" s="235"/>
      <c r="K51" s="235"/>
      <c r="L51" s="235"/>
      <c r="M51" s="236"/>
      <c r="N51" s="235"/>
    </row>
    <row r="52" spans="1:23" x14ac:dyDescent="0.2">
      <c r="A52" s="4" t="s">
        <v>48</v>
      </c>
      <c r="B52" s="81">
        <f>SUM(B49:B50)</f>
        <v>0</v>
      </c>
      <c r="C52" s="81">
        <f>SUM(C49:C50)</f>
        <v>0</v>
      </c>
      <c r="D52" s="81">
        <f>B52+C52</f>
        <v>0</v>
      </c>
      <c r="E52" s="233" t="str">
        <f>IF(C52&gt;0,B52/C52,"NM")</f>
        <v>NM</v>
      </c>
      <c r="F52" s="81">
        <f>B52-C52</f>
        <v>0</v>
      </c>
      <c r="G52" s="79"/>
      <c r="H52" s="235"/>
      <c r="I52" s="246" t="s">
        <v>57</v>
      </c>
      <c r="J52" s="81">
        <f>SUM(J47:J50)</f>
        <v>0</v>
      </c>
      <c r="K52" s="81">
        <f>SUM(K47:K50)</f>
        <v>0</v>
      </c>
      <c r="L52" s="81">
        <f>K52+J52</f>
        <v>0</v>
      </c>
      <c r="M52" s="233" t="str">
        <f>IF(K52&gt;0,J52/K52,"NM")</f>
        <v>NM</v>
      </c>
      <c r="N52" s="81">
        <f>J52-K52</f>
        <v>0</v>
      </c>
      <c r="O52" s="313"/>
    </row>
    <row r="53" spans="1:23" ht="15.75" thickBot="1" x14ac:dyDescent="0.25">
      <c r="A53" s="2"/>
      <c r="B53" s="79"/>
      <c r="C53" s="79"/>
      <c r="D53" s="79"/>
      <c r="E53" s="236"/>
      <c r="F53" s="79"/>
      <c r="G53" s="79"/>
      <c r="H53" s="235"/>
      <c r="I53" s="235"/>
      <c r="J53" s="235"/>
      <c r="K53" s="235"/>
      <c r="L53" s="235"/>
      <c r="M53" s="236"/>
      <c r="N53" s="235"/>
      <c r="S53" s="133"/>
      <c r="T53" s="134"/>
      <c r="U53" s="134"/>
      <c r="V53" s="134"/>
      <c r="W53" s="134"/>
    </row>
    <row r="54" spans="1:23" ht="15.75" x14ac:dyDescent="0.25">
      <c r="A54" s="2"/>
      <c r="B54" s="79"/>
      <c r="C54" s="79"/>
      <c r="D54" s="79"/>
      <c r="E54" s="236"/>
      <c r="F54" s="79"/>
      <c r="G54" s="79"/>
      <c r="H54" s="235"/>
      <c r="I54" s="247" t="s">
        <v>67</v>
      </c>
      <c r="J54" s="248"/>
      <c r="K54" s="248"/>
      <c r="L54" s="248"/>
      <c r="M54" s="249"/>
      <c r="N54" s="235"/>
      <c r="S54" s="133"/>
      <c r="T54" s="135"/>
      <c r="U54" s="135"/>
      <c r="V54" s="135"/>
      <c r="W54" s="135"/>
    </row>
    <row r="55" spans="1:23" ht="15" x14ac:dyDescent="0.2">
      <c r="A55" s="2" t="s">
        <v>65</v>
      </c>
      <c r="B55" s="83" t="s">
        <v>52</v>
      </c>
      <c r="C55" s="83" t="s">
        <v>53</v>
      </c>
      <c r="D55" s="83" t="s">
        <v>54</v>
      </c>
      <c r="E55" s="240" t="s">
        <v>55</v>
      </c>
      <c r="F55" s="83" t="s">
        <v>56</v>
      </c>
      <c r="G55" s="83"/>
      <c r="H55" s="235"/>
      <c r="I55" s="250"/>
      <c r="J55" s="282"/>
      <c r="K55" s="235"/>
      <c r="L55" s="235"/>
      <c r="M55" s="251"/>
      <c r="N55" s="235"/>
      <c r="S55" s="134"/>
      <c r="T55" s="134"/>
      <c r="U55" s="134"/>
      <c r="V55" s="134"/>
      <c r="W55" s="134"/>
    </row>
    <row r="56" spans="1:23" ht="15" x14ac:dyDescent="0.2">
      <c r="A56" s="5" t="s">
        <v>16</v>
      </c>
      <c r="B56" s="81"/>
      <c r="C56" s="81"/>
      <c r="D56" s="81">
        <f>B56+C56</f>
        <v>0</v>
      </c>
      <c r="E56" s="233" t="str">
        <f>IF(C56&gt;0,B56/C56,"NM")</f>
        <v>NM</v>
      </c>
      <c r="F56" s="81">
        <f>B56-C56</f>
        <v>0</v>
      </c>
      <c r="G56" s="79"/>
      <c r="H56" s="235"/>
      <c r="I56" s="250"/>
      <c r="J56" s="85"/>
      <c r="K56" s="235"/>
      <c r="L56" s="235"/>
      <c r="M56" s="252"/>
      <c r="N56" s="235"/>
      <c r="S56" s="134"/>
      <c r="T56" s="134"/>
      <c r="U56" s="134"/>
      <c r="V56" s="134"/>
      <c r="W56" s="134"/>
    </row>
    <row r="57" spans="1:23" ht="15" x14ac:dyDescent="0.2">
      <c r="A57" s="2"/>
      <c r="B57" s="79"/>
      <c r="C57" s="79"/>
      <c r="D57" s="79"/>
      <c r="E57" s="236"/>
      <c r="F57" s="79"/>
      <c r="G57" s="79"/>
      <c r="H57" s="235"/>
      <c r="I57" s="250"/>
      <c r="J57" s="85"/>
      <c r="K57" s="235"/>
      <c r="L57" s="118"/>
      <c r="M57" s="253"/>
      <c r="N57" s="235"/>
      <c r="S57" s="134"/>
      <c r="T57" s="134"/>
      <c r="U57" s="134"/>
      <c r="V57" s="134"/>
      <c r="W57" s="134"/>
    </row>
    <row r="58" spans="1:23" ht="15" x14ac:dyDescent="0.2">
      <c r="A58" s="2"/>
      <c r="B58" s="79"/>
      <c r="C58" s="79"/>
      <c r="D58" s="79"/>
      <c r="E58" s="236"/>
      <c r="F58" s="79"/>
      <c r="G58" s="79"/>
      <c r="H58" s="235"/>
      <c r="I58" s="250"/>
      <c r="J58" s="85"/>
      <c r="K58" s="235"/>
      <c r="L58" s="118"/>
      <c r="M58" s="254"/>
      <c r="N58" s="79"/>
      <c r="S58" s="134"/>
      <c r="T58" s="134"/>
      <c r="U58" s="134"/>
      <c r="V58" s="134"/>
      <c r="W58" s="134"/>
    </row>
    <row r="59" spans="1:23" x14ac:dyDescent="0.2">
      <c r="A59" s="2" t="s">
        <v>25</v>
      </c>
      <c r="B59" s="83" t="s">
        <v>52</v>
      </c>
      <c r="C59" s="83" t="s">
        <v>53</v>
      </c>
      <c r="D59" s="83" t="s">
        <v>54</v>
      </c>
      <c r="E59" s="240" t="s">
        <v>55</v>
      </c>
      <c r="F59" s="83" t="s">
        <v>56</v>
      </c>
      <c r="G59" s="83"/>
      <c r="H59" s="235"/>
      <c r="I59" s="250"/>
      <c r="J59" s="235"/>
      <c r="K59" s="235"/>
      <c r="L59" s="118"/>
      <c r="M59" s="254"/>
      <c r="N59" s="235"/>
    </row>
    <row r="60" spans="1:23" x14ac:dyDescent="0.2">
      <c r="A60" s="4" t="str">
        <f>A17</f>
        <v>Total Equity</v>
      </c>
      <c r="B60" s="81">
        <f>B17</f>
        <v>1.0069999999999999</v>
      </c>
      <c r="C60" s="81">
        <f>C17</f>
        <v>0.53600000000000003</v>
      </c>
      <c r="D60" s="81">
        <f>D17</f>
        <v>1.5429999999999999</v>
      </c>
      <c r="E60" s="233">
        <f t="shared" ref="E60:E65" si="9">IF(C60&gt;0,B60/C60,"NM")</f>
        <v>1.8787313432835817</v>
      </c>
      <c r="F60" s="81">
        <f>F17</f>
        <v>0.47099999999999986</v>
      </c>
      <c r="G60" s="79"/>
      <c r="H60" s="235"/>
      <c r="I60" s="250"/>
      <c r="J60" s="235"/>
      <c r="K60" s="235"/>
      <c r="L60" s="118"/>
      <c r="M60" s="255"/>
      <c r="N60" s="235"/>
    </row>
    <row r="61" spans="1:23" x14ac:dyDescent="0.2">
      <c r="A61" s="4" t="str">
        <f>A37</f>
        <v>Total Credit</v>
      </c>
      <c r="B61" s="81">
        <f>B37</f>
        <v>0</v>
      </c>
      <c r="C61" s="81">
        <f>C37</f>
        <v>0</v>
      </c>
      <c r="D61" s="81">
        <f>D37</f>
        <v>0</v>
      </c>
      <c r="E61" s="233" t="str">
        <f t="shared" si="9"/>
        <v>NM</v>
      </c>
      <c r="F61" s="81">
        <f>F37</f>
        <v>0</v>
      </c>
      <c r="G61" s="79"/>
      <c r="H61" s="235"/>
      <c r="I61" s="250"/>
      <c r="J61" s="235"/>
      <c r="K61" s="116"/>
      <c r="L61" s="118"/>
      <c r="M61" s="255"/>
      <c r="N61" s="235"/>
    </row>
    <row r="62" spans="1:23" x14ac:dyDescent="0.2">
      <c r="A62" s="4" t="str">
        <f>A41</f>
        <v>Total Merger Arb.</v>
      </c>
      <c r="B62" s="81">
        <f>B41</f>
        <v>0</v>
      </c>
      <c r="C62" s="81">
        <f>C41</f>
        <v>0</v>
      </c>
      <c r="D62" s="81">
        <f>D41</f>
        <v>0</v>
      </c>
      <c r="E62" s="233" t="str">
        <f t="shared" si="9"/>
        <v>NM</v>
      </c>
      <c r="F62" s="81">
        <f>F41</f>
        <v>0</v>
      </c>
      <c r="G62" s="79"/>
      <c r="H62" s="79"/>
      <c r="I62" s="283"/>
      <c r="J62" s="284"/>
      <c r="K62" s="284"/>
      <c r="L62" s="118"/>
      <c r="M62" s="255"/>
      <c r="N62" s="235"/>
    </row>
    <row r="63" spans="1:23" x14ac:dyDescent="0.2">
      <c r="A63" s="4" t="str">
        <f>A45</f>
        <v>Total Convert. Arb.</v>
      </c>
      <c r="B63" s="81">
        <f>B45</f>
        <v>0</v>
      </c>
      <c r="C63" s="81">
        <f>C45</f>
        <v>0</v>
      </c>
      <c r="D63" s="81">
        <f>D45</f>
        <v>0</v>
      </c>
      <c r="E63" s="233" t="str">
        <f t="shared" si="9"/>
        <v>NM</v>
      </c>
      <c r="F63" s="81">
        <f>F45</f>
        <v>0</v>
      </c>
      <c r="G63" s="79"/>
      <c r="H63" s="235"/>
      <c r="I63" s="285"/>
      <c r="J63" s="235"/>
      <c r="K63" s="235"/>
      <c r="L63" s="236"/>
      <c r="M63" s="255"/>
      <c r="N63" s="235"/>
    </row>
    <row r="64" spans="1:23" x14ac:dyDescent="0.2">
      <c r="A64" s="4" t="str">
        <f>A52</f>
        <v>Total Cap. Struct. Arb.</v>
      </c>
      <c r="B64" s="81">
        <f>B52</f>
        <v>0</v>
      </c>
      <c r="C64" s="81">
        <f>C52</f>
        <v>0</v>
      </c>
      <c r="D64" s="81">
        <f>D52</f>
        <v>0</v>
      </c>
      <c r="E64" s="233" t="str">
        <f t="shared" si="9"/>
        <v>NM</v>
      </c>
      <c r="F64" s="81">
        <f>F52</f>
        <v>0</v>
      </c>
      <c r="G64" s="79"/>
      <c r="H64" s="235"/>
      <c r="I64" s="250"/>
      <c r="J64" s="235"/>
      <c r="K64" s="235"/>
      <c r="L64" s="118"/>
      <c r="M64" s="255"/>
      <c r="N64" s="235"/>
    </row>
    <row r="65" spans="1:14" x14ac:dyDescent="0.2">
      <c r="A65" s="4" t="str">
        <f>A56</f>
        <v>Total Privates</v>
      </c>
      <c r="B65" s="81">
        <f>B56</f>
        <v>0</v>
      </c>
      <c r="C65" s="81">
        <f>C56</f>
        <v>0</v>
      </c>
      <c r="D65" s="81">
        <f>D56</f>
        <v>0</v>
      </c>
      <c r="E65" s="233" t="str">
        <f t="shared" si="9"/>
        <v>NM</v>
      </c>
      <c r="F65" s="81">
        <f>F56</f>
        <v>0</v>
      </c>
      <c r="G65" s="79"/>
      <c r="H65" s="235"/>
      <c r="I65" s="286"/>
      <c r="J65" s="277"/>
      <c r="K65" s="235"/>
      <c r="L65" s="118"/>
      <c r="M65" s="255"/>
      <c r="N65" s="235"/>
    </row>
    <row r="66" spans="1:14" x14ac:dyDescent="0.2">
      <c r="A66" s="1"/>
      <c r="B66" s="79"/>
      <c r="C66" s="79"/>
      <c r="D66" s="79"/>
      <c r="E66" s="236"/>
      <c r="F66" s="79"/>
      <c r="G66" s="79"/>
      <c r="H66" s="235"/>
      <c r="I66" s="286"/>
      <c r="J66" s="277"/>
      <c r="K66" s="235"/>
      <c r="L66" s="118"/>
      <c r="M66" s="255"/>
      <c r="N66" s="235"/>
    </row>
    <row r="67" spans="1:14" x14ac:dyDescent="0.2">
      <c r="A67" s="5" t="s">
        <v>25</v>
      </c>
      <c r="B67" s="81">
        <f>SUM(B60:B65)</f>
        <v>1.0069999999999999</v>
      </c>
      <c r="C67" s="81">
        <f>SUM(C60:C65)</f>
        <v>0.53600000000000003</v>
      </c>
      <c r="D67" s="241">
        <f>C67+B67</f>
        <v>1.5429999999999999</v>
      </c>
      <c r="E67" s="233">
        <f>IF(C67&gt;0,B67/C67,"NM")</f>
        <v>1.8787313432835817</v>
      </c>
      <c r="F67" s="241">
        <f>B67-C67</f>
        <v>0.47099999999999986</v>
      </c>
      <c r="G67" s="79"/>
      <c r="H67" s="235"/>
      <c r="I67" s="287"/>
      <c r="J67" s="235"/>
      <c r="K67" s="235"/>
      <c r="L67" s="236"/>
      <c r="M67" s="252"/>
      <c r="N67" s="235"/>
    </row>
    <row r="68" spans="1:14" x14ac:dyDescent="0.2">
      <c r="A68" s="5" t="s">
        <v>74</v>
      </c>
      <c r="B68" s="81">
        <f>SUM(B10:B13,B15,B21:B32,B41,B45,B49:B50,B56)</f>
        <v>1.0069999999999999</v>
      </c>
      <c r="C68" s="81">
        <f>SUM(C10:C13,C15,C21:C32,C41,C45,C49:C50,C56)</f>
        <v>0.53600000000000003</v>
      </c>
      <c r="D68" s="241">
        <f>C68+B68</f>
        <v>1.5429999999999999</v>
      </c>
      <c r="E68" s="233">
        <f>IF(C68&gt;0,B68/C68,"NM")</f>
        <v>1.8787313432835817</v>
      </c>
      <c r="F68" s="241">
        <f>B68-C68</f>
        <v>0.47099999999999986</v>
      </c>
      <c r="G68" s="79"/>
      <c r="H68" s="235"/>
      <c r="I68" s="288"/>
      <c r="J68" s="235"/>
      <c r="K68" s="235"/>
      <c r="L68" s="118"/>
      <c r="M68" s="255"/>
      <c r="N68" s="79"/>
    </row>
    <row r="69" spans="1:14" ht="13.5" thickBot="1" x14ac:dyDescent="0.25">
      <c r="A69" s="44" t="s">
        <v>78</v>
      </c>
      <c r="B69" s="81">
        <f>B32</f>
        <v>0</v>
      </c>
      <c r="C69" s="81">
        <f>C32</f>
        <v>0</v>
      </c>
      <c r="D69" s="241">
        <f>D32</f>
        <v>0</v>
      </c>
      <c r="E69" s="241" t="str">
        <f>E32</f>
        <v>NM</v>
      </c>
      <c r="F69" s="241">
        <f>F32</f>
        <v>0</v>
      </c>
      <c r="G69" s="262"/>
      <c r="H69" s="235"/>
      <c r="I69" s="257"/>
      <c r="J69" s="258"/>
      <c r="K69" s="258"/>
      <c r="L69" s="289"/>
      <c r="M69" s="259"/>
      <c r="N69" s="235"/>
    </row>
    <row r="70" spans="1:14" x14ac:dyDescent="0.2">
      <c r="A70" s="1"/>
      <c r="B70" s="6"/>
      <c r="C70" s="6"/>
      <c r="D70" s="6"/>
      <c r="E70" s="17"/>
      <c r="F70" s="6"/>
      <c r="G70" s="6"/>
      <c r="H70" s="1"/>
      <c r="I70" s="1"/>
      <c r="J70" s="1"/>
      <c r="K70" s="1"/>
      <c r="L70" s="1"/>
      <c r="M70" s="12"/>
      <c r="N70" s="1"/>
    </row>
    <row r="71" spans="1:14" x14ac:dyDescent="0.2">
      <c r="A71" s="1"/>
      <c r="B71" s="6"/>
      <c r="C71" s="6"/>
      <c r="D71" s="6"/>
      <c r="E71" s="17"/>
      <c r="F71" s="6"/>
      <c r="G71" s="6"/>
      <c r="H71" s="1"/>
      <c r="I71" s="1"/>
      <c r="J71" s="1"/>
      <c r="K71" s="1"/>
      <c r="L71" s="1"/>
      <c r="M71" s="12"/>
      <c r="N71" s="1"/>
    </row>
  </sheetData>
  <customSheetViews>
    <customSheetView guid="{CA497D1C-9A09-4CF3-B671-3FD8BB2B2517}" scale="80" topLeftCell="A12">
      <selection activeCell="H42" sqref="H42"/>
      <pageMargins left="0.7" right="0.7" top="0.75" bottom="0.75" header="0.3" footer="0.3"/>
      <pageSetup paperSize="0" orientation="portrait" horizontalDpi="0" verticalDpi="0" copies="0" r:id="rId1"/>
    </customSheetView>
    <customSheetView guid="{162504CA-979C-48C9-998D-9A0D2EECF939}" scale="80" showPageBreaks="1" printArea="1">
      <selection activeCell="L22" sqref="L22"/>
      <pageMargins left="0.7" right="0.7" top="0.75" bottom="0.75" header="0.3" footer="0.3"/>
      <pageSetup paperSize="0" orientation="portrait" horizontalDpi="0" verticalDpi="0" copies="0"/>
    </customSheetView>
    <customSheetView guid="{CC76F6F4-6360-4941-90B3-CD1DBE270484}" scale="80">
      <selection activeCell="A4" sqref="A4:I6"/>
      <pageMargins left="0.7" right="0.7" top="0.75" bottom="0.75" header="0.3" footer="0.3"/>
      <pageSetup scale="64" orientation="portrait" r:id="rId2"/>
    </customSheetView>
    <customSheetView guid="{877A0E3F-37C7-4829-8F12-689383AF410D}" scale="85" showPageBreaks="1" printArea="1" view="pageBreakPreview" topLeftCell="A25">
      <selection activeCell="K42" sqref="K42"/>
      <pageMargins left="0.7" right="0.7" top="0.75" bottom="0.75" header="0.3" footer="0.3"/>
      <pageSetup scale="64" orientation="portrait" r:id="rId3"/>
    </customSheetView>
    <customSheetView guid="{D246C09C-DFF9-4A1E-9063-3052D07DF403}" showPageBreaks="1" printArea="1" view="pageBreakPreview" topLeftCell="A25">
      <selection activeCell="O1" sqref="O1:O1048576"/>
      <colBreaks count="1" manualBreakCount="1">
        <brk id="14" max="68" man="1"/>
      </colBreaks>
      <pageMargins left="0.7" right="0.7" top="0.75" bottom="0.75" header="0.3" footer="0.3"/>
      <pageSetup scale="64" orientation="portrait" r:id="rId4"/>
    </customSheetView>
    <customSheetView guid="{F9F6DDA5-A25E-4F8D-A3A2-CB5ED095FD7E}" showPageBreaks="1" fitToPage="1" printArea="1" view="pageBreakPreview" topLeftCell="A25">
      <selection activeCell="J68" sqref="J68"/>
      <colBreaks count="1" manualBreakCount="1">
        <brk id="14" max="68" man="1"/>
      </colBreaks>
      <pageMargins left="0.75" right="0" top="1" bottom="0" header="0.5" footer="0.5"/>
      <printOptions horizontalCentered="1"/>
      <pageSetup scale="70" orientation="portrait" horizontalDpi="1200" verticalDpi="1200" r:id="rId5"/>
      <headerFooter alignWithMargins="0"/>
    </customSheetView>
    <customSheetView guid="{886D35D9-C82F-4076-8615-7DC38AFBA0B4}" scale="85" showPageBreaks="1" printArea="1" view="pageBreakPreview">
      <selection activeCell="A4" sqref="A4"/>
      <pageMargins left="0.7" right="0.7" top="0.75" bottom="0.75" header="0.3" footer="0.3"/>
      <pageSetup scale="64" orientation="portrait" r:id="rId6"/>
    </customSheetView>
    <customSheetView guid="{4FFBA0AC-5AE7-47B2-9B25-4B60F8C6899A}" showPageBreaks="1" printArea="1" view="pageBreakPreview" topLeftCell="A16">
      <selection activeCell="K41" sqref="K41"/>
      <pageMargins left="0.7" right="0.7" top="0.75" bottom="0.75" header="0.3" footer="0.3"/>
      <pageSetup scale="64" orientation="portrait" r:id="rId7"/>
    </customSheetView>
    <customSheetView guid="{8074AE1B-71D6-4D07-9990-353F7ED8E871}" showPageBreaks="1" printArea="1" view="pageBreakPreview" topLeftCell="A19">
      <selection activeCell="K42" sqref="K42"/>
      <pageMargins left="0.7" right="0.7" top="0.75" bottom="0.75" header="0.3" footer="0.3"/>
      <pageSetup scale="65" orientation="portrait" r:id="rId8"/>
    </customSheetView>
    <customSheetView guid="{D3966812-59A4-4ABD-8C1D-5BF981C5686B}" scale="80">
      <selection activeCell="I39" sqref="I39"/>
      <pageMargins left="0.7" right="0.7" top="0.75" bottom="0.75" header="0.3" footer="0.3"/>
      <pageSetup scale="64" orientation="portrait" r:id="rId9"/>
    </customSheetView>
    <customSheetView guid="{EEDF6EAA-A1E4-47AF-BB45-D2BB00B48378}" scale="80">
      <selection activeCell="I39" sqref="I39"/>
      <pageMargins left="0.7" right="0.7" top="0.75" bottom="0.75" header="0.3" footer="0.3"/>
      <pageSetup scale="64" orientation="portrait" r:id="rId10"/>
    </customSheetView>
    <customSheetView guid="{C8815BCF-4302-4976-B0C8-7C88CE45A126}" scale="80">
      <selection activeCell="I39" sqref="I39"/>
      <pageMargins left="0.7" right="0.7" top="0.75" bottom="0.75" header="0.3" footer="0.3"/>
      <pageSetup scale="64" orientation="portrait" r:id="rId11"/>
    </customSheetView>
    <customSheetView guid="{722DF141-BBB9-4BCB-A4C5-5C683F6E9DF6}" scale="80" showPageBreaks="1" printArea="1" topLeftCell="A42">
      <selection activeCell="G47" sqref="G47"/>
      <pageMargins left="0.7" right="0.7" top="0.75" bottom="0.75" header="0.3" footer="0.3"/>
      <pageSetup scale="64" orientation="portrait" r:id="rId12"/>
    </customSheetView>
    <customSheetView guid="{B777ACF8-7056-43BF-BE8E-750A939A0A85}" scale="80">
      <selection activeCell="A4" sqref="A4:I6"/>
      <pageMargins left="0.7" right="0.7" top="0.75" bottom="0.75" header="0.3" footer="0.3"/>
      <pageSetup scale="64" orientation="portrait" r:id="rId13"/>
    </customSheetView>
    <customSheetView guid="{4BC6AA3C-DE66-46F9-8930-7070BFE17377}" scale="80">
      <selection activeCell="A4" sqref="A4:I6"/>
      <pageMargins left="0.7" right="0.7" top="0.75" bottom="0.75" header="0.3" footer="0.3"/>
      <pageSetup scale="64" orientation="portrait" r:id="rId14"/>
    </customSheetView>
    <customSheetView guid="{64648136-160E-4221-A246-0E972EE5D7ED}" scale="80" showPageBreaks="1" printArea="1">
      <selection activeCell="A4" sqref="A4:I6"/>
      <pageMargins left="0.7" right="0.7" top="0.75" bottom="0.75" header="0.3" footer="0.3"/>
      <pageSetup paperSize="0" orientation="portrait" horizontalDpi="0" verticalDpi="0" copies="0"/>
    </customSheetView>
    <customSheetView guid="{CCEFF658-EAA2-4050-B1FE-7DAA5695FB88}" scale="80" showPageBreaks="1" printArea="1" topLeftCell="A28">
      <selection activeCell="J24" sqref="J24"/>
      <pageMargins left="0.7" right="0.7" top="0.75" bottom="0.75" header="0.3" footer="0.3"/>
      <pageSetup paperSize="0" orientation="portrait" horizontalDpi="0" verticalDpi="0" copies="0"/>
    </customSheetView>
    <customSheetView guid="{25FCF038-5C89-48CF-BC55-D04249A9C090}" scale="80" showPageBreaks="1" printArea="1">
      <selection activeCell="L22" sqref="L22"/>
      <pageMargins left="0.7" right="0.7" top="0.75" bottom="0.75" header="0.3" footer="0.3"/>
      <pageSetup orientation="portrait" r:id="rId15"/>
    </customSheetView>
  </customSheetViews>
  <pageMargins left="0.7" right="0.7" top="0.75" bottom="0.75" header="0.3" footer="0.3"/>
  <pageSetup orientation="portrait" r:id="rId16"/>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70"/>
  <sheetViews>
    <sheetView zoomScale="60" zoomScaleNormal="60" zoomScaleSheetLayoutView="100" workbookViewId="0">
      <selection activeCell="A4" sqref="A4"/>
    </sheetView>
  </sheetViews>
  <sheetFormatPr defaultRowHeight="12.75" x14ac:dyDescent="0.2"/>
  <cols>
    <col min="1" max="1" width="21.85546875" bestFit="1" customWidth="1"/>
    <col min="2" max="6" width="9.28515625" bestFit="1" customWidth="1"/>
    <col min="9" max="9" width="12" bestFit="1" customWidth="1"/>
    <col min="10" max="10" width="11.5703125" bestFit="1" customWidth="1"/>
    <col min="11" max="14" width="9.28515625" bestFit="1" customWidth="1"/>
  </cols>
  <sheetData>
    <row r="1" spans="1:18" x14ac:dyDescent="0.2">
      <c r="A1" s="59" t="s">
        <v>114</v>
      </c>
      <c r="B1" s="96"/>
      <c r="C1" s="43"/>
      <c r="D1" s="16" t="s">
        <v>0</v>
      </c>
      <c r="E1" s="17"/>
      <c r="F1" s="6"/>
      <c r="G1" s="6"/>
      <c r="H1" s="18"/>
      <c r="I1" s="337">
        <v>90.2</v>
      </c>
      <c r="J1" s="96"/>
      <c r="K1" s="96"/>
      <c r="L1" s="43"/>
      <c r="M1" s="14" t="s">
        <v>27</v>
      </c>
      <c r="N1" s="1"/>
      <c r="R1" t="s">
        <v>83</v>
      </c>
    </row>
    <row r="2" spans="1:18" x14ac:dyDescent="0.2">
      <c r="A2" s="59" t="s">
        <v>115</v>
      </c>
      <c r="B2" s="96"/>
      <c r="C2" s="43"/>
      <c r="D2" s="16" t="s">
        <v>1</v>
      </c>
      <c r="E2" s="17"/>
      <c r="F2" s="6"/>
      <c r="G2" s="6"/>
      <c r="H2" s="18"/>
      <c r="I2" s="60" t="s">
        <v>116</v>
      </c>
      <c r="J2" s="96"/>
      <c r="K2" s="96"/>
      <c r="L2" s="43"/>
      <c r="M2" s="14" t="s">
        <v>28</v>
      </c>
      <c r="N2" s="1"/>
    </row>
    <row r="3" spans="1:18" x14ac:dyDescent="0.2">
      <c r="A3" s="338">
        <v>44773</v>
      </c>
      <c r="B3" s="96"/>
      <c r="C3" s="43"/>
      <c r="D3" s="16" t="s">
        <v>17</v>
      </c>
      <c r="E3" s="17"/>
      <c r="F3" s="6"/>
      <c r="G3" s="6"/>
      <c r="H3" s="18"/>
      <c r="I3" s="60" t="s">
        <v>104</v>
      </c>
      <c r="J3" s="96"/>
      <c r="K3" s="96"/>
      <c r="L3" s="43"/>
      <c r="M3" s="14" t="s">
        <v>29</v>
      </c>
      <c r="N3" s="1"/>
    </row>
    <row r="4" spans="1:18" x14ac:dyDescent="0.2">
      <c r="A4" s="322"/>
      <c r="B4" s="6"/>
      <c r="C4" s="6"/>
      <c r="D4" s="16"/>
      <c r="E4" s="6"/>
      <c r="F4" s="6"/>
      <c r="G4" s="6"/>
      <c r="H4" s="67"/>
      <c r="I4" s="67"/>
      <c r="J4" s="1"/>
      <c r="K4" s="1"/>
      <c r="L4" s="1"/>
      <c r="M4" s="12"/>
      <c r="N4" s="1"/>
    </row>
    <row r="5" spans="1:18" x14ac:dyDescent="0.2">
      <c r="A5" s="130" t="s">
        <v>298</v>
      </c>
      <c r="B5" s="6"/>
      <c r="C5" s="6"/>
      <c r="D5" s="16"/>
      <c r="E5" s="6"/>
      <c r="F5" s="6"/>
      <c r="G5" s="6"/>
      <c r="H5" s="67"/>
      <c r="I5" s="67"/>
      <c r="J5" s="1"/>
      <c r="K5" s="1"/>
      <c r="L5" s="1"/>
      <c r="M5" s="12"/>
      <c r="N5" s="9"/>
      <c r="O5" s="120"/>
    </row>
    <row r="6" spans="1:18" x14ac:dyDescent="0.2">
      <c r="A6" s="6"/>
      <c r="B6" s="6"/>
      <c r="C6" s="6"/>
      <c r="D6" s="6"/>
      <c r="E6" s="6"/>
      <c r="F6" s="6"/>
      <c r="G6" s="6"/>
      <c r="H6" s="6"/>
      <c r="I6" s="2"/>
      <c r="J6" s="1"/>
      <c r="K6" s="1"/>
      <c r="L6" s="1"/>
      <c r="M6" s="12"/>
      <c r="N6" s="1"/>
    </row>
    <row r="7" spans="1:18" x14ac:dyDescent="0.2">
      <c r="A7" s="2" t="s">
        <v>2</v>
      </c>
      <c r="B7" s="1"/>
      <c r="C7" s="1"/>
      <c r="D7" s="6"/>
      <c r="E7" s="17"/>
      <c r="F7" s="6"/>
      <c r="G7" s="6"/>
      <c r="H7" s="1"/>
      <c r="I7" s="2" t="s">
        <v>21</v>
      </c>
      <c r="J7" s="2"/>
      <c r="K7" s="1"/>
      <c r="L7" s="1"/>
      <c r="M7" s="12"/>
      <c r="N7" s="1"/>
    </row>
    <row r="8" spans="1:18" x14ac:dyDescent="0.2">
      <c r="A8" s="2"/>
      <c r="B8" s="1"/>
      <c r="C8" s="1"/>
      <c r="D8" s="6"/>
      <c r="E8" s="17"/>
      <c r="F8" s="6"/>
      <c r="G8" s="6"/>
      <c r="H8" s="1"/>
      <c r="I8" s="2"/>
      <c r="J8" s="2"/>
      <c r="K8" s="1"/>
      <c r="L8" s="1"/>
      <c r="M8" s="12"/>
      <c r="N8" s="1"/>
    </row>
    <row r="9" spans="1:18" x14ac:dyDescent="0.2">
      <c r="A9" s="2" t="s">
        <v>6</v>
      </c>
      <c r="B9" s="10" t="s">
        <v>52</v>
      </c>
      <c r="C9" s="10" t="s">
        <v>53</v>
      </c>
      <c r="D9" s="15" t="s">
        <v>54</v>
      </c>
      <c r="E9" s="13" t="s">
        <v>55</v>
      </c>
      <c r="F9" s="15" t="s">
        <v>56</v>
      </c>
      <c r="G9" s="15"/>
      <c r="H9" s="1"/>
      <c r="I9" s="2"/>
      <c r="J9" s="10" t="s">
        <v>52</v>
      </c>
      <c r="K9" s="10" t="s">
        <v>53</v>
      </c>
      <c r="L9" s="10" t="s">
        <v>54</v>
      </c>
      <c r="M9" s="13" t="s">
        <v>55</v>
      </c>
      <c r="N9" s="10" t="s">
        <v>56</v>
      </c>
    </row>
    <row r="10" spans="1:18" x14ac:dyDescent="0.2">
      <c r="A10" s="3" t="s">
        <v>7</v>
      </c>
      <c r="B10" s="81">
        <v>0.96938703915123581</v>
      </c>
      <c r="C10" s="81">
        <v>0.52487203552526374</v>
      </c>
      <c r="D10" s="8">
        <f t="shared" ref="D10:D15" si="0">B10+C10</f>
        <v>1.4942590746764997</v>
      </c>
      <c r="E10" s="11">
        <f t="shared" ref="E10:E15" si="1">IF(C10&gt;0,B10/C10,"NM")</f>
        <v>1.8469016703873837</v>
      </c>
      <c r="F10" s="8">
        <f t="shared" ref="F10:F15" si="2">B10-C10</f>
        <v>0.44451500362597207</v>
      </c>
      <c r="G10" s="9"/>
      <c r="H10" s="1"/>
      <c r="I10" s="3" t="s">
        <v>22</v>
      </c>
      <c r="J10" s="81">
        <v>0.87855482357385051</v>
      </c>
      <c r="K10" s="81">
        <v>0.43717622230172343</v>
      </c>
      <c r="L10" s="8">
        <f>K10+J10</f>
        <v>1.315731045875574</v>
      </c>
      <c r="M10" s="11">
        <f>IF(K10&gt;0,J10/K10,"NM")</f>
        <v>2.0096125515433529</v>
      </c>
      <c r="N10" s="8">
        <f>J10-K10</f>
        <v>0.44137860127212708</v>
      </c>
      <c r="O10" s="120"/>
    </row>
    <row r="11" spans="1:18" x14ac:dyDescent="0.2">
      <c r="A11" s="3" t="s">
        <v>45</v>
      </c>
      <c r="B11" s="81"/>
      <c r="C11" s="81"/>
      <c r="D11" s="8">
        <f t="shared" si="0"/>
        <v>0</v>
      </c>
      <c r="E11" s="11" t="str">
        <f t="shared" si="1"/>
        <v>NM</v>
      </c>
      <c r="F11" s="8">
        <f t="shared" si="2"/>
        <v>0</v>
      </c>
      <c r="G11" s="9"/>
      <c r="H11" s="1"/>
      <c r="I11" s="3" t="s">
        <v>23</v>
      </c>
      <c r="J11" s="81">
        <v>9.0832215134285826E-2</v>
      </c>
      <c r="K11" s="81">
        <v>6.751780085790357E-2</v>
      </c>
      <c r="L11" s="8">
        <f>K11+J11</f>
        <v>0.1583500159921894</v>
      </c>
      <c r="M11" s="11">
        <f>IF(K11&gt;0,J11/K11,"NM")</f>
        <v>1.3453076667210955</v>
      </c>
      <c r="N11" s="8">
        <f>J11-K11</f>
        <v>2.3314414276382256E-2</v>
      </c>
      <c r="O11" s="120"/>
    </row>
    <row r="12" spans="1:18" x14ac:dyDescent="0.2">
      <c r="A12" s="3" t="s">
        <v>46</v>
      </c>
      <c r="B12" s="81"/>
      <c r="C12" s="81"/>
      <c r="D12" s="8">
        <f t="shared" si="0"/>
        <v>0</v>
      </c>
      <c r="E12" s="11" t="str">
        <f t="shared" si="1"/>
        <v>NM</v>
      </c>
      <c r="F12" s="8">
        <f t="shared" si="2"/>
        <v>0</v>
      </c>
      <c r="G12" s="9"/>
      <c r="H12" s="1"/>
      <c r="I12" s="3" t="s">
        <v>24</v>
      </c>
      <c r="J12" s="81">
        <v>0</v>
      </c>
      <c r="K12" s="81">
        <v>2.0178011811762684E-2</v>
      </c>
      <c r="L12" s="8">
        <f>K12+J12</f>
        <v>2.0178011811762684E-2</v>
      </c>
      <c r="M12" s="11">
        <f>IF(K12&gt;0,J12/K12,"NM")</f>
        <v>0</v>
      </c>
      <c r="N12" s="8">
        <f>J12-K12</f>
        <v>-2.0178011811762684E-2</v>
      </c>
      <c r="O12" s="120"/>
    </row>
    <row r="13" spans="1:18" x14ac:dyDescent="0.2">
      <c r="A13" s="3" t="s">
        <v>8</v>
      </c>
      <c r="B13" s="81"/>
      <c r="C13" s="81"/>
      <c r="D13" s="8">
        <f t="shared" si="0"/>
        <v>0</v>
      </c>
      <c r="E13" s="11" t="str">
        <f t="shared" si="1"/>
        <v>NM</v>
      </c>
      <c r="F13" s="8">
        <f t="shared" si="2"/>
        <v>0</v>
      </c>
      <c r="G13" s="9"/>
      <c r="H13" s="1"/>
      <c r="I13" s="3" t="s">
        <v>44</v>
      </c>
      <c r="J13" s="81">
        <v>0</v>
      </c>
      <c r="K13" s="81">
        <v>0</v>
      </c>
      <c r="L13" s="8">
        <f>K13+J13</f>
        <v>0</v>
      </c>
      <c r="M13" s="11" t="str">
        <f>IF(K13&gt;0,J13/K13,"NM")</f>
        <v>NM</v>
      </c>
      <c r="N13" s="8">
        <f>J13-K13</f>
        <v>0</v>
      </c>
      <c r="O13" s="120"/>
    </row>
    <row r="14" spans="1:18" x14ac:dyDescent="0.2">
      <c r="A14" s="3" t="s">
        <v>20</v>
      </c>
      <c r="B14" s="81"/>
      <c r="C14" s="81"/>
      <c r="D14" s="8">
        <f t="shared" si="0"/>
        <v>0</v>
      </c>
      <c r="E14" s="11" t="str">
        <f t="shared" si="1"/>
        <v>NM</v>
      </c>
      <c r="F14" s="8">
        <f t="shared" si="2"/>
        <v>0</v>
      </c>
      <c r="G14" s="9"/>
      <c r="H14" s="1"/>
      <c r="I14" s="1"/>
      <c r="J14" s="9"/>
      <c r="K14" s="9"/>
      <c r="L14" s="9"/>
      <c r="M14" s="12"/>
      <c r="N14" s="9"/>
      <c r="O14" s="120"/>
    </row>
    <row r="15" spans="1:18" x14ac:dyDescent="0.2">
      <c r="A15" s="3" t="s">
        <v>9</v>
      </c>
      <c r="B15" s="81"/>
      <c r="C15" s="81"/>
      <c r="D15" s="8">
        <f t="shared" si="0"/>
        <v>0</v>
      </c>
      <c r="E15" s="11" t="str">
        <f t="shared" si="1"/>
        <v>NM</v>
      </c>
      <c r="F15" s="8">
        <f t="shared" si="2"/>
        <v>0</v>
      </c>
      <c r="G15" s="9"/>
      <c r="H15" s="1"/>
      <c r="I15" s="5" t="s">
        <v>25</v>
      </c>
      <c r="J15" s="8">
        <f>SUM(J10:J13)</f>
        <v>0.96938703870813636</v>
      </c>
      <c r="K15" s="8">
        <f>SUM(K10:K13)</f>
        <v>0.52487203497138968</v>
      </c>
      <c r="L15" s="8">
        <f>J15+K15</f>
        <v>1.494259073679526</v>
      </c>
      <c r="M15" s="11">
        <f>IF(K15&gt;0,J15/K15,"NM")</f>
        <v>1.846901671492132</v>
      </c>
      <c r="N15" s="8">
        <f>J15-K15</f>
        <v>0.44451500373674668</v>
      </c>
      <c r="O15" s="120"/>
    </row>
    <row r="16" spans="1:18" x14ac:dyDescent="0.2">
      <c r="A16" s="1"/>
      <c r="B16" s="9"/>
      <c r="C16" s="9"/>
      <c r="D16" s="9"/>
      <c r="E16" s="12"/>
      <c r="F16" s="9"/>
      <c r="G16" s="15"/>
      <c r="H16" s="1"/>
      <c r="I16" s="1"/>
      <c r="J16" s="1"/>
      <c r="K16" s="1"/>
      <c r="L16" s="1"/>
      <c r="M16" s="12"/>
      <c r="N16" s="1"/>
    </row>
    <row r="17" spans="1:15" x14ac:dyDescent="0.2">
      <c r="A17" s="5" t="s">
        <v>11</v>
      </c>
      <c r="B17" s="8">
        <f>SUM(B10:B15)</f>
        <v>0.96938703915123581</v>
      </c>
      <c r="C17" s="8">
        <f>SUM(C10:C15)</f>
        <v>0.52487203552526374</v>
      </c>
      <c r="D17" s="8">
        <f>C17+B17</f>
        <v>1.4942590746764997</v>
      </c>
      <c r="E17" s="11">
        <f>IF(C17&gt;0,B17/C17,"NM")</f>
        <v>1.8469016703873837</v>
      </c>
      <c r="F17" s="8">
        <f>B17-C17</f>
        <v>0.44451500362597207</v>
      </c>
      <c r="G17" s="9"/>
      <c r="H17" s="1"/>
      <c r="I17" s="2" t="s">
        <v>30</v>
      </c>
      <c r="J17" s="2"/>
      <c r="K17" s="1"/>
      <c r="L17" s="1"/>
      <c r="M17" s="12"/>
      <c r="N17" s="9"/>
      <c r="O17" s="120"/>
    </row>
    <row r="18" spans="1:15" x14ac:dyDescent="0.2">
      <c r="A18" s="2"/>
      <c r="B18" s="9"/>
      <c r="C18" s="9"/>
      <c r="D18" s="9"/>
      <c r="E18" s="12"/>
      <c r="F18" s="9"/>
      <c r="G18" s="9"/>
      <c r="H18" s="1"/>
      <c r="I18" s="2"/>
      <c r="J18" s="2"/>
      <c r="K18" s="1"/>
      <c r="L18" s="1"/>
      <c r="M18" s="12"/>
      <c r="N18" s="9"/>
      <c r="O18" s="120"/>
    </row>
    <row r="19" spans="1:15" x14ac:dyDescent="0.2">
      <c r="A19" s="2"/>
      <c r="B19" s="9"/>
      <c r="C19" s="9"/>
      <c r="D19" s="9"/>
      <c r="E19" s="12"/>
      <c r="F19" s="9"/>
      <c r="G19" s="9"/>
      <c r="H19" s="1"/>
      <c r="I19" s="2"/>
      <c r="J19" s="10" t="s">
        <v>52</v>
      </c>
      <c r="K19" s="10" t="s">
        <v>53</v>
      </c>
      <c r="L19" s="10" t="s">
        <v>54</v>
      </c>
      <c r="M19" s="13" t="s">
        <v>55</v>
      </c>
      <c r="N19" s="10" t="s">
        <v>56</v>
      </c>
    </row>
    <row r="20" spans="1:15" x14ac:dyDescent="0.2">
      <c r="A20" s="2" t="s">
        <v>3</v>
      </c>
      <c r="B20" s="10" t="s">
        <v>52</v>
      </c>
      <c r="C20" s="10" t="s">
        <v>53</v>
      </c>
      <c r="D20" s="15" t="s">
        <v>54</v>
      </c>
      <c r="E20" s="13" t="s">
        <v>55</v>
      </c>
      <c r="F20" s="15" t="s">
        <v>56</v>
      </c>
      <c r="G20" s="15"/>
      <c r="H20" s="1"/>
      <c r="I20" s="3" t="s">
        <v>31</v>
      </c>
      <c r="J20" s="81">
        <v>0.22287955746967966</v>
      </c>
      <c r="K20" s="81">
        <v>0</v>
      </c>
      <c r="L20" s="8">
        <f t="shared" ref="L20:L32" si="3">K20+J20</f>
        <v>0.22287955746967966</v>
      </c>
      <c r="M20" s="11" t="str">
        <f t="shared" ref="M20:M32" si="4">IF(K20&gt;0,J20/K20,"NM")</f>
        <v>NM</v>
      </c>
      <c r="N20" s="8">
        <f t="shared" ref="N20:N32" si="5">J20-K20</f>
        <v>0.22287955746967966</v>
      </c>
      <c r="O20" s="120"/>
    </row>
    <row r="21" spans="1:15" x14ac:dyDescent="0.2">
      <c r="A21" s="3" t="s">
        <v>26</v>
      </c>
      <c r="B21" s="8"/>
      <c r="C21" s="8"/>
      <c r="D21" s="8">
        <f t="shared" ref="D21:D35" si="6">B21+C21</f>
        <v>0</v>
      </c>
      <c r="E21" s="11" t="str">
        <f t="shared" ref="E21:E35" si="7">IF(C21&gt;0,B21/C21,"NM")</f>
        <v>NM</v>
      </c>
      <c r="F21" s="8">
        <f t="shared" ref="F21:F35" si="8">B21-C21</f>
        <v>0</v>
      </c>
      <c r="G21" s="9"/>
      <c r="H21" s="1"/>
      <c r="I21" s="3" t="s">
        <v>32</v>
      </c>
      <c r="J21" s="81">
        <v>8.9631187337363527E-2</v>
      </c>
      <c r="K21" s="81">
        <v>5.1063615589023899E-2</v>
      </c>
      <c r="L21" s="8">
        <f t="shared" si="3"/>
        <v>0.14069480292638742</v>
      </c>
      <c r="M21" s="11">
        <f t="shared" si="4"/>
        <v>1.7552847816093482</v>
      </c>
      <c r="N21" s="8">
        <f t="shared" si="5"/>
        <v>3.8567571748339628E-2</v>
      </c>
      <c r="O21" s="120"/>
    </row>
    <row r="22" spans="1:15" x14ac:dyDescent="0.2">
      <c r="A22" s="3" t="s">
        <v>68</v>
      </c>
      <c r="B22" s="8"/>
      <c r="C22" s="8"/>
      <c r="D22" s="8">
        <f t="shared" si="6"/>
        <v>0</v>
      </c>
      <c r="E22" s="11" t="str">
        <f t="shared" si="7"/>
        <v>NM</v>
      </c>
      <c r="F22" s="8">
        <f t="shared" si="8"/>
        <v>0</v>
      </c>
      <c r="G22" s="9"/>
      <c r="H22" s="1"/>
      <c r="I22" s="3" t="s">
        <v>33</v>
      </c>
      <c r="J22" s="81">
        <v>0.20386185382569405</v>
      </c>
      <c r="K22" s="81">
        <v>9.0778039375742567E-2</v>
      </c>
      <c r="L22" s="8">
        <f>K22+J22</f>
        <v>0.29463989320143663</v>
      </c>
      <c r="M22" s="11">
        <f t="shared" si="4"/>
        <v>2.2457177443751819</v>
      </c>
      <c r="N22" s="8">
        <f t="shared" si="5"/>
        <v>0.11308381444995148</v>
      </c>
      <c r="O22" s="120"/>
    </row>
    <row r="23" spans="1:15" x14ac:dyDescent="0.2">
      <c r="A23" s="3" t="s">
        <v>61</v>
      </c>
      <c r="B23" s="8"/>
      <c r="C23" s="8"/>
      <c r="D23" s="8">
        <f t="shared" si="6"/>
        <v>0</v>
      </c>
      <c r="E23" s="11" t="str">
        <f t="shared" si="7"/>
        <v>NM</v>
      </c>
      <c r="F23" s="8">
        <f t="shared" si="8"/>
        <v>0</v>
      </c>
      <c r="G23" s="9"/>
      <c r="H23" s="1"/>
      <c r="I23" s="3" t="s">
        <v>34</v>
      </c>
      <c r="J23" s="81">
        <v>8.4883697790556156E-2</v>
      </c>
      <c r="K23" s="81">
        <v>0.10291848637319792</v>
      </c>
      <c r="L23" s="8">
        <f t="shared" si="3"/>
        <v>0.18780218416375408</v>
      </c>
      <c r="M23" s="11">
        <f t="shared" si="4"/>
        <v>0.82476628623117421</v>
      </c>
      <c r="N23" s="8">
        <f t="shared" si="5"/>
        <v>-1.8034788582641764E-2</v>
      </c>
      <c r="O23" s="120"/>
    </row>
    <row r="24" spans="1:15" x14ac:dyDescent="0.2">
      <c r="A24" s="3" t="s">
        <v>69</v>
      </c>
      <c r="B24" s="8"/>
      <c r="C24" s="8"/>
      <c r="D24" s="8">
        <f t="shared" si="6"/>
        <v>0</v>
      </c>
      <c r="E24" s="11" t="str">
        <f t="shared" si="7"/>
        <v>NM</v>
      </c>
      <c r="F24" s="8">
        <f t="shared" si="8"/>
        <v>0</v>
      </c>
      <c r="G24" s="9"/>
      <c r="H24" s="1"/>
      <c r="I24" s="3" t="s">
        <v>35</v>
      </c>
      <c r="J24" s="81">
        <v>0</v>
      </c>
      <c r="K24" s="81">
        <v>0.10170336628457065</v>
      </c>
      <c r="L24" s="8">
        <f t="shared" si="3"/>
        <v>0.10170336628457065</v>
      </c>
      <c r="M24" s="11">
        <f t="shared" si="4"/>
        <v>0</v>
      </c>
      <c r="N24" s="8">
        <f t="shared" si="5"/>
        <v>-0.10170336628457065</v>
      </c>
      <c r="O24" s="120"/>
    </row>
    <row r="25" spans="1:15" x14ac:dyDescent="0.2">
      <c r="A25" s="3" t="s">
        <v>47</v>
      </c>
      <c r="B25" s="8"/>
      <c r="C25" s="8"/>
      <c r="D25" s="8">
        <f t="shared" si="6"/>
        <v>0</v>
      </c>
      <c r="E25" s="11" t="str">
        <f t="shared" si="7"/>
        <v>NM</v>
      </c>
      <c r="F25" s="8">
        <f t="shared" si="8"/>
        <v>0</v>
      </c>
      <c r="G25" s="9"/>
      <c r="H25" s="1"/>
      <c r="I25" s="3" t="s">
        <v>36</v>
      </c>
      <c r="J25" s="81">
        <v>4.2394516525867447E-2</v>
      </c>
      <c r="K25" s="81">
        <v>2.4409482969343305E-3</v>
      </c>
      <c r="L25" s="8">
        <f t="shared" si="3"/>
        <v>4.4835464822801777E-2</v>
      </c>
      <c r="M25" s="11">
        <f t="shared" si="4"/>
        <v>17.368051826051438</v>
      </c>
      <c r="N25" s="8">
        <f t="shared" si="5"/>
        <v>3.9953568228933117E-2</v>
      </c>
      <c r="O25" s="120"/>
    </row>
    <row r="26" spans="1:15" x14ac:dyDescent="0.2">
      <c r="A26" s="3" t="s">
        <v>77</v>
      </c>
      <c r="B26" s="8"/>
      <c r="C26" s="8"/>
      <c r="D26" s="8">
        <f t="shared" si="6"/>
        <v>0</v>
      </c>
      <c r="E26" s="11" t="str">
        <f t="shared" si="7"/>
        <v>NM</v>
      </c>
      <c r="F26" s="8">
        <f t="shared" si="8"/>
        <v>0</v>
      </c>
      <c r="G26" s="9"/>
      <c r="H26" s="1"/>
      <c r="I26" s="3" t="s">
        <v>37</v>
      </c>
      <c r="J26" s="81">
        <v>0.11356611579486407</v>
      </c>
      <c r="K26" s="81">
        <v>1.4386858915580617E-2</v>
      </c>
      <c r="L26" s="8">
        <f t="shared" si="3"/>
        <v>0.1279529747104447</v>
      </c>
      <c r="M26" s="11">
        <f t="shared" si="4"/>
        <v>7.8937394507896883</v>
      </c>
      <c r="N26" s="8">
        <f t="shared" si="5"/>
        <v>9.9179256879283459E-2</v>
      </c>
      <c r="O26" s="120"/>
    </row>
    <row r="27" spans="1:15" x14ac:dyDescent="0.2">
      <c r="A27" s="3" t="s">
        <v>19</v>
      </c>
      <c r="B27" s="8"/>
      <c r="C27" s="8"/>
      <c r="D27" s="8">
        <f t="shared" si="6"/>
        <v>0</v>
      </c>
      <c r="E27" s="11" t="str">
        <f t="shared" si="7"/>
        <v>NM</v>
      </c>
      <c r="F27" s="8">
        <f t="shared" si="8"/>
        <v>0</v>
      </c>
      <c r="G27" s="9"/>
      <c r="H27" s="1"/>
      <c r="I27" s="3" t="s">
        <v>18</v>
      </c>
      <c r="J27" s="81">
        <v>0</v>
      </c>
      <c r="K27" s="81">
        <v>0</v>
      </c>
      <c r="L27" s="8">
        <f t="shared" si="3"/>
        <v>0</v>
      </c>
      <c r="M27" s="11" t="str">
        <f t="shared" si="4"/>
        <v>NM</v>
      </c>
      <c r="N27" s="8">
        <f t="shared" si="5"/>
        <v>0</v>
      </c>
      <c r="O27" s="120"/>
    </row>
    <row r="28" spans="1:15" x14ac:dyDescent="0.2">
      <c r="A28" s="3" t="s">
        <v>4</v>
      </c>
      <c r="B28" s="8"/>
      <c r="C28" s="8"/>
      <c r="D28" s="8">
        <f t="shared" si="6"/>
        <v>0</v>
      </c>
      <c r="E28" s="11" t="str">
        <f t="shared" si="7"/>
        <v>NM</v>
      </c>
      <c r="F28" s="8">
        <f t="shared" si="8"/>
        <v>0</v>
      </c>
      <c r="G28" s="9"/>
      <c r="H28" s="1"/>
      <c r="I28" s="3" t="s">
        <v>38</v>
      </c>
      <c r="J28" s="81">
        <v>6.1355732176582183E-2</v>
      </c>
      <c r="K28" s="81">
        <v>0.11470812113477806</v>
      </c>
      <c r="L28" s="8">
        <f t="shared" si="3"/>
        <v>0.17606385331136024</v>
      </c>
      <c r="M28" s="11">
        <f t="shared" si="4"/>
        <v>0.53488568699064754</v>
      </c>
      <c r="N28" s="8">
        <f t="shared" si="5"/>
        <v>-5.3352388958195877E-2</v>
      </c>
      <c r="O28" s="120"/>
    </row>
    <row r="29" spans="1:15" x14ac:dyDescent="0.2">
      <c r="A29" s="3" t="s">
        <v>5</v>
      </c>
      <c r="B29" s="8"/>
      <c r="C29" s="8"/>
      <c r="D29" s="8">
        <f t="shared" si="6"/>
        <v>0</v>
      </c>
      <c r="E29" s="11" t="str">
        <f t="shared" si="7"/>
        <v>NM</v>
      </c>
      <c r="F29" s="8">
        <f t="shared" si="8"/>
        <v>0</v>
      </c>
      <c r="G29" s="9"/>
      <c r="H29" s="1"/>
      <c r="I29" s="3" t="s">
        <v>106</v>
      </c>
      <c r="J29" s="81">
        <v>0.15081437778752943</v>
      </c>
      <c r="K29" s="81">
        <v>0</v>
      </c>
      <c r="L29" s="8">
        <f t="shared" si="3"/>
        <v>0.15081437778752943</v>
      </c>
      <c r="M29" s="11" t="str">
        <f t="shared" si="4"/>
        <v>NM</v>
      </c>
      <c r="N29" s="8">
        <f t="shared" si="5"/>
        <v>0.15081437778752943</v>
      </c>
      <c r="O29" s="120"/>
    </row>
    <row r="30" spans="1:15" x14ac:dyDescent="0.2">
      <c r="A30" s="3" t="s">
        <v>18</v>
      </c>
      <c r="B30" s="8"/>
      <c r="C30" s="8"/>
      <c r="D30" s="8">
        <f t="shared" si="6"/>
        <v>0</v>
      </c>
      <c r="E30" s="11" t="str">
        <f t="shared" si="7"/>
        <v>NM</v>
      </c>
      <c r="F30" s="8">
        <f t="shared" si="8"/>
        <v>0</v>
      </c>
      <c r="G30" s="9"/>
      <c r="H30" s="1"/>
      <c r="I30" s="3" t="s">
        <v>39</v>
      </c>
      <c r="J30" s="81">
        <v>0</v>
      </c>
      <c r="K30" s="81">
        <v>0</v>
      </c>
      <c r="L30" s="8">
        <f t="shared" si="3"/>
        <v>0</v>
      </c>
      <c r="M30" s="11" t="str">
        <f t="shared" si="4"/>
        <v>NM</v>
      </c>
      <c r="N30" s="8">
        <f t="shared" si="5"/>
        <v>0</v>
      </c>
      <c r="O30" s="120"/>
    </row>
    <row r="31" spans="1:15" x14ac:dyDescent="0.2">
      <c r="A31" s="3" t="s">
        <v>66</v>
      </c>
      <c r="B31" s="8"/>
      <c r="C31" s="8"/>
      <c r="D31" s="8">
        <f t="shared" si="6"/>
        <v>0</v>
      </c>
      <c r="E31" s="11" t="str">
        <f t="shared" si="7"/>
        <v>NM</v>
      </c>
      <c r="F31" s="8">
        <f t="shared" si="8"/>
        <v>0</v>
      </c>
      <c r="G31" s="9"/>
      <c r="H31" s="1"/>
      <c r="I31" s="3" t="s">
        <v>59</v>
      </c>
      <c r="J31" s="81">
        <v>0</v>
      </c>
      <c r="K31" s="81">
        <v>4.6872599001561654E-2</v>
      </c>
      <c r="L31" s="8">
        <f t="shared" si="3"/>
        <v>4.6872599001561654E-2</v>
      </c>
      <c r="M31" s="11">
        <f t="shared" si="4"/>
        <v>0</v>
      </c>
      <c r="N31" s="8">
        <f t="shared" si="5"/>
        <v>-4.6872599001561654E-2</v>
      </c>
      <c r="O31" s="120"/>
    </row>
    <row r="32" spans="1:15" x14ac:dyDescent="0.2">
      <c r="A32" s="3" t="s">
        <v>58</v>
      </c>
      <c r="B32" s="8">
        <f>J52</f>
        <v>0</v>
      </c>
      <c r="C32" s="8">
        <f>K52</f>
        <v>0</v>
      </c>
      <c r="D32" s="8">
        <f t="shared" si="6"/>
        <v>0</v>
      </c>
      <c r="E32" s="11" t="str">
        <f t="shared" si="7"/>
        <v>NM</v>
      </c>
      <c r="F32" s="8">
        <f t="shared" si="8"/>
        <v>0</v>
      </c>
      <c r="G32" s="9"/>
      <c r="H32" s="1"/>
      <c r="I32" s="3" t="s">
        <v>60</v>
      </c>
      <c r="J32" s="339"/>
      <c r="K32" s="339"/>
      <c r="L32" s="8">
        <f t="shared" si="3"/>
        <v>0</v>
      </c>
      <c r="M32" s="11" t="str">
        <f t="shared" si="4"/>
        <v>NM</v>
      </c>
      <c r="N32" s="8">
        <f t="shared" si="5"/>
        <v>0</v>
      </c>
      <c r="O32" s="120"/>
    </row>
    <row r="33" spans="1:15" x14ac:dyDescent="0.2">
      <c r="A33" s="3" t="s">
        <v>64</v>
      </c>
      <c r="B33" s="8"/>
      <c r="C33" s="8"/>
      <c r="D33" s="8">
        <f t="shared" si="6"/>
        <v>0</v>
      </c>
      <c r="E33" s="11" t="str">
        <f t="shared" si="7"/>
        <v>NM</v>
      </c>
      <c r="F33" s="8">
        <f t="shared" si="8"/>
        <v>0</v>
      </c>
      <c r="G33" s="9"/>
      <c r="H33" s="1"/>
      <c r="I33" s="2"/>
      <c r="J33" s="47"/>
      <c r="K33" s="1"/>
      <c r="L33" s="1"/>
      <c r="M33" s="12"/>
      <c r="N33" s="9"/>
      <c r="O33" s="120"/>
    </row>
    <row r="34" spans="1:15" x14ac:dyDescent="0.2">
      <c r="A34" s="3" t="s">
        <v>62</v>
      </c>
      <c r="B34" s="8"/>
      <c r="C34" s="8"/>
      <c r="D34" s="8">
        <f t="shared" si="6"/>
        <v>0</v>
      </c>
      <c r="E34" s="11" t="str">
        <f t="shared" si="7"/>
        <v>NM</v>
      </c>
      <c r="F34" s="8">
        <f t="shared" si="8"/>
        <v>0</v>
      </c>
      <c r="G34" s="9"/>
      <c r="H34" s="1"/>
      <c r="I34" s="5" t="s">
        <v>25</v>
      </c>
      <c r="J34" s="8">
        <f>SUM(J20:J32)</f>
        <v>0.96938703870813647</v>
      </c>
      <c r="K34" s="8">
        <f>SUM(K20:K32)</f>
        <v>0.52487203497138968</v>
      </c>
      <c r="L34" s="8">
        <f>J34+K34</f>
        <v>1.494259073679526</v>
      </c>
      <c r="M34" s="11">
        <f>IF(K34&gt;0,J34/K34,"NM")</f>
        <v>1.8469016714921322</v>
      </c>
      <c r="N34" s="8">
        <f>J34-K34</f>
        <v>0.44451500373674679</v>
      </c>
      <c r="O34" s="120"/>
    </row>
    <row r="35" spans="1:15" x14ac:dyDescent="0.2">
      <c r="A35" s="3" t="s">
        <v>63</v>
      </c>
      <c r="B35" s="8"/>
      <c r="C35" s="8"/>
      <c r="D35" s="8">
        <f t="shared" si="6"/>
        <v>0</v>
      </c>
      <c r="E35" s="11" t="str">
        <f t="shared" si="7"/>
        <v>NM</v>
      </c>
      <c r="F35" s="8">
        <f t="shared" si="8"/>
        <v>0</v>
      </c>
      <c r="G35" s="9"/>
      <c r="H35" s="1"/>
      <c r="I35" s="1"/>
      <c r="J35" s="6"/>
      <c r="K35" s="1"/>
      <c r="L35" s="1"/>
      <c r="M35" s="12"/>
      <c r="N35" s="1"/>
    </row>
    <row r="36" spans="1:15" x14ac:dyDescent="0.2">
      <c r="A36" s="1"/>
      <c r="B36" s="9"/>
      <c r="C36" s="9"/>
      <c r="D36" s="9"/>
      <c r="E36" s="12"/>
      <c r="F36" s="9"/>
      <c r="G36" s="15"/>
      <c r="H36" s="1"/>
      <c r="I36" s="2" t="s">
        <v>40</v>
      </c>
      <c r="J36" s="2"/>
      <c r="K36" s="1"/>
      <c r="L36" s="1"/>
      <c r="M36" s="12"/>
      <c r="N36" s="9"/>
      <c r="O36" s="120"/>
    </row>
    <row r="37" spans="1:15" x14ac:dyDescent="0.2">
      <c r="A37" s="5" t="s">
        <v>12</v>
      </c>
      <c r="B37" s="8">
        <f>SUM(B21:B31, B33:B35)</f>
        <v>0</v>
      </c>
      <c r="C37" s="8">
        <f>SUM(C21:C31, C33:C35)</f>
        <v>0</v>
      </c>
      <c r="D37" s="8">
        <f>C37+B37</f>
        <v>0</v>
      </c>
      <c r="E37" s="11" t="str">
        <f>IF(C37&gt;0,B37/C37,"NM")</f>
        <v>NM</v>
      </c>
      <c r="F37" s="8">
        <f>B37-C37</f>
        <v>0</v>
      </c>
      <c r="G37" s="9"/>
      <c r="H37" s="1"/>
      <c r="I37" s="2"/>
      <c r="J37" s="2"/>
      <c r="K37" s="1"/>
      <c r="L37" s="1"/>
      <c r="M37" s="12"/>
      <c r="N37" s="9"/>
      <c r="O37" s="120"/>
    </row>
    <row r="38" spans="1:15" x14ac:dyDescent="0.2">
      <c r="A38" s="2"/>
      <c r="B38" s="9"/>
      <c r="C38" s="9"/>
      <c r="D38" s="9"/>
      <c r="E38" s="12"/>
      <c r="F38" s="9"/>
      <c r="G38" s="9"/>
      <c r="H38" s="1"/>
      <c r="I38" s="2"/>
      <c r="J38" s="10" t="s">
        <v>52</v>
      </c>
      <c r="K38" s="10" t="s">
        <v>53</v>
      </c>
      <c r="L38" s="10" t="s">
        <v>54</v>
      </c>
      <c r="M38" s="13" t="s">
        <v>55</v>
      </c>
      <c r="N38" s="10" t="s">
        <v>56</v>
      </c>
    </row>
    <row r="39" spans="1:15" x14ac:dyDescent="0.2">
      <c r="A39" s="1"/>
      <c r="B39" s="9"/>
      <c r="C39" s="9"/>
      <c r="D39" s="9"/>
      <c r="E39" s="12"/>
      <c r="F39" s="9"/>
      <c r="G39" s="9"/>
      <c r="H39" s="1"/>
      <c r="I39" s="3" t="s">
        <v>292</v>
      </c>
      <c r="J39" s="324">
        <v>0.84214966164273752</v>
      </c>
      <c r="K39" s="81">
        <v>0.37202858507858649</v>
      </c>
      <c r="L39" s="8">
        <f>K39+J39</f>
        <v>1.214178246721324</v>
      </c>
      <c r="M39" s="11">
        <f>IF(K39&gt;0,J39/K39,"NM")</f>
        <v>2.2636692324726706</v>
      </c>
      <c r="N39" s="8">
        <f>J39-K39</f>
        <v>0.47012107656415103</v>
      </c>
      <c r="O39" s="120"/>
    </row>
    <row r="40" spans="1:15" x14ac:dyDescent="0.2">
      <c r="A40" s="2" t="s">
        <v>10</v>
      </c>
      <c r="B40" s="10" t="s">
        <v>52</v>
      </c>
      <c r="C40" s="10" t="s">
        <v>53</v>
      </c>
      <c r="D40" s="15" t="s">
        <v>54</v>
      </c>
      <c r="E40" s="13" t="s">
        <v>55</v>
      </c>
      <c r="F40" s="15" t="s">
        <v>56</v>
      </c>
      <c r="G40" s="15"/>
      <c r="H40" s="1"/>
      <c r="I40" s="3" t="s">
        <v>293</v>
      </c>
      <c r="J40" s="324">
        <v>4.8854060694219145E-2</v>
      </c>
      <c r="K40" s="81">
        <v>0.14559352101085551</v>
      </c>
      <c r="L40" s="8">
        <f>K40+J40</f>
        <v>0.19444758170507465</v>
      </c>
      <c r="M40" s="11">
        <f>IF(K40&gt;0,J40/K40,"NM")</f>
        <v>0.3355510626779647</v>
      </c>
      <c r="N40" s="8">
        <f>J40-K40</f>
        <v>-9.6739460316636369E-2</v>
      </c>
      <c r="O40" s="120"/>
    </row>
    <row r="41" spans="1:15" x14ac:dyDescent="0.2">
      <c r="A41" s="4" t="s">
        <v>51</v>
      </c>
      <c r="B41" s="8"/>
      <c r="C41" s="8"/>
      <c r="D41" s="8">
        <f>B41+C41</f>
        <v>0</v>
      </c>
      <c r="E41" s="11" t="str">
        <f>IF(C41&gt;0,B41/C41,"NM")</f>
        <v>NM</v>
      </c>
      <c r="F41" s="8">
        <f>B41-C41</f>
        <v>0</v>
      </c>
      <c r="G41" s="9"/>
      <c r="H41" s="1"/>
      <c r="I41" s="3" t="s">
        <v>294</v>
      </c>
      <c r="J41" s="324">
        <v>7.8383316371179831E-2</v>
      </c>
      <c r="K41" s="81">
        <v>7.2499288819476721E-3</v>
      </c>
      <c r="L41" s="8">
        <f>K41+J41</f>
        <v>8.5633245253127502E-2</v>
      </c>
      <c r="M41" s="11">
        <f>IF(K41&gt;0,J41/K41,"NM")</f>
        <v>10.811597968409641</v>
      </c>
      <c r="N41" s="8">
        <f>J41-K41</f>
        <v>7.1133387489232161E-2</v>
      </c>
      <c r="O41" s="120"/>
    </row>
    <row r="42" spans="1:15" x14ac:dyDescent="0.2">
      <c r="A42" s="2"/>
      <c r="B42" s="9"/>
      <c r="C42" s="9"/>
      <c r="D42" s="9"/>
      <c r="E42" s="12"/>
      <c r="F42" s="9"/>
      <c r="G42" s="9"/>
      <c r="H42" s="1"/>
      <c r="I42" s="1"/>
      <c r="J42" s="9"/>
      <c r="K42" s="9"/>
      <c r="L42" s="9"/>
      <c r="M42" s="12"/>
      <c r="N42" s="9"/>
      <c r="O42" s="120"/>
    </row>
    <row r="43" spans="1:15" x14ac:dyDescent="0.2">
      <c r="A43" s="1"/>
      <c r="B43" s="9"/>
      <c r="C43" s="9"/>
      <c r="D43" s="9"/>
      <c r="E43" s="12"/>
      <c r="F43" s="9"/>
      <c r="G43" s="9"/>
      <c r="H43" s="1"/>
      <c r="I43" s="5" t="s">
        <v>25</v>
      </c>
      <c r="J43" s="8">
        <f>SUM(J39:J41)</f>
        <v>0.96938703870813647</v>
      </c>
      <c r="K43" s="8">
        <f>SUM(K39:K41)</f>
        <v>0.52487203497138968</v>
      </c>
      <c r="L43" s="8">
        <f>J43+K43</f>
        <v>1.494259073679526</v>
      </c>
      <c r="M43" s="11">
        <f>IF(K43&gt;0,J43/K43,"NM")</f>
        <v>1.8469016714921322</v>
      </c>
      <c r="N43" s="8">
        <f>J43-K43</f>
        <v>0.44451500373674679</v>
      </c>
      <c r="O43" s="120"/>
    </row>
    <row r="44" spans="1:15" x14ac:dyDescent="0.2">
      <c r="A44" s="2" t="s">
        <v>13</v>
      </c>
      <c r="B44" s="10" t="s">
        <v>52</v>
      </c>
      <c r="C44" s="10" t="s">
        <v>53</v>
      </c>
      <c r="D44" s="15" t="s">
        <v>54</v>
      </c>
      <c r="E44" s="13" t="s">
        <v>55</v>
      </c>
      <c r="F44" s="15" t="s">
        <v>56</v>
      </c>
      <c r="G44" s="15"/>
      <c r="H44" s="1"/>
      <c r="I44" s="1"/>
      <c r="J44" s="1"/>
      <c r="K44" s="1"/>
      <c r="L44" s="1"/>
      <c r="M44" s="12"/>
      <c r="N44" s="1"/>
    </row>
    <row r="45" spans="1:15" x14ac:dyDescent="0.2">
      <c r="A45" s="4" t="s">
        <v>50</v>
      </c>
      <c r="B45" s="8"/>
      <c r="C45" s="8"/>
      <c r="D45" s="8">
        <f>B45+C45</f>
        <v>0</v>
      </c>
      <c r="E45" s="11" t="str">
        <f>IF(C45&gt;0,B45/C45,"NM")</f>
        <v>NM</v>
      </c>
      <c r="F45" s="8">
        <f>B45-C45</f>
        <v>0</v>
      </c>
      <c r="G45" s="9"/>
      <c r="H45" s="1"/>
      <c r="I45" s="2" t="s">
        <v>80</v>
      </c>
      <c r="J45" s="1"/>
      <c r="K45" s="1"/>
      <c r="L45" s="45"/>
      <c r="M45" s="1"/>
      <c r="N45" s="1"/>
    </row>
    <row r="46" spans="1:15" x14ac:dyDescent="0.2">
      <c r="A46" s="2"/>
      <c r="B46" s="9"/>
      <c r="C46" s="9"/>
      <c r="D46" s="9"/>
      <c r="E46" s="12"/>
      <c r="F46" s="9"/>
      <c r="G46" s="9"/>
      <c r="H46" s="1"/>
      <c r="I46" s="2"/>
      <c r="J46" s="51" t="s">
        <v>52</v>
      </c>
      <c r="K46" s="51" t="s">
        <v>53</v>
      </c>
      <c r="L46" s="52" t="s">
        <v>54</v>
      </c>
      <c r="M46" s="42" t="s">
        <v>55</v>
      </c>
      <c r="N46" s="52" t="s">
        <v>56</v>
      </c>
      <c r="O46" s="120"/>
    </row>
    <row r="47" spans="1:15" x14ac:dyDescent="0.2">
      <c r="A47" s="1"/>
      <c r="B47" s="9"/>
      <c r="C47" s="9"/>
      <c r="D47" s="9"/>
      <c r="E47" s="12"/>
      <c r="F47" s="9"/>
      <c r="G47" s="9"/>
      <c r="H47" s="1"/>
      <c r="I47" s="3" t="s">
        <v>22</v>
      </c>
      <c r="J47" s="8"/>
      <c r="K47" s="8"/>
      <c r="L47" s="48">
        <f>K47+J47</f>
        <v>0</v>
      </c>
      <c r="M47" s="11" t="str">
        <f>IF(K47&gt;0,J47/K47,"NM")</f>
        <v>NM</v>
      </c>
      <c r="N47" s="8">
        <f>J47-K47</f>
        <v>0</v>
      </c>
      <c r="O47" s="120"/>
    </row>
    <row r="48" spans="1:15" x14ac:dyDescent="0.2">
      <c r="A48" s="2" t="s">
        <v>49</v>
      </c>
      <c r="B48" s="10" t="s">
        <v>52</v>
      </c>
      <c r="C48" s="10" t="s">
        <v>53</v>
      </c>
      <c r="D48" s="15" t="s">
        <v>54</v>
      </c>
      <c r="E48" s="13" t="s">
        <v>55</v>
      </c>
      <c r="F48" s="15" t="s">
        <v>56</v>
      </c>
      <c r="G48" s="15"/>
      <c r="H48" s="1"/>
      <c r="I48" s="3" t="s">
        <v>79</v>
      </c>
      <c r="J48" s="8"/>
      <c r="K48" s="8"/>
      <c r="L48" s="48">
        <f>K48+J48</f>
        <v>0</v>
      </c>
      <c r="M48" s="11" t="str">
        <f>IF(K48&gt;0,J48/K48,"NM")</f>
        <v>NM</v>
      </c>
      <c r="N48" s="8">
        <f>J48-K48</f>
        <v>0</v>
      </c>
      <c r="O48" s="120"/>
    </row>
    <row r="49" spans="1:15" x14ac:dyDescent="0.2">
      <c r="A49" s="7" t="s">
        <v>14</v>
      </c>
      <c r="B49" s="8"/>
      <c r="C49" s="8"/>
      <c r="D49" s="8">
        <f>B49+C49</f>
        <v>0</v>
      </c>
      <c r="E49" s="11" t="str">
        <f>IF(C49&gt;0,B49/C49,"NM")</f>
        <v>NM</v>
      </c>
      <c r="F49" s="8">
        <f>B49-C49</f>
        <v>0</v>
      </c>
      <c r="G49" s="9"/>
      <c r="H49" s="1"/>
      <c r="I49" s="3" t="s">
        <v>24</v>
      </c>
      <c r="J49" s="8"/>
      <c r="K49" s="8"/>
      <c r="L49" s="48">
        <f>K49+J49</f>
        <v>0</v>
      </c>
      <c r="M49" s="11" t="str">
        <f>IF(K49&gt;0,J49/K49,"NM")</f>
        <v>NM</v>
      </c>
      <c r="N49" s="8">
        <f>J49-K49</f>
        <v>0</v>
      </c>
      <c r="O49" s="120"/>
    </row>
    <row r="50" spans="1:15" x14ac:dyDescent="0.2">
      <c r="A50" s="7" t="s">
        <v>15</v>
      </c>
      <c r="B50" s="8"/>
      <c r="C50" s="8"/>
      <c r="D50" s="8">
        <f>B50+C50</f>
        <v>0</v>
      </c>
      <c r="E50" s="11" t="str">
        <f>IF(C50&gt;0,B50/C50,"NM")</f>
        <v>NM</v>
      </c>
      <c r="F50" s="8">
        <f>B50-C50</f>
        <v>0</v>
      </c>
      <c r="G50" s="9"/>
      <c r="H50" s="1"/>
      <c r="I50" s="3" t="s">
        <v>81</v>
      </c>
      <c r="J50" s="8"/>
      <c r="K50" s="8"/>
      <c r="L50" s="48">
        <f>K50+J50</f>
        <v>0</v>
      </c>
      <c r="M50" s="11" t="str">
        <f>IF(K50&gt;0,J50/K50,"NM")</f>
        <v>NM</v>
      </c>
      <c r="N50" s="8">
        <f>J50-K50</f>
        <v>0</v>
      </c>
      <c r="O50" s="120"/>
    </row>
    <row r="51" spans="1:15" x14ac:dyDescent="0.2">
      <c r="A51" s="2"/>
      <c r="B51" s="9"/>
      <c r="C51" s="9"/>
      <c r="D51" s="9"/>
      <c r="E51" s="12"/>
      <c r="F51" s="9"/>
      <c r="G51" s="15"/>
      <c r="H51" s="1"/>
      <c r="I51" s="1"/>
      <c r="J51" s="1"/>
      <c r="K51" s="1"/>
      <c r="L51" s="1"/>
      <c r="M51" s="12"/>
      <c r="N51" s="1"/>
    </row>
    <row r="52" spans="1:15" x14ac:dyDescent="0.2">
      <c r="A52" s="4" t="s">
        <v>48</v>
      </c>
      <c r="B52" s="8">
        <f>SUM(B49:B50)</f>
        <v>0</v>
      </c>
      <c r="C52" s="8">
        <f>SUM(C49:C50)</f>
        <v>0</v>
      </c>
      <c r="D52" s="8">
        <f>B52+C52</f>
        <v>0</v>
      </c>
      <c r="E52" s="11" t="str">
        <f>IF(C52&gt;0,B52/C52,"NM")</f>
        <v>NM</v>
      </c>
      <c r="F52" s="8">
        <f>B52-C52</f>
        <v>0</v>
      </c>
      <c r="G52" s="9"/>
      <c r="H52" s="1"/>
      <c r="I52" s="5" t="s">
        <v>57</v>
      </c>
      <c r="J52" s="48">
        <f>SUM(J47:J50)</f>
        <v>0</v>
      </c>
      <c r="K52" s="48">
        <f>SUM(K47:K50)</f>
        <v>0</v>
      </c>
      <c r="L52" s="48">
        <f>K52+J52</f>
        <v>0</v>
      </c>
      <c r="M52" s="11" t="str">
        <f>IF(K52&gt;0,J52/K52,"NM")</f>
        <v>NM</v>
      </c>
      <c r="N52" s="8">
        <f>J52-K52</f>
        <v>0</v>
      </c>
      <c r="O52" s="120"/>
    </row>
    <row r="53" spans="1:15" ht="13.5" thickBot="1" x14ac:dyDescent="0.25">
      <c r="A53" s="2"/>
      <c r="B53" s="9"/>
      <c r="C53" s="9"/>
      <c r="D53" s="9"/>
      <c r="E53" s="12"/>
      <c r="F53" s="9"/>
      <c r="G53" s="9"/>
      <c r="H53" s="1"/>
      <c r="I53" s="1"/>
      <c r="J53" s="1"/>
      <c r="K53" s="1"/>
      <c r="L53" s="1"/>
      <c r="M53" s="12"/>
      <c r="N53" s="1"/>
    </row>
    <row r="54" spans="1:15" ht="15.75" x14ac:dyDescent="0.25">
      <c r="A54" s="2"/>
      <c r="B54" s="9"/>
      <c r="C54" s="9"/>
      <c r="D54" s="9"/>
      <c r="E54" s="12"/>
      <c r="F54" s="9"/>
      <c r="G54" s="9"/>
      <c r="H54" s="1"/>
      <c r="I54" s="32" t="s">
        <v>71</v>
      </c>
      <c r="J54" s="23"/>
      <c r="K54" s="23"/>
      <c r="L54" s="23"/>
      <c r="M54" s="24"/>
      <c r="N54" s="1"/>
    </row>
    <row r="55" spans="1:15" x14ac:dyDescent="0.2">
      <c r="A55" s="2" t="s">
        <v>65</v>
      </c>
      <c r="B55" s="10" t="s">
        <v>52</v>
      </c>
      <c r="C55" s="10" t="s">
        <v>53</v>
      </c>
      <c r="D55" s="15" t="s">
        <v>54</v>
      </c>
      <c r="E55" s="13" t="s">
        <v>55</v>
      </c>
      <c r="F55" s="15" t="s">
        <v>56</v>
      </c>
      <c r="G55" s="15"/>
      <c r="H55" s="1"/>
      <c r="I55" s="27" t="s">
        <v>102</v>
      </c>
      <c r="J55" s="128"/>
      <c r="K55" s="1"/>
      <c r="L55" s="1"/>
      <c r="M55" s="33"/>
      <c r="N55" s="1"/>
    </row>
    <row r="56" spans="1:15" x14ac:dyDescent="0.2">
      <c r="A56" s="5" t="s">
        <v>16</v>
      </c>
      <c r="B56" s="8"/>
      <c r="C56" s="8"/>
      <c r="D56" s="8">
        <f>B56+C56</f>
        <v>0</v>
      </c>
      <c r="E56" s="11" t="str">
        <f>IF(C56&gt;0,B56/C56,"NM")</f>
        <v>NM</v>
      </c>
      <c r="F56" s="8">
        <f>B56-C56</f>
        <v>0</v>
      </c>
      <c r="G56" s="9"/>
      <c r="H56" s="1"/>
      <c r="I56" s="27"/>
      <c r="J56" s="1"/>
      <c r="K56" s="1"/>
      <c r="L56" s="1"/>
      <c r="M56" s="26"/>
      <c r="N56" s="1"/>
    </row>
    <row r="57" spans="1:15" x14ac:dyDescent="0.2">
      <c r="A57" s="2"/>
      <c r="B57" s="9"/>
      <c r="C57" s="9"/>
      <c r="D57" s="9"/>
      <c r="E57" s="12"/>
      <c r="F57" s="9"/>
      <c r="G57" s="9"/>
      <c r="H57" s="1"/>
      <c r="I57" s="27"/>
      <c r="J57" s="1"/>
      <c r="K57" s="1"/>
      <c r="L57" s="21"/>
      <c r="M57" s="35"/>
      <c r="N57" s="1"/>
    </row>
    <row r="58" spans="1:15" x14ac:dyDescent="0.2">
      <c r="A58" s="2"/>
      <c r="B58" s="9"/>
      <c r="C58" s="9"/>
      <c r="D58" s="9"/>
      <c r="E58" s="12"/>
      <c r="F58" s="9"/>
      <c r="G58" s="9"/>
      <c r="H58" s="1"/>
      <c r="I58" s="27"/>
      <c r="J58" s="1"/>
      <c r="K58" s="1"/>
      <c r="L58" s="21"/>
      <c r="M58" s="34"/>
      <c r="N58" s="9"/>
      <c r="O58" s="120"/>
    </row>
    <row r="59" spans="1:15" x14ac:dyDescent="0.2">
      <c r="A59" s="2" t="s">
        <v>25</v>
      </c>
      <c r="B59" s="10" t="s">
        <v>52</v>
      </c>
      <c r="C59" s="10" t="s">
        <v>53</v>
      </c>
      <c r="D59" s="15" t="s">
        <v>54</v>
      </c>
      <c r="E59" s="13" t="s">
        <v>55</v>
      </c>
      <c r="F59" s="15" t="s">
        <v>56</v>
      </c>
      <c r="G59" s="15"/>
      <c r="H59" s="1"/>
      <c r="I59" s="27"/>
      <c r="J59" s="1"/>
      <c r="K59" s="1"/>
      <c r="L59" s="21"/>
      <c r="M59" s="28"/>
      <c r="N59" s="1"/>
    </row>
    <row r="60" spans="1:15" x14ac:dyDescent="0.2">
      <c r="A60" s="4" t="str">
        <f>A17</f>
        <v>Total Equity</v>
      </c>
      <c r="B60" s="8">
        <f>B17</f>
        <v>0.96938703915123581</v>
      </c>
      <c r="C60" s="8">
        <f>C17</f>
        <v>0.52487203552526374</v>
      </c>
      <c r="D60" s="8">
        <f>D17</f>
        <v>1.4942590746764997</v>
      </c>
      <c r="E60" s="11">
        <f t="shared" ref="E60:E65" si="9">IF(C60&gt;0,B60/C60,"NM")</f>
        <v>1.8469016703873837</v>
      </c>
      <c r="F60" s="8">
        <f>F17</f>
        <v>0.44451500362597207</v>
      </c>
      <c r="G60" s="9"/>
      <c r="H60" s="1"/>
      <c r="I60" s="27"/>
      <c r="J60" s="1"/>
      <c r="K60" s="17"/>
      <c r="L60" s="21"/>
      <c r="M60" s="28"/>
      <c r="N60" s="1"/>
    </row>
    <row r="61" spans="1:15" x14ac:dyDescent="0.2">
      <c r="A61" s="4" t="str">
        <f>A37</f>
        <v>Total Credit</v>
      </c>
      <c r="B61" s="8">
        <f>B37</f>
        <v>0</v>
      </c>
      <c r="C61" s="8">
        <f>C37</f>
        <v>0</v>
      </c>
      <c r="D61" s="8">
        <f>D37</f>
        <v>0</v>
      </c>
      <c r="E61" s="11" t="str">
        <f t="shared" si="9"/>
        <v>NM</v>
      </c>
      <c r="F61" s="8">
        <f>F37</f>
        <v>0</v>
      </c>
      <c r="G61" s="9"/>
      <c r="H61" s="1"/>
      <c r="I61" s="27"/>
      <c r="J61" s="1"/>
      <c r="K61" s="1"/>
      <c r="L61" s="21"/>
      <c r="M61" s="28"/>
      <c r="N61" s="1"/>
    </row>
    <row r="62" spans="1:15" x14ac:dyDescent="0.2">
      <c r="A62" s="4" t="str">
        <f>A41</f>
        <v>Total Merger Arb.</v>
      </c>
      <c r="B62" s="8">
        <f>B41</f>
        <v>0</v>
      </c>
      <c r="C62" s="8">
        <f>C41</f>
        <v>0</v>
      </c>
      <c r="D62" s="8">
        <f>D41</f>
        <v>0</v>
      </c>
      <c r="E62" s="11" t="str">
        <f t="shared" si="9"/>
        <v>NM</v>
      </c>
      <c r="F62" s="8">
        <f>F41</f>
        <v>0</v>
      </c>
      <c r="G62" s="9"/>
      <c r="H62" s="9"/>
      <c r="I62" s="27"/>
      <c r="J62" s="1"/>
      <c r="K62" s="1"/>
      <c r="L62" s="21"/>
      <c r="M62" s="28"/>
      <c r="N62" s="1"/>
    </row>
    <row r="63" spans="1:15" x14ac:dyDescent="0.2">
      <c r="A63" s="4" t="str">
        <f>A45</f>
        <v>Total Convert. Arb.</v>
      </c>
      <c r="B63" s="8">
        <f>B45</f>
        <v>0</v>
      </c>
      <c r="C63" s="8">
        <f>C45</f>
        <v>0</v>
      </c>
      <c r="D63" s="8">
        <f>D45</f>
        <v>0</v>
      </c>
      <c r="E63" s="11" t="str">
        <f t="shared" si="9"/>
        <v>NM</v>
      </c>
      <c r="F63" s="8">
        <f>F45</f>
        <v>0</v>
      </c>
      <c r="G63" s="9"/>
      <c r="H63" s="1"/>
      <c r="I63" s="27"/>
      <c r="J63" s="1"/>
      <c r="K63" s="1"/>
      <c r="L63" s="21"/>
      <c r="M63" s="28"/>
      <c r="N63" s="1"/>
    </row>
    <row r="64" spans="1:15" x14ac:dyDescent="0.2">
      <c r="A64" s="4" t="str">
        <f>A52</f>
        <v>Total Cap. Struct. Arb.</v>
      </c>
      <c r="B64" s="8">
        <f>B52</f>
        <v>0</v>
      </c>
      <c r="C64" s="8">
        <f>C52</f>
        <v>0</v>
      </c>
      <c r="D64" s="8">
        <f>D52</f>
        <v>0</v>
      </c>
      <c r="E64" s="11" t="str">
        <f t="shared" si="9"/>
        <v>NM</v>
      </c>
      <c r="F64" s="8">
        <f>F52</f>
        <v>0</v>
      </c>
      <c r="G64" s="9"/>
      <c r="H64" s="28"/>
      <c r="I64" s="27"/>
      <c r="J64" s="1"/>
      <c r="K64" s="1"/>
      <c r="L64" s="12"/>
      <c r="M64" s="28"/>
      <c r="N64" s="9"/>
      <c r="O64" s="120"/>
    </row>
    <row r="65" spans="1:15" x14ac:dyDescent="0.2">
      <c r="A65" s="4" t="str">
        <f>A56</f>
        <v>Total Privates</v>
      </c>
      <c r="B65" s="8">
        <f>B56</f>
        <v>0</v>
      </c>
      <c r="C65" s="8">
        <f>C56</f>
        <v>0</v>
      </c>
      <c r="D65" s="8">
        <f>D56</f>
        <v>0</v>
      </c>
      <c r="E65" s="11" t="str">
        <f t="shared" si="9"/>
        <v>NM</v>
      </c>
      <c r="F65" s="8">
        <f>F56</f>
        <v>0</v>
      </c>
      <c r="G65" s="9"/>
      <c r="H65" s="1"/>
      <c r="I65" s="27"/>
      <c r="J65" s="1"/>
      <c r="K65" s="1"/>
      <c r="L65" s="12"/>
      <c r="M65" s="28"/>
      <c r="N65" s="9"/>
      <c r="O65" s="120"/>
    </row>
    <row r="66" spans="1:15" x14ac:dyDescent="0.2">
      <c r="A66" s="1"/>
      <c r="B66" s="6"/>
      <c r="C66" s="6"/>
      <c r="D66" s="6"/>
      <c r="E66" s="17"/>
      <c r="F66" s="6"/>
      <c r="G66" s="9"/>
      <c r="H66" s="1"/>
      <c r="I66" s="27"/>
      <c r="J66" s="1"/>
      <c r="K66" s="1"/>
      <c r="L66" s="9"/>
      <c r="M66" s="28"/>
      <c r="N66" s="9"/>
      <c r="O66" s="120"/>
    </row>
    <row r="67" spans="1:15" x14ac:dyDescent="0.2">
      <c r="A67" s="5" t="s">
        <v>25</v>
      </c>
      <c r="B67" s="8">
        <f>SUM(B60:B65)</f>
        <v>0.96938703915123581</v>
      </c>
      <c r="C67" s="8">
        <f>SUM(C60:C65)</f>
        <v>0.52487203552526374</v>
      </c>
      <c r="D67" s="8">
        <f>C67+B67</f>
        <v>1.4942590746764997</v>
      </c>
      <c r="E67" s="11">
        <f>IF(C67&gt;0,B67/C67,"NM")</f>
        <v>1.8469016703873837</v>
      </c>
      <c r="F67" s="8">
        <f>B67-C67</f>
        <v>0.44451500362597207</v>
      </c>
      <c r="G67" s="9"/>
      <c r="H67" s="1"/>
      <c r="I67" s="27"/>
      <c r="J67" s="1"/>
      <c r="K67" s="1"/>
      <c r="M67" s="28"/>
      <c r="N67" s="9"/>
      <c r="O67" s="120"/>
    </row>
    <row r="68" spans="1:15" x14ac:dyDescent="0.2">
      <c r="A68" s="5" t="s">
        <v>74</v>
      </c>
      <c r="B68" s="8">
        <f>SUM(B10:B13,B15,B21:B31,B41,B45,B49:B50,B56)</f>
        <v>0.96938703915123581</v>
      </c>
      <c r="C68" s="8">
        <f>SUM(C10:C13,C15,C21:C31,C41,C45,C49:C50,C56)</f>
        <v>0.52487203552526374</v>
      </c>
      <c r="D68" s="8">
        <f>C68+B68</f>
        <v>1.4942590746764997</v>
      </c>
      <c r="E68" s="11">
        <f>IF(C68&gt;0,B68/C68,"NM")</f>
        <v>1.8469016703873837</v>
      </c>
      <c r="F68" s="8">
        <f>B68-C68</f>
        <v>0.44451500362597207</v>
      </c>
      <c r="G68" s="9"/>
      <c r="H68" s="20"/>
      <c r="I68" s="27"/>
      <c r="J68" s="1"/>
      <c r="K68" s="1"/>
      <c r="L68" s="9"/>
      <c r="M68" s="28"/>
      <c r="N68" s="9"/>
      <c r="O68" s="120"/>
    </row>
    <row r="69" spans="1:15" ht="13.5" thickBot="1" x14ac:dyDescent="0.25">
      <c r="A69" s="44" t="s">
        <v>78</v>
      </c>
      <c r="B69" s="8">
        <f>B32</f>
        <v>0</v>
      </c>
      <c r="C69" s="8">
        <f>C32</f>
        <v>0</v>
      </c>
      <c r="D69" s="8">
        <f>D32</f>
        <v>0</v>
      </c>
      <c r="E69" s="8" t="str">
        <f>E32</f>
        <v>NM</v>
      </c>
      <c r="F69" s="8">
        <f>F32</f>
        <v>0</v>
      </c>
      <c r="G69" s="6"/>
      <c r="H69" s="1"/>
      <c r="I69" s="56" t="s">
        <v>289</v>
      </c>
      <c r="J69" s="29"/>
      <c r="K69" s="29"/>
      <c r="L69" s="29"/>
      <c r="M69" s="50"/>
      <c r="N69" s="1"/>
    </row>
    <row r="70" spans="1:15" x14ac:dyDescent="0.2">
      <c r="A70" s="1"/>
      <c r="B70" s="20"/>
      <c r="C70" s="20"/>
      <c r="D70" s="20"/>
      <c r="E70" s="20"/>
      <c r="F70" s="20"/>
      <c r="G70" s="20"/>
      <c r="H70" s="1"/>
      <c r="I70" s="1"/>
      <c r="J70" s="1"/>
      <c r="K70" s="1"/>
      <c r="L70" s="1"/>
      <c r="M70" s="12"/>
      <c r="N70" s="1"/>
    </row>
  </sheetData>
  <customSheetViews>
    <customSheetView guid="{CA497D1C-9A09-4CF3-B671-3FD8BB2B2517}">
      <selection activeCell="A4" sqref="A4"/>
      <pageMargins left="0.7" right="0.7" top="0.75" bottom="0.75" header="0.3" footer="0.3"/>
      <pageSetup paperSize="0" orientation="portrait" horizontalDpi="0" verticalDpi="0" copies="0" r:id="rId1"/>
    </customSheetView>
    <customSheetView guid="{162504CA-979C-48C9-998D-9A0D2EECF939}" showPageBreaks="1" printArea="1" topLeftCell="A22">
      <selection activeCell="A39" sqref="A39:F52"/>
      <pageMargins left="0.7" right="0.7" top="0.75" bottom="0.75" header="0.3" footer="0.3"/>
      <pageSetup paperSize="0" orientation="portrait" horizontalDpi="0" verticalDpi="0" copies="0"/>
    </customSheetView>
    <customSheetView guid="{CC76F6F4-6360-4941-90B3-CD1DBE270484}">
      <selection activeCell="A5" sqref="A5"/>
      <pageMargins left="0.7" right="0.7" top="0.75" bottom="0.75" header="0.3" footer="0.3"/>
      <pageSetup paperSize="243" scale="56" orientation="portrait" r:id="rId2"/>
    </customSheetView>
    <customSheetView guid="{877A0E3F-37C7-4829-8F12-689383AF410D}" scale="91" showPageBreaks="1" printArea="1" view="pageBreakPreview">
      <selection activeCell="J27" sqref="J27"/>
      <pageMargins left="0.7" right="0.7" top="0.75" bottom="0.75" header="0.3" footer="0.3"/>
      <pageSetup paperSize="243" scale="56" orientation="portrait" r:id="rId3"/>
    </customSheetView>
    <customSheetView guid="{F9F6DDA5-A25E-4F8D-A3A2-CB5ED095FD7E}" scale="91" showPageBreaks="1" fitToPage="1" printArea="1" view="pageBreakPreview">
      <selection activeCell="J68" sqref="J68"/>
      <pageMargins left="0.75" right="0" top="1" bottom="0" header="0.5" footer="0.5"/>
      <printOptions horizontalCentered="1"/>
      <pageSetup scale="68" orientation="portrait" horizontalDpi="1200" verticalDpi="1200" r:id="rId4"/>
      <headerFooter alignWithMargins="0"/>
    </customSheetView>
    <customSheetView guid="{886D35D9-C82F-4076-8615-7DC38AFBA0B4}" scale="91" showPageBreaks="1" printArea="1" view="pageBreakPreview">
      <selection activeCell="S49" sqref="S49"/>
      <pageMargins left="0.7" right="0.7" top="0.75" bottom="0.75" header="0.3" footer="0.3"/>
      <pageSetup paperSize="243" scale="56" orientation="portrait" r:id="rId5"/>
    </customSheetView>
    <customSheetView guid="{4FFBA0AC-5AE7-47B2-9B25-4B60F8C6899A}" scale="91" showPageBreaks="1" printArea="1" view="pageBreakPreview">
      <selection activeCell="S24" sqref="S24"/>
      <pageMargins left="0.7" right="0.7" top="0.75" bottom="0.75" header="0.3" footer="0.3"/>
      <pageSetup paperSize="243" scale="56" orientation="portrait" r:id="rId6"/>
    </customSheetView>
    <customSheetView guid="{8074AE1B-71D6-4D07-9990-353F7ED8E871}" scale="115" showPageBreaks="1" printArea="1" view="pageBreakPreview" topLeftCell="A40">
      <selection activeCell="I56" sqref="I56"/>
      <pageMargins left="0.7" right="0.7" top="0.75" bottom="0.75" header="0.3" footer="0.3"/>
      <pageSetup paperSize="243" scale="56" orientation="portrait" r:id="rId7"/>
    </customSheetView>
    <customSheetView guid="{D3966812-59A4-4ABD-8C1D-5BF981C5686B}">
      <selection activeCell="E5" sqref="E5"/>
      <pageMargins left="0.7" right="0.7" top="0.75" bottom="0.75" header="0.3" footer="0.3"/>
      <pageSetup paperSize="243" scale="56" orientation="portrait" r:id="rId8"/>
    </customSheetView>
    <customSheetView guid="{EEDF6EAA-A1E4-47AF-BB45-D2BB00B48378}">
      <selection activeCell="C14" sqref="C14"/>
      <pageMargins left="0.7" right="0.7" top="0.75" bottom="0.75" header="0.3" footer="0.3"/>
      <pageSetup paperSize="243" scale="56" orientation="portrait" r:id="rId9"/>
    </customSheetView>
    <customSheetView guid="{C8815BCF-4302-4976-B0C8-7C88CE45A126}">
      <selection activeCell="I39" sqref="I39:I41"/>
      <pageMargins left="0.7" right="0.7" top="0.75" bottom="0.75" header="0.3" footer="0.3"/>
      <pageSetup paperSize="243" scale="56" orientation="portrait" r:id="rId10"/>
    </customSheetView>
    <customSheetView guid="{722DF141-BBB9-4BCB-A4C5-5C683F6E9DF6}" showPageBreaks="1" printArea="1">
      <selection activeCell="I39" sqref="I39:I41"/>
      <pageMargins left="0.7" right="0.7" top="0.75" bottom="0.75" header="0.3" footer="0.3"/>
      <pageSetup paperSize="243" scale="56" orientation="portrait" r:id="rId11"/>
    </customSheetView>
    <customSheetView guid="{B777ACF8-7056-43BF-BE8E-750A939A0A85}">
      <selection activeCell="J21" sqref="J21"/>
      <pageMargins left="0.7" right="0.7" top="0.75" bottom="0.75" header="0.3" footer="0.3"/>
      <pageSetup paperSize="243" scale="56" orientation="portrait" r:id="rId12"/>
    </customSheetView>
    <customSheetView guid="{4BC6AA3C-DE66-46F9-8930-7070BFE17377}">
      <selection activeCell="J21" sqref="J21"/>
      <pageMargins left="0.7" right="0.7" top="0.75" bottom="0.75" header="0.3" footer="0.3"/>
      <pageSetup paperSize="243" scale="56" orientation="portrait" r:id="rId13"/>
    </customSheetView>
    <customSheetView guid="{64648136-160E-4221-A246-0E972EE5D7ED}" showPageBreaks="1" printArea="1">
      <selection activeCell="C1" sqref="C1"/>
      <pageMargins left="0.7" right="0.7" top="0.75" bottom="0.75" header="0.3" footer="0.3"/>
      <pageSetup paperSize="0" orientation="portrait" horizontalDpi="0" verticalDpi="0" copies="0"/>
    </customSheetView>
    <customSheetView guid="{CCEFF658-EAA2-4050-B1FE-7DAA5695FB88}" showPageBreaks="1" printArea="1">
      <selection activeCell="A39" sqref="A39:F52"/>
      <pageMargins left="0.7" right="0.7" top="0.75" bottom="0.75" header="0.3" footer="0.3"/>
      <pageSetup paperSize="0" orientation="portrait" horizontalDpi="0" verticalDpi="0" copies="0"/>
    </customSheetView>
    <customSheetView guid="{25FCF038-5C89-48CF-BC55-D04249A9C090}" showPageBreaks="1" printArea="1" topLeftCell="A7">
      <selection activeCell="V13" sqref="V13"/>
      <pageMargins left="0.7" right="0.7" top="0.75" bottom="0.75" header="0.3" footer="0.3"/>
      <pageSetup orientation="portrait" r:id="rId14"/>
    </customSheetView>
  </customSheetViews>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70"/>
  <sheetViews>
    <sheetView zoomScale="120" zoomScaleNormal="120" zoomScaleSheetLayoutView="85" workbookViewId="0">
      <selection activeCell="I2" sqref="I2"/>
    </sheetView>
  </sheetViews>
  <sheetFormatPr defaultColWidth="9.140625" defaultRowHeight="12.75" x14ac:dyDescent="0.2"/>
  <cols>
    <col min="1" max="1" width="20" style="1" customWidth="1"/>
    <col min="2" max="4" width="9.140625" style="6"/>
    <col min="5" max="5" width="9.140625" style="17"/>
    <col min="6" max="6" width="9.140625" style="6"/>
    <col min="7" max="7" width="12" style="6" customWidth="1"/>
    <col min="8" max="8" width="5.28515625" style="1" customWidth="1"/>
    <col min="9" max="9" width="17" style="1" customWidth="1"/>
    <col min="10" max="11" width="9.140625" style="6"/>
    <col min="12" max="12" width="9.140625" style="1"/>
    <col min="13" max="13" width="9.140625" style="12"/>
    <col min="14" max="14" width="9.140625" style="1"/>
    <col min="15" max="15" width="13.140625" style="1" bestFit="1" customWidth="1"/>
    <col min="16" max="16384" width="9.140625" style="1"/>
  </cols>
  <sheetData>
    <row r="1" spans="1:15" ht="15" customHeight="1" x14ac:dyDescent="0.2">
      <c r="A1" s="122" t="s">
        <v>107</v>
      </c>
      <c r="B1" s="94"/>
      <c r="C1" s="110"/>
      <c r="D1" s="16" t="s">
        <v>0</v>
      </c>
      <c r="E1" s="6"/>
      <c r="H1" s="67"/>
      <c r="I1" s="97">
        <v>396</v>
      </c>
      <c r="J1" s="94"/>
      <c r="K1" s="94"/>
      <c r="L1" s="110"/>
      <c r="M1" s="16" t="s">
        <v>27</v>
      </c>
      <c r="N1" s="6"/>
      <c r="O1" s="6"/>
    </row>
    <row r="2" spans="1:15" ht="15" customHeight="1" x14ac:dyDescent="0.2">
      <c r="A2" s="122" t="s">
        <v>247</v>
      </c>
      <c r="B2" s="94"/>
      <c r="C2" s="110"/>
      <c r="D2" s="16" t="s">
        <v>1</v>
      </c>
      <c r="E2" s="6"/>
      <c r="H2" s="67"/>
      <c r="I2" s="121" t="s">
        <v>108</v>
      </c>
      <c r="J2" s="94"/>
      <c r="K2" s="94"/>
      <c r="L2" s="110"/>
      <c r="M2" s="16" t="s">
        <v>28</v>
      </c>
      <c r="N2" s="6"/>
      <c r="O2" s="6"/>
    </row>
    <row r="3" spans="1:15" ht="15" customHeight="1" x14ac:dyDescent="0.2">
      <c r="A3" s="61">
        <v>44773</v>
      </c>
      <c r="B3" s="94"/>
      <c r="C3" s="110"/>
      <c r="D3" s="16" t="s">
        <v>17</v>
      </c>
      <c r="E3" s="6"/>
      <c r="H3" s="67"/>
      <c r="I3" s="121" t="s">
        <v>113</v>
      </c>
      <c r="J3" s="94"/>
      <c r="K3" s="94"/>
      <c r="L3" s="110"/>
      <c r="M3" s="16" t="s">
        <v>29</v>
      </c>
      <c r="N3" s="6"/>
      <c r="O3" s="6"/>
    </row>
    <row r="4" spans="1:15" ht="15" customHeight="1" x14ac:dyDescent="0.2">
      <c r="A4" s="6"/>
      <c r="D4" s="16"/>
      <c r="E4" s="6"/>
      <c r="H4" s="67"/>
      <c r="I4" s="67"/>
      <c r="L4" s="6"/>
      <c r="M4" s="16"/>
      <c r="N4" s="6"/>
      <c r="O4" s="6"/>
    </row>
    <row r="5" spans="1:15" ht="15" customHeight="1" x14ac:dyDescent="0.2">
      <c r="A5" s="130" t="s">
        <v>298</v>
      </c>
      <c r="D5" s="16"/>
      <c r="E5" s="6"/>
      <c r="H5" s="67"/>
      <c r="I5" s="67"/>
      <c r="L5" s="6"/>
      <c r="M5" s="16"/>
      <c r="N5" s="6"/>
      <c r="O5" s="6"/>
    </row>
    <row r="6" spans="1:15" ht="15" customHeight="1" x14ac:dyDescent="0.2">
      <c r="A6" s="6"/>
      <c r="E6" s="6"/>
      <c r="H6" s="6"/>
      <c r="I6" s="6"/>
      <c r="L6" s="6"/>
      <c r="M6" s="9"/>
      <c r="N6" s="6"/>
      <c r="O6" s="6"/>
    </row>
    <row r="7" spans="1:15" ht="15" customHeight="1" x14ac:dyDescent="0.2">
      <c r="A7" s="47" t="s">
        <v>2</v>
      </c>
      <c r="E7" s="6"/>
      <c r="H7" s="6"/>
      <c r="I7" s="47" t="s">
        <v>21</v>
      </c>
      <c r="J7" s="47"/>
      <c r="L7" s="6"/>
      <c r="M7" s="9"/>
      <c r="N7" s="6"/>
      <c r="O7" s="6"/>
    </row>
    <row r="8" spans="1:15" ht="15" customHeight="1" x14ac:dyDescent="0.2">
      <c r="A8" s="47"/>
      <c r="E8" s="6"/>
      <c r="H8" s="6"/>
      <c r="I8" s="47"/>
      <c r="J8" s="47"/>
      <c r="L8" s="6"/>
      <c r="M8" s="9"/>
      <c r="N8" s="6"/>
      <c r="O8" s="6"/>
    </row>
    <row r="9" spans="1:15" ht="15" customHeight="1" x14ac:dyDescent="0.2">
      <c r="A9" s="47" t="s">
        <v>6</v>
      </c>
      <c r="B9" s="83" t="s">
        <v>52</v>
      </c>
      <c r="C9" s="83" t="s">
        <v>53</v>
      </c>
      <c r="D9" s="83" t="s">
        <v>54</v>
      </c>
      <c r="E9" s="83" t="s">
        <v>55</v>
      </c>
      <c r="F9" s="83" t="s">
        <v>56</v>
      </c>
      <c r="G9" s="83"/>
      <c r="H9" s="85"/>
      <c r="I9" s="274"/>
      <c r="J9" s="83" t="s">
        <v>52</v>
      </c>
      <c r="K9" s="83" t="s">
        <v>53</v>
      </c>
      <c r="L9" s="83" t="s">
        <v>54</v>
      </c>
      <c r="M9" s="83" t="s">
        <v>55</v>
      </c>
      <c r="N9" s="83" t="s">
        <v>56</v>
      </c>
      <c r="O9" s="6"/>
    </row>
    <row r="10" spans="1:15" ht="15" customHeight="1" x14ac:dyDescent="0.2">
      <c r="A10" s="68" t="s">
        <v>7</v>
      </c>
      <c r="B10" s="328">
        <v>0.84499999999999997</v>
      </c>
      <c r="C10" s="328">
        <v>0.36499999999999999</v>
      </c>
      <c r="D10" s="81">
        <f t="shared" ref="D10:D15" si="0">B10+C10</f>
        <v>1.21</v>
      </c>
      <c r="E10" s="233">
        <f t="shared" ref="E10:E15" si="1">IF(C10&gt;0,B10/C10,"NM")</f>
        <v>2.3150684931506849</v>
      </c>
      <c r="F10" s="81">
        <f t="shared" ref="F10:F15" si="2">B10-C10</f>
        <v>0.48</v>
      </c>
      <c r="G10" s="79"/>
      <c r="H10" s="85"/>
      <c r="I10" s="290" t="s">
        <v>22</v>
      </c>
      <c r="J10" s="81">
        <f>B10</f>
        <v>0.84499999999999997</v>
      </c>
      <c r="K10" s="329">
        <f>C10-K11</f>
        <v>0.35799999999999998</v>
      </c>
      <c r="L10" s="81">
        <f>K10+J10</f>
        <v>1.2029999999999998</v>
      </c>
      <c r="M10" s="233">
        <f>IF(K10&gt;0,J10/K10,"NM")</f>
        <v>2.3603351955307263</v>
      </c>
      <c r="N10" s="81">
        <f>J10-K10</f>
        <v>0.48699999999999999</v>
      </c>
      <c r="O10" s="6"/>
    </row>
    <row r="11" spans="1:15" ht="15" customHeight="1" x14ac:dyDescent="0.2">
      <c r="A11" s="68" t="s">
        <v>45</v>
      </c>
      <c r="B11" s="81"/>
      <c r="C11" s="81"/>
      <c r="D11" s="81">
        <f t="shared" si="0"/>
        <v>0</v>
      </c>
      <c r="E11" s="233" t="str">
        <f t="shared" si="1"/>
        <v>NM</v>
      </c>
      <c r="F11" s="81">
        <f t="shared" si="2"/>
        <v>0</v>
      </c>
      <c r="G11" s="79"/>
      <c r="H11" s="85"/>
      <c r="I11" s="290" t="s">
        <v>23</v>
      </c>
      <c r="J11" s="81"/>
      <c r="K11" s="330">
        <v>7.0000000000000001E-3</v>
      </c>
      <c r="L11" s="81">
        <f>K11+J11</f>
        <v>7.0000000000000001E-3</v>
      </c>
      <c r="M11" s="233">
        <f>IF(K11&gt;0,J11/K11,"NM")</f>
        <v>0</v>
      </c>
      <c r="N11" s="81">
        <f>J11-K11</f>
        <v>-7.0000000000000001E-3</v>
      </c>
      <c r="O11" s="47"/>
    </row>
    <row r="12" spans="1:15" ht="15" customHeight="1" x14ac:dyDescent="0.2">
      <c r="A12" s="68" t="s">
        <v>46</v>
      </c>
      <c r="B12" s="81"/>
      <c r="C12" s="81"/>
      <c r="D12" s="81">
        <f t="shared" si="0"/>
        <v>0</v>
      </c>
      <c r="E12" s="233" t="str">
        <f t="shared" si="1"/>
        <v>NM</v>
      </c>
      <c r="F12" s="81">
        <f t="shared" si="2"/>
        <v>0</v>
      </c>
      <c r="G12" s="79"/>
      <c r="H12" s="85"/>
      <c r="I12" s="290" t="s">
        <v>24</v>
      </c>
      <c r="J12" s="81"/>
      <c r="K12" s="81"/>
      <c r="L12" s="81">
        <f>K12+J12</f>
        <v>0</v>
      </c>
      <c r="M12" s="233" t="str">
        <f>IF(K12&gt;0,J12/K12,"NM")</f>
        <v>NM</v>
      </c>
      <c r="N12" s="81">
        <f>J12-K12</f>
        <v>0</v>
      </c>
      <c r="O12" s="6"/>
    </row>
    <row r="13" spans="1:15" ht="15" customHeight="1" x14ac:dyDescent="0.2">
      <c r="A13" s="68" t="s">
        <v>8</v>
      </c>
      <c r="B13" s="81"/>
      <c r="C13" s="81"/>
      <c r="D13" s="81">
        <f t="shared" si="0"/>
        <v>0</v>
      </c>
      <c r="E13" s="233" t="str">
        <f t="shared" si="1"/>
        <v>NM</v>
      </c>
      <c r="F13" s="81">
        <f t="shared" si="2"/>
        <v>0</v>
      </c>
      <c r="G13" s="79"/>
      <c r="H13" s="85"/>
      <c r="I13" s="290" t="s">
        <v>44</v>
      </c>
      <c r="J13" s="81"/>
      <c r="K13" s="81"/>
      <c r="L13" s="81">
        <f>K13+J13</f>
        <v>0</v>
      </c>
      <c r="M13" s="233" t="str">
        <f>IF(K13&gt;0,J13/K13,"NM")</f>
        <v>NM</v>
      </c>
      <c r="N13" s="81">
        <f>J13-K13</f>
        <v>0</v>
      </c>
      <c r="O13" s="6"/>
    </row>
    <row r="14" spans="1:15" ht="15" customHeight="1" x14ac:dyDescent="0.2">
      <c r="A14" s="68" t="s">
        <v>20</v>
      </c>
      <c r="B14" s="81"/>
      <c r="C14" s="81"/>
      <c r="D14" s="81">
        <f t="shared" si="0"/>
        <v>0</v>
      </c>
      <c r="E14" s="233" t="str">
        <f t="shared" si="1"/>
        <v>NM</v>
      </c>
      <c r="F14" s="81">
        <f t="shared" si="2"/>
        <v>0</v>
      </c>
      <c r="G14" s="79"/>
      <c r="H14" s="85"/>
      <c r="I14" s="85"/>
      <c r="J14" s="79"/>
      <c r="K14" s="79"/>
      <c r="L14" s="79"/>
      <c r="M14" s="236"/>
      <c r="N14" s="79"/>
      <c r="O14" s="6"/>
    </row>
    <row r="15" spans="1:15" ht="15" customHeight="1" x14ac:dyDescent="0.2">
      <c r="A15" s="68" t="s">
        <v>9</v>
      </c>
      <c r="B15" s="81"/>
      <c r="C15" s="81"/>
      <c r="D15" s="81">
        <f t="shared" si="0"/>
        <v>0</v>
      </c>
      <c r="E15" s="233" t="str">
        <f t="shared" si="1"/>
        <v>NM</v>
      </c>
      <c r="F15" s="81">
        <f t="shared" si="2"/>
        <v>0</v>
      </c>
      <c r="G15" s="79"/>
      <c r="H15" s="85"/>
      <c r="I15" s="292" t="s">
        <v>25</v>
      </c>
      <c r="J15" s="81">
        <f>SUM(J10:J13)</f>
        <v>0.84499999999999997</v>
      </c>
      <c r="K15" s="81">
        <f>SUM(K10:K13)</f>
        <v>0.36499999999999999</v>
      </c>
      <c r="L15" s="81">
        <f>J15+K15</f>
        <v>1.21</v>
      </c>
      <c r="M15" s="233">
        <f>IF(K15&gt;0,J15/K15,"NM")</f>
        <v>2.3150684931506849</v>
      </c>
      <c r="N15" s="81">
        <f>J15-K15</f>
        <v>0.48</v>
      </c>
      <c r="O15" s="6"/>
    </row>
    <row r="16" spans="1:15" ht="15" customHeight="1" x14ac:dyDescent="0.2">
      <c r="A16" s="6"/>
      <c r="B16" s="79"/>
      <c r="C16" s="79"/>
      <c r="D16" s="79"/>
      <c r="E16" s="236"/>
      <c r="F16" s="79"/>
      <c r="G16" s="83"/>
      <c r="H16" s="85"/>
      <c r="I16" s="85"/>
      <c r="J16" s="85"/>
      <c r="K16" s="85"/>
      <c r="L16" s="85"/>
      <c r="M16" s="236"/>
      <c r="N16" s="85"/>
      <c r="O16" s="6"/>
    </row>
    <row r="17" spans="1:15" ht="15" customHeight="1" x14ac:dyDescent="0.2">
      <c r="A17" s="69" t="s">
        <v>11</v>
      </c>
      <c r="B17" s="81">
        <f>SUM(B10:B15)</f>
        <v>0.84499999999999997</v>
      </c>
      <c r="C17" s="81">
        <f>SUM(C10:C15)</f>
        <v>0.36499999999999999</v>
      </c>
      <c r="D17" s="81">
        <f>C17+B17</f>
        <v>1.21</v>
      </c>
      <c r="E17" s="233">
        <f>IF(C17&gt;0,B17/C17,"NM")</f>
        <v>2.3150684931506849</v>
      </c>
      <c r="F17" s="81">
        <f>B17-C17</f>
        <v>0.48</v>
      </c>
      <c r="G17" s="79"/>
      <c r="H17" s="85"/>
      <c r="I17" s="274" t="s">
        <v>30</v>
      </c>
      <c r="J17" s="274"/>
      <c r="K17" s="85"/>
      <c r="L17" s="85"/>
      <c r="M17" s="236"/>
      <c r="N17" s="79"/>
      <c r="O17" s="6"/>
    </row>
    <row r="18" spans="1:15" ht="15" customHeight="1" x14ac:dyDescent="0.2">
      <c r="A18" s="47"/>
      <c r="B18" s="79"/>
      <c r="C18" s="79"/>
      <c r="D18" s="79"/>
      <c r="E18" s="236"/>
      <c r="F18" s="79"/>
      <c r="G18" s="79"/>
      <c r="H18" s="85"/>
      <c r="I18" s="274"/>
      <c r="J18" s="274"/>
      <c r="K18" s="85"/>
      <c r="L18" s="85"/>
      <c r="M18" s="236"/>
      <c r="N18" s="79"/>
      <c r="O18" s="6"/>
    </row>
    <row r="19" spans="1:15" ht="15" customHeight="1" x14ac:dyDescent="0.2">
      <c r="A19" s="47"/>
      <c r="B19" s="79"/>
      <c r="C19" s="79"/>
      <c r="D19" s="79"/>
      <c r="E19" s="236"/>
      <c r="F19" s="79"/>
      <c r="G19" s="79"/>
      <c r="H19" s="85"/>
      <c r="I19" s="274"/>
      <c r="J19" s="83" t="s">
        <v>52</v>
      </c>
      <c r="K19" s="83" t="s">
        <v>53</v>
      </c>
      <c r="L19" s="83" t="s">
        <v>54</v>
      </c>
      <c r="M19" s="240" t="s">
        <v>55</v>
      </c>
      <c r="N19" s="83" t="s">
        <v>56</v>
      </c>
      <c r="O19" s="6"/>
    </row>
    <row r="20" spans="1:15" ht="15" customHeight="1" x14ac:dyDescent="0.2">
      <c r="A20" s="47" t="s">
        <v>3</v>
      </c>
      <c r="B20" s="83" t="s">
        <v>52</v>
      </c>
      <c r="C20" s="83" t="s">
        <v>53</v>
      </c>
      <c r="D20" s="83" t="s">
        <v>54</v>
      </c>
      <c r="E20" s="240" t="s">
        <v>55</v>
      </c>
      <c r="F20" s="83" t="s">
        <v>56</v>
      </c>
      <c r="G20" s="83"/>
      <c r="H20" s="85"/>
      <c r="I20" s="290" t="s">
        <v>31</v>
      </c>
      <c r="J20" s="328">
        <v>0.03</v>
      </c>
      <c r="K20" s="328">
        <v>0</v>
      </c>
      <c r="L20" s="81">
        <f t="shared" ref="L20:L32" si="3">K20+J20</f>
        <v>0.03</v>
      </c>
      <c r="M20" s="233" t="str">
        <f t="shared" ref="M20:M32" si="4">IF(K20&gt;0,J20/K20,"NM")</f>
        <v>NM</v>
      </c>
      <c r="N20" s="81">
        <f t="shared" ref="N20:N32" si="5">J20-K20</f>
        <v>0.03</v>
      </c>
      <c r="O20" s="6"/>
    </row>
    <row r="21" spans="1:15" ht="15" customHeight="1" x14ac:dyDescent="0.2">
      <c r="A21" s="68" t="s">
        <v>26</v>
      </c>
      <c r="B21" s="81"/>
      <c r="C21" s="81"/>
      <c r="D21" s="81">
        <f t="shared" ref="D21:D35" si="6">B21+C21</f>
        <v>0</v>
      </c>
      <c r="E21" s="233" t="str">
        <f t="shared" ref="E21:E35" si="7">IF(C21&gt;0,B21/C21,"NM")</f>
        <v>NM</v>
      </c>
      <c r="F21" s="81">
        <f t="shared" ref="F21:F35" si="8">B21-C21</f>
        <v>0</v>
      </c>
      <c r="G21" s="79"/>
      <c r="H21" s="85"/>
      <c r="I21" s="290" t="s">
        <v>32</v>
      </c>
      <c r="J21" s="328">
        <v>7.0000000000000007E-2</v>
      </c>
      <c r="K21" s="328">
        <v>0</v>
      </c>
      <c r="L21" s="81">
        <f t="shared" si="3"/>
        <v>7.0000000000000007E-2</v>
      </c>
      <c r="M21" s="233" t="str">
        <f t="shared" si="4"/>
        <v>NM</v>
      </c>
      <c r="N21" s="81">
        <f t="shared" si="5"/>
        <v>7.0000000000000007E-2</v>
      </c>
      <c r="O21" s="6"/>
    </row>
    <row r="22" spans="1:15" ht="15" customHeight="1" x14ac:dyDescent="0.2">
      <c r="A22" s="68" t="s">
        <v>76</v>
      </c>
      <c r="B22" s="81"/>
      <c r="C22" s="81"/>
      <c r="D22" s="81">
        <f t="shared" si="6"/>
        <v>0</v>
      </c>
      <c r="E22" s="233" t="str">
        <f t="shared" si="7"/>
        <v>NM</v>
      </c>
      <c r="F22" s="81">
        <f t="shared" si="8"/>
        <v>0</v>
      </c>
      <c r="G22" s="79"/>
      <c r="H22" s="85"/>
      <c r="I22" s="290" t="s">
        <v>33</v>
      </c>
      <c r="J22" s="328">
        <v>0.05</v>
      </c>
      <c r="K22" s="328">
        <v>0.11</v>
      </c>
      <c r="L22" s="81">
        <f t="shared" si="3"/>
        <v>0.16</v>
      </c>
      <c r="M22" s="233">
        <f t="shared" si="4"/>
        <v>0.45454545454545459</v>
      </c>
      <c r="N22" s="81">
        <f t="shared" si="5"/>
        <v>-0.06</v>
      </c>
      <c r="O22" s="6"/>
    </row>
    <row r="23" spans="1:15" ht="15" customHeight="1" x14ac:dyDescent="0.2">
      <c r="A23" s="68" t="s">
        <v>61</v>
      </c>
      <c r="B23" s="81"/>
      <c r="C23" s="81"/>
      <c r="D23" s="81">
        <f t="shared" si="6"/>
        <v>0</v>
      </c>
      <c r="E23" s="233" t="str">
        <f t="shared" si="7"/>
        <v>NM</v>
      </c>
      <c r="F23" s="81">
        <f t="shared" si="8"/>
        <v>0</v>
      </c>
      <c r="G23" s="79"/>
      <c r="H23" s="85"/>
      <c r="I23" s="290" t="s">
        <v>34</v>
      </c>
      <c r="J23" s="328">
        <v>0.13</v>
      </c>
      <c r="K23" s="328">
        <v>0.11</v>
      </c>
      <c r="L23" s="81">
        <f t="shared" si="3"/>
        <v>0.24</v>
      </c>
      <c r="M23" s="233">
        <f t="shared" si="4"/>
        <v>1.1818181818181819</v>
      </c>
      <c r="N23" s="81">
        <f t="shared" si="5"/>
        <v>2.0000000000000004E-2</v>
      </c>
      <c r="O23" s="6"/>
    </row>
    <row r="24" spans="1:15" ht="15" customHeight="1" x14ac:dyDescent="0.2">
      <c r="A24" s="68" t="s">
        <v>69</v>
      </c>
      <c r="B24" s="81"/>
      <c r="C24" s="81"/>
      <c r="D24" s="81">
        <f t="shared" si="6"/>
        <v>0</v>
      </c>
      <c r="E24" s="233" t="str">
        <f t="shared" si="7"/>
        <v>NM</v>
      </c>
      <c r="F24" s="81">
        <f t="shared" si="8"/>
        <v>0</v>
      </c>
      <c r="G24" s="79"/>
      <c r="H24" s="85"/>
      <c r="I24" s="290" t="s">
        <v>35</v>
      </c>
      <c r="J24" s="328">
        <v>0.01</v>
      </c>
      <c r="K24" s="328">
        <v>0.01</v>
      </c>
      <c r="L24" s="81">
        <f t="shared" si="3"/>
        <v>0.02</v>
      </c>
      <c r="M24" s="233">
        <f t="shared" si="4"/>
        <v>1</v>
      </c>
      <c r="N24" s="81">
        <f t="shared" si="5"/>
        <v>0</v>
      </c>
      <c r="O24" s="6"/>
    </row>
    <row r="25" spans="1:15" ht="15" customHeight="1" x14ac:dyDescent="0.2">
      <c r="A25" s="68" t="s">
        <v>75</v>
      </c>
      <c r="B25" s="81"/>
      <c r="C25" s="81"/>
      <c r="D25" s="81">
        <f t="shared" si="6"/>
        <v>0</v>
      </c>
      <c r="E25" s="233" t="str">
        <f t="shared" si="7"/>
        <v>NM</v>
      </c>
      <c r="F25" s="81">
        <f t="shared" si="8"/>
        <v>0</v>
      </c>
      <c r="G25" s="79"/>
      <c r="H25" s="85"/>
      <c r="I25" s="290" t="s">
        <v>36</v>
      </c>
      <c r="J25" s="328">
        <v>0.02</v>
      </c>
      <c r="K25" s="328">
        <v>0.02</v>
      </c>
      <c r="L25" s="81">
        <f t="shared" si="3"/>
        <v>0.04</v>
      </c>
      <c r="M25" s="233">
        <f t="shared" si="4"/>
        <v>1</v>
      </c>
      <c r="N25" s="81">
        <f t="shared" si="5"/>
        <v>0</v>
      </c>
      <c r="O25" s="6"/>
    </row>
    <row r="26" spans="1:15" ht="15" customHeight="1" x14ac:dyDescent="0.2">
      <c r="A26" s="68" t="s">
        <v>77</v>
      </c>
      <c r="B26" s="81"/>
      <c r="C26" s="81"/>
      <c r="D26" s="81">
        <f t="shared" si="6"/>
        <v>0</v>
      </c>
      <c r="E26" s="233" t="str">
        <f t="shared" si="7"/>
        <v>NM</v>
      </c>
      <c r="F26" s="81">
        <f t="shared" si="8"/>
        <v>0</v>
      </c>
      <c r="G26" s="79"/>
      <c r="H26" s="85"/>
      <c r="I26" s="290" t="s">
        <v>37</v>
      </c>
      <c r="J26" s="328">
        <v>0</v>
      </c>
      <c r="K26" s="328">
        <v>0.02</v>
      </c>
      <c r="L26" s="81">
        <f t="shared" si="3"/>
        <v>0.02</v>
      </c>
      <c r="M26" s="233">
        <f t="shared" si="4"/>
        <v>0</v>
      </c>
      <c r="N26" s="81">
        <f t="shared" si="5"/>
        <v>-0.02</v>
      </c>
      <c r="O26" s="6"/>
    </row>
    <row r="27" spans="1:15" ht="15" customHeight="1" x14ac:dyDescent="0.2">
      <c r="A27" s="68" t="s">
        <v>19</v>
      </c>
      <c r="B27" s="81"/>
      <c r="C27" s="81"/>
      <c r="D27" s="81">
        <f t="shared" si="6"/>
        <v>0</v>
      </c>
      <c r="E27" s="233" t="str">
        <f t="shared" si="7"/>
        <v>NM</v>
      </c>
      <c r="F27" s="81">
        <f t="shared" si="8"/>
        <v>0</v>
      </c>
      <c r="G27" s="79"/>
      <c r="H27" s="85"/>
      <c r="I27" s="290" t="s">
        <v>18</v>
      </c>
      <c r="J27" s="328">
        <v>0</v>
      </c>
      <c r="K27" s="328">
        <v>0.01</v>
      </c>
      <c r="L27" s="81">
        <f t="shared" si="3"/>
        <v>0.01</v>
      </c>
      <c r="M27" s="233">
        <f t="shared" si="4"/>
        <v>0</v>
      </c>
      <c r="N27" s="81">
        <f t="shared" si="5"/>
        <v>-0.01</v>
      </c>
      <c r="O27" s="6"/>
    </row>
    <row r="28" spans="1:15" ht="15" customHeight="1" x14ac:dyDescent="0.2">
      <c r="A28" s="68" t="s">
        <v>4</v>
      </c>
      <c r="B28" s="81"/>
      <c r="C28" s="81"/>
      <c r="D28" s="81">
        <f t="shared" si="6"/>
        <v>0</v>
      </c>
      <c r="E28" s="233" t="str">
        <f t="shared" si="7"/>
        <v>NM</v>
      </c>
      <c r="F28" s="81">
        <f t="shared" si="8"/>
        <v>0</v>
      </c>
      <c r="G28" s="79"/>
      <c r="H28" s="85"/>
      <c r="I28" s="290" t="s">
        <v>38</v>
      </c>
      <c r="J28" s="328">
        <v>0.52</v>
      </c>
      <c r="K28" s="328">
        <v>0.08</v>
      </c>
      <c r="L28" s="81">
        <f t="shared" si="3"/>
        <v>0.6</v>
      </c>
      <c r="M28" s="233">
        <f t="shared" si="4"/>
        <v>6.5</v>
      </c>
      <c r="N28" s="81">
        <f t="shared" si="5"/>
        <v>0.44</v>
      </c>
      <c r="O28" s="6"/>
    </row>
    <row r="29" spans="1:15" ht="15" customHeight="1" x14ac:dyDescent="0.2">
      <c r="A29" s="68" t="s">
        <v>5</v>
      </c>
      <c r="B29" s="81"/>
      <c r="C29" s="81"/>
      <c r="D29" s="81">
        <f t="shared" si="6"/>
        <v>0</v>
      </c>
      <c r="E29" s="233" t="str">
        <f t="shared" si="7"/>
        <v>NM</v>
      </c>
      <c r="F29" s="81">
        <f t="shared" si="8"/>
        <v>0</v>
      </c>
      <c r="G29" s="79"/>
      <c r="H29" s="85"/>
      <c r="I29" s="290" t="s">
        <v>106</v>
      </c>
      <c r="J29" s="328">
        <v>0.02</v>
      </c>
      <c r="K29" s="328">
        <v>0.01</v>
      </c>
      <c r="L29" s="81">
        <f t="shared" si="3"/>
        <v>0.03</v>
      </c>
      <c r="M29" s="233">
        <f t="shared" si="4"/>
        <v>2</v>
      </c>
      <c r="N29" s="81">
        <f t="shared" si="5"/>
        <v>0.01</v>
      </c>
      <c r="O29" s="6"/>
    </row>
    <row r="30" spans="1:15" ht="15" customHeight="1" x14ac:dyDescent="0.2">
      <c r="A30" s="68" t="s">
        <v>73</v>
      </c>
      <c r="B30" s="81"/>
      <c r="C30" s="81"/>
      <c r="D30" s="81">
        <f t="shared" si="6"/>
        <v>0</v>
      </c>
      <c r="E30" s="233" t="str">
        <f t="shared" si="7"/>
        <v>NM</v>
      </c>
      <c r="F30" s="81">
        <f t="shared" si="8"/>
        <v>0</v>
      </c>
      <c r="G30" s="79"/>
      <c r="H30" s="85"/>
      <c r="I30" s="290" t="s">
        <v>39</v>
      </c>
      <c r="J30" s="328">
        <v>0</v>
      </c>
      <c r="K30" s="328">
        <v>0</v>
      </c>
      <c r="L30" s="81">
        <f t="shared" si="3"/>
        <v>0</v>
      </c>
      <c r="M30" s="233" t="str">
        <f t="shared" si="4"/>
        <v>NM</v>
      </c>
      <c r="N30" s="81">
        <f t="shared" si="5"/>
        <v>0</v>
      </c>
      <c r="O30" s="6"/>
    </row>
    <row r="31" spans="1:15" ht="15" customHeight="1" x14ac:dyDescent="0.2">
      <c r="A31" s="68" t="s">
        <v>66</v>
      </c>
      <c r="B31" s="81"/>
      <c r="C31" s="81"/>
      <c r="D31" s="81">
        <f t="shared" si="6"/>
        <v>0</v>
      </c>
      <c r="E31" s="233" t="str">
        <f t="shared" si="7"/>
        <v>NM</v>
      </c>
      <c r="F31" s="81">
        <f t="shared" si="8"/>
        <v>0</v>
      </c>
      <c r="G31" s="79"/>
      <c r="H31" s="85"/>
      <c r="I31" s="290" t="s">
        <v>59</v>
      </c>
      <c r="J31" s="328">
        <v>0</v>
      </c>
      <c r="K31" s="328">
        <v>0</v>
      </c>
      <c r="L31" s="81">
        <f t="shared" si="3"/>
        <v>0</v>
      </c>
      <c r="M31" s="233" t="str">
        <f t="shared" si="4"/>
        <v>NM</v>
      </c>
      <c r="N31" s="81">
        <f t="shared" si="5"/>
        <v>0</v>
      </c>
      <c r="O31" s="6"/>
    </row>
    <row r="32" spans="1:15" ht="15" customHeight="1" x14ac:dyDescent="0.2">
      <c r="A32" s="68" t="s">
        <v>58</v>
      </c>
      <c r="B32" s="81"/>
      <c r="C32" s="81"/>
      <c r="D32" s="81">
        <f t="shared" si="6"/>
        <v>0</v>
      </c>
      <c r="E32" s="233" t="str">
        <f t="shared" si="7"/>
        <v>NM</v>
      </c>
      <c r="F32" s="81">
        <f t="shared" si="8"/>
        <v>0</v>
      </c>
      <c r="G32" s="79"/>
      <c r="H32" s="85"/>
      <c r="I32" s="290" t="s">
        <v>60</v>
      </c>
      <c r="J32" s="328">
        <v>0</v>
      </c>
      <c r="K32" s="328">
        <v>0</v>
      </c>
      <c r="L32" s="81">
        <f t="shared" si="3"/>
        <v>0</v>
      </c>
      <c r="M32" s="233" t="str">
        <f t="shared" si="4"/>
        <v>NM</v>
      </c>
      <c r="N32" s="81">
        <f t="shared" si="5"/>
        <v>0</v>
      </c>
      <c r="O32" s="6"/>
    </row>
    <row r="33" spans="1:15" ht="15" customHeight="1" x14ac:dyDescent="0.2">
      <c r="A33" s="68" t="s">
        <v>64</v>
      </c>
      <c r="B33" s="81"/>
      <c r="C33" s="81"/>
      <c r="D33" s="81">
        <f t="shared" si="6"/>
        <v>0</v>
      </c>
      <c r="E33" s="233" t="str">
        <f t="shared" si="7"/>
        <v>NM</v>
      </c>
      <c r="F33" s="81">
        <f t="shared" si="8"/>
        <v>0</v>
      </c>
      <c r="G33" s="79"/>
      <c r="H33" s="85"/>
      <c r="I33" s="274"/>
      <c r="J33" s="274"/>
      <c r="K33" s="85"/>
      <c r="L33" s="85"/>
      <c r="M33" s="236"/>
      <c r="N33" s="79"/>
      <c r="O33" s="6"/>
    </row>
    <row r="34" spans="1:15" ht="15" customHeight="1" x14ac:dyDescent="0.2">
      <c r="A34" s="68" t="s">
        <v>62</v>
      </c>
      <c r="B34" s="81"/>
      <c r="C34" s="81"/>
      <c r="D34" s="81">
        <f t="shared" si="6"/>
        <v>0</v>
      </c>
      <c r="E34" s="233" t="str">
        <f t="shared" si="7"/>
        <v>NM</v>
      </c>
      <c r="F34" s="81">
        <f t="shared" si="8"/>
        <v>0</v>
      </c>
      <c r="G34" s="79"/>
      <c r="H34" s="85"/>
      <c r="I34" s="292" t="s">
        <v>25</v>
      </c>
      <c r="J34" s="81">
        <f>SUM(J20:J32)</f>
        <v>0.85000000000000009</v>
      </c>
      <c r="K34" s="81">
        <f>SUM(K20:K32)</f>
        <v>0.37000000000000005</v>
      </c>
      <c r="L34" s="81">
        <f>J34+K34</f>
        <v>1.2200000000000002</v>
      </c>
      <c r="M34" s="233">
        <f>IF(K34&gt;0,J34/K34,"NM")</f>
        <v>2.2972972972972974</v>
      </c>
      <c r="N34" s="81">
        <f>J34-K34</f>
        <v>0.48000000000000004</v>
      </c>
      <c r="O34" s="6"/>
    </row>
    <row r="35" spans="1:15" ht="15" customHeight="1" x14ac:dyDescent="0.2">
      <c r="A35" s="68" t="s">
        <v>63</v>
      </c>
      <c r="B35" s="81"/>
      <c r="C35" s="81"/>
      <c r="D35" s="81">
        <f t="shared" si="6"/>
        <v>0</v>
      </c>
      <c r="E35" s="233" t="str">
        <f t="shared" si="7"/>
        <v>NM</v>
      </c>
      <c r="F35" s="81">
        <f t="shared" si="8"/>
        <v>0</v>
      </c>
      <c r="G35" s="79"/>
      <c r="H35" s="85"/>
      <c r="I35" s="85"/>
      <c r="J35" s="85"/>
      <c r="K35" s="85"/>
      <c r="L35" s="85"/>
      <c r="M35" s="236"/>
      <c r="N35" s="85"/>
      <c r="O35" s="6"/>
    </row>
    <row r="36" spans="1:15" ht="15" customHeight="1" x14ac:dyDescent="0.2">
      <c r="A36" s="6"/>
      <c r="B36" s="79"/>
      <c r="C36" s="79"/>
      <c r="D36" s="79"/>
      <c r="E36" s="236"/>
      <c r="F36" s="79"/>
      <c r="G36" s="83"/>
      <c r="H36" s="85"/>
      <c r="I36" s="274" t="s">
        <v>40</v>
      </c>
      <c r="J36" s="274"/>
      <c r="K36" s="85"/>
      <c r="L36" s="85"/>
      <c r="M36" s="236"/>
      <c r="N36" s="79"/>
      <c r="O36" s="6"/>
    </row>
    <row r="37" spans="1:15" ht="15" customHeight="1" x14ac:dyDescent="0.2">
      <c r="A37" s="69" t="s">
        <v>12</v>
      </c>
      <c r="B37" s="81">
        <f>SUM(B21:B31, B33:B35)</f>
        <v>0</v>
      </c>
      <c r="C37" s="81">
        <f>SUM(C21:C31, C33:C35)</f>
        <v>0</v>
      </c>
      <c r="D37" s="81">
        <f>C37+B37</f>
        <v>0</v>
      </c>
      <c r="E37" s="233" t="str">
        <f>IF(C37&gt;0,B37/C37,"NM")</f>
        <v>NM</v>
      </c>
      <c r="F37" s="81">
        <f>B37-C37</f>
        <v>0</v>
      </c>
      <c r="G37" s="79"/>
      <c r="H37" s="85"/>
      <c r="I37" s="274"/>
      <c r="J37" s="274"/>
      <c r="K37" s="85"/>
      <c r="L37" s="85"/>
      <c r="M37" s="236"/>
      <c r="N37" s="79"/>
      <c r="O37" s="6"/>
    </row>
    <row r="38" spans="1:15" ht="15" customHeight="1" x14ac:dyDescent="0.2">
      <c r="A38" s="47"/>
      <c r="B38" s="79"/>
      <c r="C38" s="79"/>
      <c r="D38" s="79"/>
      <c r="E38" s="236"/>
      <c r="F38" s="79"/>
      <c r="G38" s="79"/>
      <c r="H38" s="85"/>
      <c r="I38" s="274"/>
      <c r="J38" s="83" t="s">
        <v>52</v>
      </c>
      <c r="K38" s="83" t="s">
        <v>53</v>
      </c>
      <c r="L38" s="83" t="s">
        <v>54</v>
      </c>
      <c r="M38" s="240" t="s">
        <v>55</v>
      </c>
      <c r="N38" s="83" t="s">
        <v>56</v>
      </c>
      <c r="O38" s="6"/>
    </row>
    <row r="39" spans="1:15" ht="15" customHeight="1" x14ac:dyDescent="0.2">
      <c r="A39" s="6"/>
      <c r="B39" s="79"/>
      <c r="C39" s="79"/>
      <c r="D39" s="79"/>
      <c r="E39" s="236"/>
      <c r="F39" s="79"/>
      <c r="G39" s="79"/>
      <c r="H39" s="85"/>
      <c r="I39" s="234" t="s">
        <v>292</v>
      </c>
      <c r="J39" s="328">
        <v>0.03</v>
      </c>
      <c r="K39" s="328">
        <v>0.1</v>
      </c>
      <c r="L39" s="81">
        <f>K39+J39</f>
        <v>0.13</v>
      </c>
      <c r="M39" s="233">
        <f>IF(K39&gt;0,J39/K39,"NM")</f>
        <v>0.3</v>
      </c>
      <c r="N39" s="81">
        <f>J39-K39</f>
        <v>-7.0000000000000007E-2</v>
      </c>
      <c r="O39" s="6"/>
    </row>
    <row r="40" spans="1:15" ht="15" customHeight="1" x14ac:dyDescent="0.2">
      <c r="A40" s="47" t="s">
        <v>10</v>
      </c>
      <c r="B40" s="83" t="s">
        <v>52</v>
      </c>
      <c r="C40" s="83" t="s">
        <v>53</v>
      </c>
      <c r="D40" s="83" t="s">
        <v>54</v>
      </c>
      <c r="E40" s="240" t="s">
        <v>55</v>
      </c>
      <c r="F40" s="83" t="s">
        <v>56</v>
      </c>
      <c r="G40" s="83"/>
      <c r="H40" s="85"/>
      <c r="I40" s="234" t="s">
        <v>293</v>
      </c>
      <c r="J40" s="328">
        <v>0.39</v>
      </c>
      <c r="K40" s="328">
        <v>0.2</v>
      </c>
      <c r="L40" s="81">
        <v>0.17</v>
      </c>
      <c r="M40" s="233">
        <f>IF(K40&gt;0,J40/K40,"NM")</f>
        <v>1.95</v>
      </c>
      <c r="N40" s="81">
        <f>J40-K40</f>
        <v>0.19</v>
      </c>
      <c r="O40" s="6"/>
    </row>
    <row r="41" spans="1:15" ht="15" customHeight="1" x14ac:dyDescent="0.2">
      <c r="A41" s="70" t="s">
        <v>51</v>
      </c>
      <c r="B41" s="81"/>
      <c r="C41" s="81"/>
      <c r="D41" s="81">
        <f>B41+C41</f>
        <v>0</v>
      </c>
      <c r="E41" s="233" t="str">
        <f>IF(C41&gt;0,B41/C41,"NM")</f>
        <v>NM</v>
      </c>
      <c r="F41" s="81">
        <f>B41-C41</f>
        <v>0</v>
      </c>
      <c r="G41" s="79"/>
      <c r="H41" s="85"/>
      <c r="I41" s="234" t="s">
        <v>294</v>
      </c>
      <c r="J41" s="328">
        <v>0.43</v>
      </c>
      <c r="K41" s="328">
        <v>7.0000000000000007E-2</v>
      </c>
      <c r="L41" s="81">
        <v>0.14000000000000001</v>
      </c>
      <c r="M41" s="233">
        <f>IF(K41&gt;0,J41/K41,"NM")</f>
        <v>6.1428571428571423</v>
      </c>
      <c r="N41" s="81">
        <f>J41-K41</f>
        <v>0.36</v>
      </c>
      <c r="O41" s="6"/>
    </row>
    <row r="42" spans="1:15" ht="15" customHeight="1" x14ac:dyDescent="0.2">
      <c r="A42" s="47"/>
      <c r="B42" s="79"/>
      <c r="C42" s="79"/>
      <c r="D42" s="79"/>
      <c r="E42" s="236"/>
      <c r="F42" s="79"/>
      <c r="G42" s="79"/>
      <c r="H42" s="85"/>
      <c r="I42" s="85"/>
      <c r="J42" s="79"/>
      <c r="K42" s="79"/>
      <c r="L42" s="79"/>
      <c r="M42" s="236"/>
      <c r="N42" s="79"/>
      <c r="O42" s="6"/>
    </row>
    <row r="43" spans="1:15" ht="15" customHeight="1" x14ac:dyDescent="0.2">
      <c r="A43" s="6"/>
      <c r="B43" s="79"/>
      <c r="C43" s="79"/>
      <c r="D43" s="79"/>
      <c r="E43" s="236"/>
      <c r="F43" s="79"/>
      <c r="G43" s="79"/>
      <c r="H43" s="85"/>
      <c r="I43" s="292" t="s">
        <v>25</v>
      </c>
      <c r="J43" s="81">
        <f>SUM(J39:J41)</f>
        <v>0.85000000000000009</v>
      </c>
      <c r="K43" s="81">
        <f>SUM(K39:K41)</f>
        <v>0.37000000000000005</v>
      </c>
      <c r="L43" s="81">
        <f>J43+K43</f>
        <v>1.2200000000000002</v>
      </c>
      <c r="M43" s="233">
        <f>IF(K43&gt;0,J43/K43,"NM")</f>
        <v>2.2972972972972974</v>
      </c>
      <c r="N43" s="81">
        <f>J43-K43</f>
        <v>0.48000000000000004</v>
      </c>
      <c r="O43" s="6"/>
    </row>
    <row r="44" spans="1:15" ht="15" customHeight="1" x14ac:dyDescent="0.2">
      <c r="A44" s="47" t="s">
        <v>13</v>
      </c>
      <c r="B44" s="83" t="s">
        <v>52</v>
      </c>
      <c r="C44" s="83" t="s">
        <v>53</v>
      </c>
      <c r="D44" s="83" t="s">
        <v>54</v>
      </c>
      <c r="E44" s="240" t="s">
        <v>55</v>
      </c>
      <c r="F44" s="83" t="s">
        <v>56</v>
      </c>
      <c r="G44" s="83"/>
      <c r="H44" s="85"/>
      <c r="I44" s="85"/>
      <c r="J44" s="85"/>
      <c r="K44" s="85"/>
      <c r="L44" s="85"/>
      <c r="M44" s="236"/>
      <c r="N44" s="85"/>
      <c r="O44" s="6"/>
    </row>
    <row r="45" spans="1:15" ht="15" customHeight="1" x14ac:dyDescent="0.2">
      <c r="A45" s="70" t="s">
        <v>50</v>
      </c>
      <c r="B45" s="81"/>
      <c r="C45" s="81"/>
      <c r="D45" s="81">
        <f>B45+C45</f>
        <v>0</v>
      </c>
      <c r="E45" s="233" t="str">
        <f>IF(C45&gt;0,B45/C45,"NM")</f>
        <v>NM</v>
      </c>
      <c r="F45" s="81">
        <f>B45-C45</f>
        <v>0</v>
      </c>
      <c r="G45" s="79"/>
      <c r="H45" s="85"/>
      <c r="I45" s="274" t="s">
        <v>80</v>
      </c>
      <c r="J45" s="85"/>
      <c r="K45" s="85"/>
      <c r="L45" s="264"/>
      <c r="M45" s="277"/>
      <c r="N45" s="85"/>
      <c r="O45" s="6"/>
    </row>
    <row r="46" spans="1:15" ht="15" customHeight="1" x14ac:dyDescent="0.2">
      <c r="A46" s="47"/>
      <c r="B46" s="79"/>
      <c r="C46" s="79"/>
      <c r="D46" s="79"/>
      <c r="E46" s="236"/>
      <c r="F46" s="79"/>
      <c r="G46" s="79"/>
      <c r="H46" s="85"/>
      <c r="I46" s="274"/>
      <c r="J46" s="84" t="s">
        <v>52</v>
      </c>
      <c r="K46" s="84" t="s">
        <v>53</v>
      </c>
      <c r="L46" s="84" t="s">
        <v>54</v>
      </c>
      <c r="M46" s="244" t="s">
        <v>55</v>
      </c>
      <c r="N46" s="84" t="s">
        <v>56</v>
      </c>
      <c r="O46" s="6"/>
    </row>
    <row r="47" spans="1:15" ht="15" customHeight="1" x14ac:dyDescent="0.2">
      <c r="A47" s="6"/>
      <c r="B47" s="79"/>
      <c r="C47" s="79"/>
      <c r="D47" s="79"/>
      <c r="E47" s="236"/>
      <c r="F47" s="79"/>
      <c r="G47" s="79"/>
      <c r="H47" s="85"/>
      <c r="I47" s="290" t="s">
        <v>22</v>
      </c>
      <c r="J47" s="329">
        <v>0</v>
      </c>
      <c r="K47" s="81">
        <v>0</v>
      </c>
      <c r="L47" s="263">
        <f>K47+J47</f>
        <v>0</v>
      </c>
      <c r="M47" s="233" t="str">
        <f>IF(K47&gt;0,J47/K47,"NM")</f>
        <v>NM</v>
      </c>
      <c r="N47" s="81">
        <f>J47-K47</f>
        <v>0</v>
      </c>
      <c r="O47" s="6"/>
    </row>
    <row r="48" spans="1:15" ht="15" customHeight="1" x14ac:dyDescent="0.2">
      <c r="A48" s="47" t="s">
        <v>49</v>
      </c>
      <c r="B48" s="83" t="s">
        <v>52</v>
      </c>
      <c r="C48" s="83" t="s">
        <v>53</v>
      </c>
      <c r="D48" s="83" t="s">
        <v>54</v>
      </c>
      <c r="E48" s="240" t="s">
        <v>55</v>
      </c>
      <c r="F48" s="83" t="s">
        <v>56</v>
      </c>
      <c r="G48" s="83"/>
      <c r="H48" s="85"/>
      <c r="I48" s="290" t="s">
        <v>79</v>
      </c>
      <c r="J48" s="281"/>
      <c r="K48" s="81">
        <v>0</v>
      </c>
      <c r="L48" s="263">
        <f>K48+J48</f>
        <v>0</v>
      </c>
      <c r="M48" s="233" t="str">
        <f>IF(K48&gt;0,J48/K48,"NM")</f>
        <v>NM</v>
      </c>
      <c r="N48" s="81">
        <f>J48-K48</f>
        <v>0</v>
      </c>
      <c r="O48" s="6"/>
    </row>
    <row r="49" spans="1:15" ht="15" customHeight="1" x14ac:dyDescent="0.2">
      <c r="A49" s="71" t="s">
        <v>14</v>
      </c>
      <c r="B49" s="81"/>
      <c r="C49" s="81"/>
      <c r="D49" s="81">
        <f>B49+C49</f>
        <v>0</v>
      </c>
      <c r="E49" s="233" t="str">
        <f>IF(C49&gt;0,B49/C49,"NM")</f>
        <v>NM</v>
      </c>
      <c r="F49" s="81">
        <f>B49-C49</f>
        <v>0</v>
      </c>
      <c r="G49" s="79"/>
      <c r="H49" s="85"/>
      <c r="I49" s="290" t="s">
        <v>24</v>
      </c>
      <c r="J49" s="281"/>
      <c r="K49" s="281"/>
      <c r="L49" s="263">
        <f>K49+J49</f>
        <v>0</v>
      </c>
      <c r="M49" s="233" t="str">
        <f>IF(K49&gt;0,J49/K49,"NM")</f>
        <v>NM</v>
      </c>
      <c r="N49" s="81">
        <f>J49-K49</f>
        <v>0</v>
      </c>
      <c r="O49" s="6"/>
    </row>
    <row r="50" spans="1:15" ht="15" customHeight="1" x14ac:dyDescent="0.2">
      <c r="A50" s="71" t="s">
        <v>15</v>
      </c>
      <c r="B50" s="81"/>
      <c r="C50" s="81"/>
      <c r="D50" s="81">
        <f>B50+C50</f>
        <v>0</v>
      </c>
      <c r="E50" s="233" t="str">
        <f>IF(C50&gt;0,B50/C50,"NM")</f>
        <v>NM</v>
      </c>
      <c r="F50" s="81">
        <f>B50-C50</f>
        <v>0</v>
      </c>
      <c r="G50" s="79"/>
      <c r="H50" s="85"/>
      <c r="I50" s="290" t="s">
        <v>81</v>
      </c>
      <c r="J50" s="281"/>
      <c r="K50" s="281"/>
      <c r="L50" s="263">
        <f>K50+J50</f>
        <v>0</v>
      </c>
      <c r="M50" s="233" t="str">
        <f>IF(K50&gt;0,J50/K50,"NM")</f>
        <v>NM</v>
      </c>
      <c r="N50" s="81">
        <f>J50-K50</f>
        <v>0</v>
      </c>
      <c r="O50" s="6"/>
    </row>
    <row r="51" spans="1:15" ht="15" customHeight="1" x14ac:dyDescent="0.2">
      <c r="A51" s="47"/>
      <c r="B51" s="79"/>
      <c r="C51" s="79"/>
      <c r="D51" s="79"/>
      <c r="E51" s="236"/>
      <c r="F51" s="79"/>
      <c r="G51" s="83"/>
      <c r="H51" s="85"/>
      <c r="I51" s="85"/>
      <c r="J51" s="85"/>
      <c r="K51" s="85"/>
      <c r="L51" s="85"/>
      <c r="M51" s="236"/>
      <c r="N51" s="85"/>
      <c r="O51" s="6"/>
    </row>
    <row r="52" spans="1:15" ht="15" customHeight="1" x14ac:dyDescent="0.2">
      <c r="A52" s="70" t="s">
        <v>48</v>
      </c>
      <c r="B52" s="81">
        <f>SUM(B49:B50)</f>
        <v>0</v>
      </c>
      <c r="C52" s="81">
        <f>SUM(C49:C50)</f>
        <v>0</v>
      </c>
      <c r="D52" s="81">
        <f>B52+C52</f>
        <v>0</v>
      </c>
      <c r="E52" s="233" t="str">
        <f>IF(C52&gt;0,B52/C52,"NM")</f>
        <v>NM</v>
      </c>
      <c r="F52" s="81">
        <f>B52-C52</f>
        <v>0</v>
      </c>
      <c r="G52" s="79"/>
      <c r="H52" s="85"/>
      <c r="I52" s="292" t="s">
        <v>57</v>
      </c>
      <c r="J52" s="263">
        <f>SUM(J47:J50)</f>
        <v>0</v>
      </c>
      <c r="K52" s="263">
        <f>SUM(K47:K50)</f>
        <v>0</v>
      </c>
      <c r="L52" s="263">
        <f>K52+J52</f>
        <v>0</v>
      </c>
      <c r="M52" s="233" t="str">
        <f>IF(K52&gt;0,J52/K52,"NM")</f>
        <v>NM</v>
      </c>
      <c r="N52" s="81">
        <f>J52-K52</f>
        <v>0</v>
      </c>
      <c r="O52" s="6"/>
    </row>
    <row r="53" spans="1:15" ht="15" customHeight="1" thickBot="1" x14ac:dyDescent="0.25">
      <c r="A53" s="47"/>
      <c r="B53" s="79"/>
      <c r="C53" s="79"/>
      <c r="D53" s="79"/>
      <c r="E53" s="236"/>
      <c r="F53" s="79"/>
      <c r="G53" s="79"/>
      <c r="H53" s="85"/>
      <c r="I53" s="85"/>
      <c r="J53" s="85"/>
      <c r="K53" s="85"/>
      <c r="L53" s="85"/>
      <c r="M53" s="79"/>
      <c r="N53" s="85"/>
      <c r="O53" s="6"/>
    </row>
    <row r="54" spans="1:15" ht="15" customHeight="1" x14ac:dyDescent="0.25">
      <c r="A54" s="47"/>
      <c r="B54" s="79"/>
      <c r="C54" s="79"/>
      <c r="D54" s="79"/>
      <c r="E54" s="236"/>
      <c r="F54" s="79"/>
      <c r="G54" s="79"/>
      <c r="H54" s="85"/>
      <c r="I54" s="293" t="s">
        <v>70</v>
      </c>
      <c r="J54" s="275"/>
      <c r="K54" s="275"/>
      <c r="L54" s="275"/>
      <c r="M54" s="294"/>
      <c r="N54" s="85"/>
      <c r="O54" s="6"/>
    </row>
    <row r="55" spans="1:15" ht="15" customHeight="1" x14ac:dyDescent="0.2">
      <c r="A55" s="47" t="s">
        <v>65</v>
      </c>
      <c r="B55" s="83" t="s">
        <v>52</v>
      </c>
      <c r="C55" s="83" t="s">
        <v>53</v>
      </c>
      <c r="D55" s="83" t="s">
        <v>54</v>
      </c>
      <c r="E55" s="240" t="s">
        <v>55</v>
      </c>
      <c r="F55" s="83" t="s">
        <v>56</v>
      </c>
      <c r="G55" s="83"/>
      <c r="H55" s="85"/>
      <c r="I55" s="295" t="s">
        <v>102</v>
      </c>
      <c r="J55" s="116"/>
      <c r="K55" s="296"/>
      <c r="L55" s="85"/>
      <c r="M55" s="297"/>
      <c r="N55" s="85"/>
      <c r="O55" s="6"/>
    </row>
    <row r="56" spans="1:15" ht="15" customHeight="1" x14ac:dyDescent="0.2">
      <c r="A56" s="69" t="s">
        <v>16</v>
      </c>
      <c r="B56" s="81"/>
      <c r="C56" s="81"/>
      <c r="D56" s="81">
        <f>B56+C56</f>
        <v>0</v>
      </c>
      <c r="E56" s="233" t="str">
        <f>IF(C56&gt;0,B56/C56,"NM")</f>
        <v>NM</v>
      </c>
      <c r="F56" s="81">
        <f>B56-C56</f>
        <v>0</v>
      </c>
      <c r="G56" s="79"/>
      <c r="H56" s="85"/>
      <c r="I56" s="295"/>
      <c r="J56" s="85"/>
      <c r="K56" s="85"/>
      <c r="L56" s="85"/>
      <c r="M56" s="298"/>
      <c r="N56" s="85"/>
      <c r="O56" s="6"/>
    </row>
    <row r="57" spans="1:15" ht="15" customHeight="1" x14ac:dyDescent="0.2">
      <c r="A57" s="47"/>
      <c r="B57" s="79"/>
      <c r="C57" s="79"/>
      <c r="D57" s="79"/>
      <c r="E57" s="236"/>
      <c r="F57" s="79"/>
      <c r="G57" s="79"/>
      <c r="H57" s="85"/>
      <c r="I57" s="295"/>
      <c r="J57" s="85"/>
      <c r="K57" s="85"/>
      <c r="L57" s="79"/>
      <c r="M57" s="299"/>
      <c r="N57" s="85"/>
      <c r="O57" s="6"/>
    </row>
    <row r="58" spans="1:15" ht="15" customHeight="1" x14ac:dyDescent="0.2">
      <c r="A58" s="47"/>
      <c r="B58" s="79"/>
      <c r="C58" s="79"/>
      <c r="D58" s="79"/>
      <c r="E58" s="236"/>
      <c r="F58" s="79"/>
      <c r="G58" s="79"/>
      <c r="H58" s="85"/>
      <c r="I58" s="295"/>
      <c r="J58" s="85"/>
      <c r="K58" s="85"/>
      <c r="L58" s="79"/>
      <c r="M58" s="300"/>
      <c r="N58" s="79"/>
      <c r="O58" s="6"/>
    </row>
    <row r="59" spans="1:15" ht="15" customHeight="1" x14ac:dyDescent="0.2">
      <c r="A59" s="47" t="s">
        <v>25</v>
      </c>
      <c r="B59" s="83" t="s">
        <v>52</v>
      </c>
      <c r="C59" s="83" t="s">
        <v>53</v>
      </c>
      <c r="D59" s="83" t="s">
        <v>54</v>
      </c>
      <c r="E59" s="240" t="s">
        <v>55</v>
      </c>
      <c r="F59" s="83" t="s">
        <v>56</v>
      </c>
      <c r="G59" s="83"/>
      <c r="H59" s="85"/>
      <c r="I59" s="295"/>
      <c r="J59" s="85"/>
      <c r="K59" s="85"/>
      <c r="L59" s="79"/>
      <c r="M59" s="299"/>
      <c r="N59" s="85"/>
      <c r="O59" s="6"/>
    </row>
    <row r="60" spans="1:15" ht="15" customHeight="1" x14ac:dyDescent="0.2">
      <c r="A60" s="70" t="str">
        <f>A17</f>
        <v>Total Equity</v>
      </c>
      <c r="B60" s="81">
        <f>B17</f>
        <v>0.84499999999999997</v>
      </c>
      <c r="C60" s="81">
        <f>C17</f>
        <v>0.36499999999999999</v>
      </c>
      <c r="D60" s="81">
        <f>D17</f>
        <v>1.21</v>
      </c>
      <c r="E60" s="233">
        <f t="shared" ref="E60:E65" si="9">IF(C60&gt;0,B60/C60,"NM")</f>
        <v>2.3150684931506849</v>
      </c>
      <c r="F60" s="81">
        <f>F17</f>
        <v>0.48</v>
      </c>
      <c r="G60" s="79"/>
      <c r="H60" s="85"/>
      <c r="I60" s="295"/>
      <c r="J60" s="85"/>
      <c r="K60" s="85"/>
      <c r="L60" s="79"/>
      <c r="M60" s="299"/>
      <c r="N60" s="85"/>
      <c r="O60" s="6"/>
    </row>
    <row r="61" spans="1:15" ht="15" customHeight="1" x14ac:dyDescent="0.2">
      <c r="A61" s="70" t="str">
        <f>A37</f>
        <v>Total Credit</v>
      </c>
      <c r="B61" s="81">
        <f>B37</f>
        <v>0</v>
      </c>
      <c r="C61" s="81">
        <f>C37</f>
        <v>0</v>
      </c>
      <c r="D61" s="81">
        <f>D37</f>
        <v>0</v>
      </c>
      <c r="E61" s="233" t="str">
        <f t="shared" si="9"/>
        <v>NM</v>
      </c>
      <c r="F61" s="81">
        <f>F37</f>
        <v>0</v>
      </c>
      <c r="G61" s="79"/>
      <c r="H61" s="85"/>
      <c r="I61" s="295"/>
      <c r="J61" s="85"/>
      <c r="K61" s="85"/>
      <c r="L61" s="79"/>
      <c r="M61" s="299"/>
      <c r="N61" s="85"/>
      <c r="O61" s="6"/>
    </row>
    <row r="62" spans="1:15" ht="15" customHeight="1" x14ac:dyDescent="0.2">
      <c r="A62" s="70" t="str">
        <f>A41</f>
        <v>Total Merger Arb.</v>
      </c>
      <c r="B62" s="81">
        <f>B41</f>
        <v>0</v>
      </c>
      <c r="C62" s="81">
        <f>C41</f>
        <v>0</v>
      </c>
      <c r="D62" s="81">
        <f>D41</f>
        <v>0</v>
      </c>
      <c r="E62" s="233" t="str">
        <f t="shared" si="9"/>
        <v>NM</v>
      </c>
      <c r="F62" s="81">
        <f>F41</f>
        <v>0</v>
      </c>
      <c r="G62" s="79"/>
      <c r="H62" s="79"/>
      <c r="I62" s="295"/>
      <c r="J62" s="85"/>
      <c r="K62" s="85"/>
      <c r="L62" s="79"/>
      <c r="M62" s="299"/>
      <c r="N62" s="85"/>
      <c r="O62" s="6"/>
    </row>
    <row r="63" spans="1:15" ht="15" customHeight="1" x14ac:dyDescent="0.2">
      <c r="A63" s="70" t="str">
        <f>A45</f>
        <v>Total Convert. Arb.</v>
      </c>
      <c r="B63" s="81">
        <f>B45</f>
        <v>0</v>
      </c>
      <c r="C63" s="81">
        <f>C45</f>
        <v>0</v>
      </c>
      <c r="D63" s="81">
        <f>D45</f>
        <v>0</v>
      </c>
      <c r="E63" s="233" t="str">
        <f t="shared" si="9"/>
        <v>NM</v>
      </c>
      <c r="F63" s="81">
        <f>F45</f>
        <v>0</v>
      </c>
      <c r="G63" s="79"/>
      <c r="H63" s="85"/>
      <c r="I63" s="295"/>
      <c r="J63" s="85"/>
      <c r="K63" s="85"/>
      <c r="L63" s="79"/>
      <c r="M63" s="299"/>
      <c r="N63" s="85"/>
      <c r="O63" s="6"/>
    </row>
    <row r="64" spans="1:15" ht="15" customHeight="1" x14ac:dyDescent="0.2">
      <c r="A64" s="70" t="str">
        <f>A52</f>
        <v>Total Cap. Struct. Arb.</v>
      </c>
      <c r="B64" s="81">
        <f>B52</f>
        <v>0</v>
      </c>
      <c r="C64" s="81">
        <f>C52</f>
        <v>0</v>
      </c>
      <c r="D64" s="81">
        <f>D52</f>
        <v>0</v>
      </c>
      <c r="E64" s="233" t="str">
        <f t="shared" si="9"/>
        <v>NM</v>
      </c>
      <c r="F64" s="81">
        <f>F52</f>
        <v>0</v>
      </c>
      <c r="G64" s="79"/>
      <c r="H64" s="85"/>
      <c r="I64" s="301"/>
      <c r="J64" s="85"/>
      <c r="K64" s="85"/>
      <c r="L64" s="79"/>
      <c r="M64" s="299"/>
      <c r="N64" s="79"/>
      <c r="O64" s="6"/>
    </row>
    <row r="65" spans="1:15" ht="15" customHeight="1" x14ac:dyDescent="0.2">
      <c r="A65" s="70" t="str">
        <f>A56</f>
        <v>Total Privates</v>
      </c>
      <c r="B65" s="81">
        <f>B56</f>
        <v>0</v>
      </c>
      <c r="C65" s="81">
        <f>C56</f>
        <v>0</v>
      </c>
      <c r="D65" s="81">
        <f>D56</f>
        <v>0</v>
      </c>
      <c r="E65" s="233" t="str">
        <f t="shared" si="9"/>
        <v>NM</v>
      </c>
      <c r="F65" s="81">
        <f>F56</f>
        <v>0</v>
      </c>
      <c r="G65" s="79"/>
      <c r="H65" s="85"/>
      <c r="I65" s="301"/>
      <c r="J65" s="85"/>
      <c r="K65" s="85"/>
      <c r="L65" s="79"/>
      <c r="M65" s="299"/>
      <c r="N65" s="79"/>
      <c r="O65" s="6"/>
    </row>
    <row r="66" spans="1:15" ht="15" customHeight="1" x14ac:dyDescent="0.2">
      <c r="A66" s="6"/>
      <c r="B66" s="79"/>
      <c r="C66" s="79"/>
      <c r="D66" s="79"/>
      <c r="E66" s="236"/>
      <c r="F66" s="79"/>
      <c r="G66" s="79"/>
      <c r="H66" s="85"/>
      <c r="I66" s="301"/>
      <c r="J66" s="85"/>
      <c r="K66" s="85"/>
      <c r="L66" s="79"/>
      <c r="M66" s="299"/>
      <c r="N66" s="79"/>
      <c r="O66" s="6"/>
    </row>
    <row r="67" spans="1:15" ht="15" customHeight="1" thickBot="1" x14ac:dyDescent="0.25">
      <c r="A67" s="69" t="s">
        <v>25</v>
      </c>
      <c r="B67" s="291">
        <f>SUM(B60:B65)</f>
        <v>0.84499999999999997</v>
      </c>
      <c r="C67" s="291">
        <f>SUM(C60:C65)</f>
        <v>0.36499999999999999</v>
      </c>
      <c r="D67" s="241">
        <f>C67+B67</f>
        <v>1.21</v>
      </c>
      <c r="E67" s="241">
        <f>IF(C67&gt;0,B67/C67,"NM")</f>
        <v>2.3150684931506849</v>
      </c>
      <c r="F67" s="291">
        <f>B67-C67</f>
        <v>0.48</v>
      </c>
      <c r="G67" s="79"/>
      <c r="H67" s="85"/>
      <c r="I67" s="302"/>
      <c r="J67" s="276"/>
      <c r="K67" s="276"/>
      <c r="L67" s="131"/>
      <c r="M67" s="303"/>
      <c r="N67" s="79"/>
      <c r="O67" s="6"/>
    </row>
    <row r="68" spans="1:15" ht="15" customHeight="1" x14ac:dyDescent="0.2">
      <c r="A68" s="69" t="s">
        <v>74</v>
      </c>
      <c r="B68" s="291">
        <f>SUM(B10:B13,B15,B21:B31,B41,B45,B49:B50,B56)</f>
        <v>0.84499999999999997</v>
      </c>
      <c r="C68" s="291">
        <f>SUM(C10:C13,C15,C21:C31,C41,C45,C49:C50,C56)</f>
        <v>0.36499999999999999</v>
      </c>
      <c r="D68" s="241">
        <f>C68+B68</f>
        <v>1.21</v>
      </c>
      <c r="E68" s="241">
        <f>IF(C68&gt;0,B68/C68,"NM")</f>
        <v>2.3150684931506849</v>
      </c>
      <c r="F68" s="291">
        <f>B68-C68</f>
        <v>0.48</v>
      </c>
      <c r="G68" s="79"/>
      <c r="H68" s="85"/>
      <c r="I68" s="85"/>
      <c r="J68" s="85"/>
      <c r="K68" s="85"/>
      <c r="L68" s="79"/>
      <c r="M68" s="85"/>
      <c r="N68" s="79"/>
      <c r="O68" s="6"/>
    </row>
    <row r="69" spans="1:15" ht="15" customHeight="1" x14ac:dyDescent="0.2">
      <c r="A69" s="125" t="s">
        <v>78</v>
      </c>
      <c r="B69" s="263">
        <f>B32</f>
        <v>0</v>
      </c>
      <c r="C69" s="263">
        <f>C32</f>
        <v>0</v>
      </c>
      <c r="D69" s="263">
        <f>D32</f>
        <v>0</v>
      </c>
      <c r="E69" s="304" t="str">
        <f>E32</f>
        <v>NM</v>
      </c>
      <c r="F69" s="263">
        <f>F32</f>
        <v>0</v>
      </c>
      <c r="G69" s="85"/>
      <c r="H69" s="85"/>
      <c r="I69" s="85"/>
      <c r="J69" s="85"/>
      <c r="K69" s="85"/>
      <c r="L69" s="85"/>
      <c r="M69" s="79"/>
      <c r="N69" s="85"/>
      <c r="O69" s="6"/>
    </row>
    <row r="70" spans="1:15" x14ac:dyDescent="0.2">
      <c r="E70" s="6"/>
    </row>
  </sheetData>
  <customSheetViews>
    <customSheetView guid="{CA497D1C-9A09-4CF3-B671-3FD8BB2B2517}">
      <selection activeCell="J40" sqref="J40"/>
      <pageMargins left="0.7" right="0.7" top="0.75" bottom="0.75" header="0.3" footer="0.3"/>
      <pageSetup paperSize="0" orientation="portrait" horizontalDpi="0" verticalDpi="0" copies="0" r:id="rId1"/>
    </customSheetView>
    <customSheetView guid="{162504CA-979C-48C9-998D-9A0D2EECF939}" showPageBreaks="1" printArea="1">
      <selection activeCell="K26" sqref="K26"/>
      <pageMargins left="0.7" right="0.7" top="0.75" bottom="0.75" header="0.3" footer="0.3"/>
      <pageSetup paperSize="0" orientation="portrait" horizontalDpi="0" verticalDpi="0" copies="0"/>
    </customSheetView>
    <customSheetView guid="{CC76F6F4-6360-4941-90B3-CD1DBE270484}">
      <selection activeCell="A4" sqref="A4:J6"/>
      <pageMargins left="0.7" right="0.7" top="0.75" bottom="0.75" header="0.3" footer="0.3"/>
      <pageSetup scale="65" orientation="portrait" r:id="rId2"/>
    </customSheetView>
    <customSheetView guid="{877A0E3F-37C7-4829-8F12-689383AF410D}" scale="90" showPageBreaks="1" view="pageBreakPreview">
      <selection activeCell="J27" sqref="J27"/>
      <pageMargins left="0.7" right="0.7" top="0.75" bottom="0.75" header="0.3" footer="0.3"/>
      <pageSetup scale="65" orientation="portrait" r:id="rId3"/>
    </customSheetView>
    <customSheetView guid="{D246C09C-DFF9-4A1E-9063-3052D07DF403}" scale="115" showPageBreaks="1" view="pageBreakPreview" topLeftCell="A13">
      <selection activeCell="P27" sqref="P27"/>
      <pageMargins left="0.7" right="0.7" top="0.75" bottom="0.75" header="0.3" footer="0.3"/>
      <pageSetup scale="65" orientation="portrait" r:id="rId4"/>
    </customSheetView>
    <customSheetView guid="{F9F6DDA5-A25E-4F8D-A3A2-CB5ED095FD7E}" scale="115" showPageBreaks="1" fitToPage="1" view="pageBreakPreview" topLeftCell="A7">
      <selection activeCell="J68" sqref="J68"/>
      <pageMargins left="0.75" right="0" top="1" bottom="0" header="0.5" footer="0.5"/>
      <printOptions horizontalCentered="1"/>
      <pageSetup scale="70" orientation="portrait" horizontalDpi="1200" verticalDpi="1200" r:id="rId5"/>
      <headerFooter alignWithMargins="0"/>
    </customSheetView>
    <customSheetView guid="{886D35D9-C82F-4076-8615-7DC38AFBA0B4}" scale="90" showPageBreaks="1" view="pageBreakPreview">
      <selection activeCell="E10" sqref="E10"/>
      <pageMargins left="0.7" right="0.7" top="0.75" bottom="0.75" header="0.3" footer="0.3"/>
      <pageSetup scale="65" orientation="portrait" r:id="rId6"/>
    </customSheetView>
    <customSheetView guid="{4FFBA0AC-5AE7-47B2-9B25-4B60F8C6899A}" showPageBreaks="1" view="pageBreakPreview">
      <selection activeCell="R31" sqref="R31"/>
      <pageMargins left="0.7" right="0.7" top="0.75" bottom="0.75" header="0.3" footer="0.3"/>
      <pageSetup scale="65" orientation="portrait" r:id="rId7"/>
    </customSheetView>
    <customSheetView guid="{8074AE1B-71D6-4D07-9990-353F7ED8E871}" scale="115" showPageBreaks="1" printArea="1" view="pageBreakPreview" topLeftCell="A22">
      <selection activeCell="J42" sqref="J42"/>
      <pageMargins left="0.7" right="0.7" top="0.75" bottom="0.75" header="0.3" footer="0.3"/>
      <pageSetup scale="65" orientation="portrait" r:id="rId8"/>
    </customSheetView>
    <customSheetView guid="{D3966812-59A4-4ABD-8C1D-5BF981C5686B}" topLeftCell="A40">
      <selection activeCell="Q10" sqref="Q10"/>
      <pageMargins left="0.7" right="0.7" top="0.75" bottom="0.75" header="0.3" footer="0.3"/>
      <pageSetup scale="65" orientation="portrait" r:id="rId9"/>
    </customSheetView>
    <customSheetView guid="{EEDF6EAA-A1E4-47AF-BB45-D2BB00B48378}" topLeftCell="A16">
      <selection activeCell="I39" sqref="I39:I41"/>
      <pageMargins left="0.7" right="0.7" top="0.75" bottom="0.75" header="0.3" footer="0.3"/>
      <pageSetup scale="65" orientation="portrait" r:id="rId10"/>
    </customSheetView>
    <customSheetView guid="{C8815BCF-4302-4976-B0C8-7C88CE45A126}" topLeftCell="A16">
      <selection activeCell="I39" sqref="I39:I41"/>
      <pageMargins left="0.7" right="0.7" top="0.75" bottom="0.75" header="0.3" footer="0.3"/>
      <pageSetup scale="65" orientation="portrait" r:id="rId11"/>
    </customSheetView>
    <customSheetView guid="{722DF141-BBB9-4BCB-A4C5-5C683F6E9DF6}" showPageBreaks="1" printArea="1" topLeftCell="A32">
      <selection activeCell="I56" sqref="I56"/>
      <pageMargins left="0.7" right="0.7" top="0.75" bottom="0.75" header="0.3" footer="0.3"/>
      <pageSetup scale="65" orientation="portrait" r:id="rId12"/>
    </customSheetView>
    <customSheetView guid="{B777ACF8-7056-43BF-BE8E-750A939A0A85}">
      <selection activeCell="A4" sqref="A4:J6"/>
      <pageMargins left="0.7" right="0.7" top="0.75" bottom="0.75" header="0.3" footer="0.3"/>
      <pageSetup scale="65" orientation="portrait" r:id="rId13"/>
    </customSheetView>
    <customSheetView guid="{4BC6AA3C-DE66-46F9-8930-7070BFE17377}">
      <selection activeCell="A4" sqref="A4:J6"/>
      <pageMargins left="0.7" right="0.7" top="0.75" bottom="0.75" header="0.3" footer="0.3"/>
      <pageSetup scale="65" orientation="portrait" r:id="rId14"/>
    </customSheetView>
    <customSheetView guid="{64648136-160E-4221-A246-0E972EE5D7ED}" showPageBreaks="1" printArea="1">
      <selection activeCell="A4" sqref="A4:J6"/>
      <pageMargins left="0.7" right="0.7" top="0.75" bottom="0.75" header="0.3" footer="0.3"/>
      <pageSetup paperSize="0" orientation="portrait" horizontalDpi="0" verticalDpi="0" copies="0"/>
    </customSheetView>
    <customSheetView guid="{CCEFF658-EAA2-4050-B1FE-7DAA5695FB88}" showPageBreaks="1" printArea="1">
      <selection activeCell="K21" sqref="K21"/>
      <pageMargins left="0.7" right="0.7" top="0.75" bottom="0.75" header="0.3" footer="0.3"/>
      <pageSetup paperSize="0" orientation="portrait" horizontalDpi="0" verticalDpi="0" copies="0"/>
    </customSheetView>
    <customSheetView guid="{25FCF038-5C89-48CF-BC55-D04249A9C090}" showPageBreaks="1" printArea="1">
      <selection activeCell="K26" sqref="K26"/>
      <pageMargins left="0.7" right="0.7" top="0.75" bottom="0.75" header="0.3" footer="0.3"/>
      <pageSetup orientation="portrait" r:id="rId15"/>
    </customSheetView>
  </customSheetViews>
  <pageMargins left="0.7" right="0.7" top="0.75" bottom="0.75" header="0.3" footer="0.3"/>
  <pageSetup orientation="portrait"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74"/>
  <sheetViews>
    <sheetView view="pageBreakPreview" zoomScale="120" zoomScaleNormal="85" zoomScaleSheetLayoutView="120" workbookViewId="0">
      <selection activeCell="I2" sqref="I2"/>
    </sheetView>
  </sheetViews>
  <sheetFormatPr defaultColWidth="9.140625" defaultRowHeight="15" customHeight="1" x14ac:dyDescent="0.2"/>
  <cols>
    <col min="1" max="1" width="20" style="1" customWidth="1"/>
    <col min="2" max="3" width="9.140625" style="1"/>
    <col min="4" max="4" width="9.140625" style="6"/>
    <col min="5" max="5" width="9.140625" style="17"/>
    <col min="6" max="6" width="9.140625" style="6"/>
    <col min="7" max="7" width="12" style="6" customWidth="1"/>
    <col min="8" max="8" width="4.5703125" style="1" bestFit="1" customWidth="1"/>
    <col min="9" max="9" width="16.7109375" style="1" customWidth="1"/>
    <col min="10" max="10" width="10" style="1" bestFit="1" customWidth="1"/>
    <col min="11" max="11" width="9.28515625" style="1" bestFit="1" customWidth="1"/>
    <col min="12" max="12" width="9.85546875" style="1" bestFit="1" customWidth="1"/>
    <col min="13" max="13" width="9.85546875" style="12" bestFit="1" customWidth="1"/>
    <col min="14" max="15" width="9.28515625" style="1" bestFit="1" customWidth="1"/>
    <col min="16" max="16384" width="9.140625" style="1"/>
  </cols>
  <sheetData>
    <row r="1" spans="1:28" ht="15" customHeight="1" x14ac:dyDescent="0.2">
      <c r="A1" s="59" t="s">
        <v>297</v>
      </c>
      <c r="B1" s="80"/>
      <c r="C1" s="49"/>
      <c r="D1" s="16" t="s">
        <v>0</v>
      </c>
      <c r="H1" s="18"/>
      <c r="I1" s="97">
        <v>148</v>
      </c>
      <c r="J1" s="80"/>
      <c r="K1" s="80"/>
      <c r="L1" s="49"/>
      <c r="M1" s="14" t="s">
        <v>27</v>
      </c>
      <c r="Q1" s="1" t="s">
        <v>90</v>
      </c>
    </row>
    <row r="2" spans="1:28" ht="15" customHeight="1" x14ac:dyDescent="0.2">
      <c r="A2" s="59"/>
      <c r="B2" s="80"/>
      <c r="C2" s="49"/>
      <c r="D2" s="16" t="s">
        <v>1</v>
      </c>
      <c r="H2" s="18"/>
      <c r="I2" s="60"/>
      <c r="J2" s="80"/>
      <c r="K2" s="80"/>
      <c r="L2" s="49"/>
      <c r="M2" s="14" t="s">
        <v>28</v>
      </c>
    </row>
    <row r="3" spans="1:28" ht="15" customHeight="1" x14ac:dyDescent="0.2">
      <c r="A3" s="61">
        <v>44773</v>
      </c>
      <c r="B3" s="307"/>
      <c r="C3" s="63"/>
      <c r="D3" s="16" t="s">
        <v>17</v>
      </c>
      <c r="F3" s="17"/>
      <c r="G3" s="17"/>
      <c r="H3" s="18"/>
      <c r="I3" s="60"/>
      <c r="J3" s="80"/>
      <c r="K3" s="80"/>
      <c r="L3" s="49"/>
      <c r="M3" s="14" t="s">
        <v>29</v>
      </c>
    </row>
    <row r="5" spans="1:28" ht="15" customHeight="1" x14ac:dyDescent="0.2">
      <c r="A5" s="1" t="s">
        <v>298</v>
      </c>
      <c r="N5" s="9"/>
      <c r="O5" s="9"/>
    </row>
    <row r="6" spans="1:28" ht="15" customHeight="1" x14ac:dyDescent="0.2">
      <c r="Q6" s="86" t="s">
        <v>52</v>
      </c>
      <c r="R6" s="86" t="s">
        <v>53</v>
      </c>
      <c r="S6" s="87" t="s">
        <v>54</v>
      </c>
      <c r="T6" s="88" t="s">
        <v>55</v>
      </c>
      <c r="U6" s="87" t="s">
        <v>56</v>
      </c>
      <c r="W6" s="1">
        <f>IF(X6&lt;&gt;"",MAX(W$5:W5)+1,"")</f>
        <v>1</v>
      </c>
      <c r="X6" s="1" t="str">
        <f>IF(Q7&lt;&gt;"",Q6 &amp; " Exposure: " &amp; IF(Q7&gt;0,"+","") &amp; ROUND(Q7,2)*100 &amp; " percentage points","")</f>
        <v>Long Exposure: +94 percentage points</v>
      </c>
      <c r="AB6" s="1" t="str">
        <f>IFERROR(INDEX(X:X,MATCH(ROWS(AB$6:AB6),W:W,0)),"")</f>
        <v>Long Exposure: +94 percentage points</v>
      </c>
    </row>
    <row r="7" spans="1:28" ht="15" customHeight="1" x14ac:dyDescent="0.2">
      <c r="A7" s="2" t="s">
        <v>2</v>
      </c>
      <c r="I7" s="2" t="s">
        <v>21</v>
      </c>
      <c r="J7" s="2"/>
      <c r="Q7" s="8">
        <f>IF(ABS(B67-B66)&gt;=0.1,B67-B66,"")</f>
        <v>0.94020000000000004</v>
      </c>
      <c r="R7" s="8" t="str">
        <f>IF(ABS(C67-C66)&gt;=0.1,C67-C66,"")</f>
        <v/>
      </c>
      <c r="S7" s="8">
        <f>IF(ABS(D67-D66)&gt;=0.1,D67-D66,"")</f>
        <v>0.94020000000000004</v>
      </c>
      <c r="T7" s="8"/>
      <c r="U7" s="8">
        <f>IF(ABS(F67-F66)&gt;=0.1,F67-F66,"")</f>
        <v>0.94020000000000004</v>
      </c>
      <c r="W7" s="1" t="str">
        <f>IF(X7&lt;&gt;"",MAX(W$5:W6)+1,"")</f>
        <v/>
      </c>
      <c r="X7" s="1" t="str">
        <f>IF(R7&lt;&gt;"",R6 &amp; " Exposure: " &amp; IF(R7&gt;0,"+","") &amp; ROUND(R7,2)*100 &amp; " percentage points","")</f>
        <v/>
      </c>
      <c r="AB7" s="1" t="str">
        <f>IFERROR(INDEX(X:X,MATCH(ROWS(AB$6:AB7),W:W,0)),"")</f>
        <v>Gross Exposure: +94 percentage points</v>
      </c>
    </row>
    <row r="8" spans="1:28" ht="15" customHeight="1" x14ac:dyDescent="0.2">
      <c r="A8" s="2"/>
      <c r="I8" s="2"/>
      <c r="J8" s="2"/>
      <c r="W8" s="1">
        <f>IF(X8&lt;&gt;"",MAX(W$5:W7)+1,"")</f>
        <v>2</v>
      </c>
      <c r="X8" s="1" t="str">
        <f>IF(S7&lt;&gt;"",S6 &amp; " Exposure: " &amp; IF(S7&gt;0,"+","") &amp; ROUND(S7,2)*100 &amp; " percentage points","")</f>
        <v>Gross Exposure: +94 percentage points</v>
      </c>
      <c r="AB8" s="1" t="str">
        <f>IFERROR(INDEX(X:X,MATCH(ROWS(AB$6:AB8),W:W,0)),"")</f>
        <v>Net Exposure: +94 percentage points</v>
      </c>
    </row>
    <row r="9" spans="1:28" ht="15" customHeight="1" x14ac:dyDescent="0.2">
      <c r="A9" s="2" t="s">
        <v>6</v>
      </c>
      <c r="B9" s="10" t="s">
        <v>52</v>
      </c>
      <c r="C9" s="10" t="s">
        <v>53</v>
      </c>
      <c r="D9" s="15" t="s">
        <v>54</v>
      </c>
      <c r="E9" s="13" t="s">
        <v>55</v>
      </c>
      <c r="F9" s="15" t="s">
        <v>56</v>
      </c>
      <c r="G9" s="15"/>
      <c r="I9" s="2"/>
      <c r="J9" s="10" t="s">
        <v>52</v>
      </c>
      <c r="K9" s="10" t="s">
        <v>53</v>
      </c>
      <c r="L9" s="10" t="s">
        <v>54</v>
      </c>
      <c r="M9" s="13" t="s">
        <v>55</v>
      </c>
      <c r="N9" s="10" t="s">
        <v>56</v>
      </c>
      <c r="O9" s="10"/>
      <c r="W9" s="1">
        <f>IF(X9&lt;&gt;"",MAX(W$5:W8)+1,"")</f>
        <v>3</v>
      </c>
      <c r="X9" s="1" t="str">
        <f>IF(U7&lt;&gt;"",U6 &amp; " Exposure: " &amp; IF(U7&gt;0,"+","") &amp; ROUND(U7,2)*100 &amp; " percentage points","")</f>
        <v>Net Exposure: +94 percentage points</v>
      </c>
      <c r="AB9" s="1" t="str">
        <f>IFERROR(INDEX(X:X,MATCH(ROWS(AB$6:AB9),W:W,0)),"")</f>
        <v>Long/Short Equity Net Exposure: +94 percentage points</v>
      </c>
    </row>
    <row r="10" spans="1:28" ht="15" customHeight="1" x14ac:dyDescent="0.2">
      <c r="A10" s="3" t="s">
        <v>7</v>
      </c>
      <c r="B10" s="81">
        <v>0.94020000000000004</v>
      </c>
      <c r="C10" s="81">
        <v>0</v>
      </c>
      <c r="D10" s="8">
        <f t="shared" ref="D10:D15" si="0">B10+C10</f>
        <v>0.94020000000000004</v>
      </c>
      <c r="E10" s="11" t="str">
        <f t="shared" ref="E10:E15" si="1">IF(C10&gt;0,B10/C10,"NM")</f>
        <v>NM</v>
      </c>
      <c r="F10" s="8">
        <f t="shared" ref="F10:F15" si="2">B10-C10</f>
        <v>0.94020000000000004</v>
      </c>
      <c r="G10" s="9"/>
      <c r="H10" s="6"/>
      <c r="I10" s="3" t="s">
        <v>22</v>
      </c>
      <c r="J10" s="81">
        <v>0.65969999999999995</v>
      </c>
      <c r="K10" s="81">
        <v>0</v>
      </c>
      <c r="L10" s="8">
        <f>K10+J10</f>
        <v>0.65969999999999995</v>
      </c>
      <c r="M10" s="11" t="str">
        <f>IF(K10&gt;0,J10/K10,"NM")</f>
        <v>NM</v>
      </c>
      <c r="N10" s="8">
        <f>J10-K10</f>
        <v>0.65969999999999995</v>
      </c>
      <c r="O10" s="9"/>
      <c r="Q10" s="90" t="s">
        <v>7</v>
      </c>
      <c r="R10" s="89">
        <f>IFERROR(IF(ABS(F10-G10)&gt;=0.1,F10-G10,""),"")</f>
        <v>0.94020000000000004</v>
      </c>
      <c r="T10" s="3" t="s">
        <v>22</v>
      </c>
      <c r="U10" s="89">
        <f t="shared" ref="U10:U52" si="3">IFERROR(IF(ABS(N10-O10)&gt;=0.1,N10-O10,""),"")</f>
        <v>0.65969999999999995</v>
      </c>
      <c r="W10" s="1">
        <f>IF(X10&lt;&gt;"",MAX(W$5:W9)+1,"")</f>
        <v>4</v>
      </c>
      <c r="X10" s="1" t="str">
        <f t="shared" ref="X10:X15" si="4">IF(R10&lt;&gt;"",Q10 &amp; " Net Exposure: " &amp; IF(R10&gt;0,"+","") &amp; ROUND(R10,2)*100 &amp; " percentage points","")</f>
        <v>Long/Short Equity Net Exposure: +94 percentage points</v>
      </c>
      <c r="AB10" s="1" t="str">
        <f>IFERROR(INDEX(X:X,MATCH(ROWS(AB$6:AB10),W:W,0)),"")</f>
        <v>Total Equity Net Exposure: +94 percentage points</v>
      </c>
    </row>
    <row r="11" spans="1:28" ht="15" customHeight="1" x14ac:dyDescent="0.2">
      <c r="A11" s="3" t="s">
        <v>45</v>
      </c>
      <c r="B11" s="81"/>
      <c r="C11" s="81"/>
      <c r="D11" s="8">
        <f t="shared" si="0"/>
        <v>0</v>
      </c>
      <c r="E11" s="11" t="str">
        <f t="shared" si="1"/>
        <v>NM</v>
      </c>
      <c r="F11" s="8">
        <f t="shared" si="2"/>
        <v>0</v>
      </c>
      <c r="G11" s="9"/>
      <c r="H11" s="6"/>
      <c r="I11" s="3" t="s">
        <v>23</v>
      </c>
      <c r="J11" s="81">
        <v>0.1195</v>
      </c>
      <c r="K11" s="81">
        <v>0</v>
      </c>
      <c r="L11" s="8">
        <f>K11+J11</f>
        <v>0.1195</v>
      </c>
      <c r="M11" s="11" t="str">
        <f>IF(K11&gt;0,J11/K11,"NM")</f>
        <v>NM</v>
      </c>
      <c r="N11" s="8">
        <f>J11-K11</f>
        <v>0.1195</v>
      </c>
      <c r="O11" s="9"/>
      <c r="Q11" s="90" t="s">
        <v>45</v>
      </c>
      <c r="R11" s="89" t="str">
        <f t="shared" ref="R11:R69" si="5">IFERROR(IF(ABS(F11-G11)&gt;=0.1,F11-G11,""),"")</f>
        <v/>
      </c>
      <c r="T11" s="3" t="s">
        <v>23</v>
      </c>
      <c r="U11" s="89">
        <f t="shared" si="3"/>
        <v>0.1195</v>
      </c>
      <c r="W11" s="1" t="str">
        <f>IF(X11&lt;&gt;"",MAX(W$5:W10)+1,"")</f>
        <v/>
      </c>
      <c r="X11" s="1" t="str">
        <f t="shared" si="4"/>
        <v/>
      </c>
      <c r="AB11" s="1" t="str">
        <f>IFERROR(INDEX(X:X,MATCH(ROWS(AB$6:AB11),W:W,0)),"")</f>
        <v>North America Net Exposure: +66 percentage points</v>
      </c>
    </row>
    <row r="12" spans="1:28" ht="15" customHeight="1" x14ac:dyDescent="0.2">
      <c r="A12" s="3" t="s">
        <v>46</v>
      </c>
      <c r="B12" s="81"/>
      <c r="C12" s="81"/>
      <c r="D12" s="8">
        <f t="shared" si="0"/>
        <v>0</v>
      </c>
      <c r="E12" s="11" t="str">
        <f t="shared" si="1"/>
        <v>NM</v>
      </c>
      <c r="F12" s="8">
        <f t="shared" si="2"/>
        <v>0</v>
      </c>
      <c r="G12" s="9"/>
      <c r="H12" s="6"/>
      <c r="I12" s="3" t="s">
        <v>24</v>
      </c>
      <c r="J12" s="81">
        <v>6.3500000000000001E-2</v>
      </c>
      <c r="K12" s="81">
        <v>0</v>
      </c>
      <c r="L12" s="8">
        <f>K12+J12</f>
        <v>6.3500000000000001E-2</v>
      </c>
      <c r="M12" s="11" t="str">
        <f>IF(K12&gt;0,J12/K12,"NM")</f>
        <v>NM</v>
      </c>
      <c r="N12" s="8">
        <f>J12-K12</f>
        <v>6.3500000000000001E-2</v>
      </c>
      <c r="O12" s="9"/>
      <c r="Q12" s="90" t="s">
        <v>46</v>
      </c>
      <c r="R12" s="89" t="str">
        <f t="shared" si="5"/>
        <v/>
      </c>
      <c r="T12" s="3" t="s">
        <v>24</v>
      </c>
      <c r="U12" s="89" t="str">
        <f t="shared" si="3"/>
        <v/>
      </c>
      <c r="W12" s="1" t="str">
        <f>IF(X12&lt;&gt;"",MAX(W$5:W11)+1,"")</f>
        <v/>
      </c>
      <c r="X12" s="1" t="str">
        <f t="shared" si="4"/>
        <v/>
      </c>
      <c r="AB12" s="1" t="str">
        <f>IFERROR(INDEX(X:X,MATCH(ROWS(AB$6:AB12),W:W,0)),"")</f>
        <v>Europe/UK Net Exposure: +12 percentage points</v>
      </c>
    </row>
    <row r="13" spans="1:28" ht="15" customHeight="1" x14ac:dyDescent="0.2">
      <c r="A13" s="3" t="s">
        <v>8</v>
      </c>
      <c r="B13" s="81"/>
      <c r="C13" s="81"/>
      <c r="D13" s="8">
        <f t="shared" si="0"/>
        <v>0</v>
      </c>
      <c r="E13" s="11" t="str">
        <f t="shared" si="1"/>
        <v>NM</v>
      </c>
      <c r="F13" s="8">
        <f t="shared" si="2"/>
        <v>0</v>
      </c>
      <c r="G13" s="9"/>
      <c r="H13" s="6"/>
      <c r="I13" s="3" t="s">
        <v>44</v>
      </c>
      <c r="J13" s="81">
        <v>9.7500000000000003E-2</v>
      </c>
      <c r="K13" s="81">
        <v>0</v>
      </c>
      <c r="L13" s="8">
        <f>K13+J13</f>
        <v>9.7500000000000003E-2</v>
      </c>
      <c r="M13" s="11" t="str">
        <f>IF(K13&gt;0,J13/K13,"NM")</f>
        <v>NM</v>
      </c>
      <c r="N13" s="8">
        <f>J13-K13</f>
        <v>9.7500000000000003E-2</v>
      </c>
      <c r="O13" s="9"/>
      <c r="Q13" s="90" t="s">
        <v>8</v>
      </c>
      <c r="R13" s="89" t="str">
        <f t="shared" si="5"/>
        <v/>
      </c>
      <c r="T13" s="3" t="s">
        <v>44</v>
      </c>
      <c r="U13" s="89" t="str">
        <f t="shared" si="3"/>
        <v/>
      </c>
      <c r="W13" s="1" t="str">
        <f>IF(X13&lt;&gt;"",MAX(W$5:W12)+1,"")</f>
        <v/>
      </c>
      <c r="X13" s="1" t="str">
        <f t="shared" si="4"/>
        <v/>
      </c>
      <c r="AB13" s="1" t="str">
        <f>IFERROR(INDEX(X:X,MATCH(ROWS(AB$6:AB13),W:W,0)),"")</f>
        <v>Cons. Disc. Net Exposure: +33 percentage points</v>
      </c>
    </row>
    <row r="14" spans="1:28" ht="15" customHeight="1" x14ac:dyDescent="0.2">
      <c r="A14" s="3" t="s">
        <v>20</v>
      </c>
      <c r="B14" s="81"/>
      <c r="C14" s="81"/>
      <c r="D14" s="8">
        <f t="shared" si="0"/>
        <v>0</v>
      </c>
      <c r="E14" s="11" t="str">
        <f t="shared" si="1"/>
        <v>NM</v>
      </c>
      <c r="F14" s="8">
        <f t="shared" si="2"/>
        <v>0</v>
      </c>
      <c r="G14" s="9"/>
      <c r="H14" s="6"/>
      <c r="J14" s="9"/>
      <c r="K14" s="9"/>
      <c r="L14" s="9"/>
      <c r="N14" s="9"/>
      <c r="O14" s="9"/>
      <c r="Q14" s="90" t="s">
        <v>20</v>
      </c>
      <c r="R14" s="89" t="str">
        <f t="shared" si="5"/>
        <v/>
      </c>
      <c r="U14" s="6" t="str">
        <f t="shared" si="3"/>
        <v/>
      </c>
      <c r="W14" s="1" t="str">
        <f>IF(X14&lt;&gt;"",MAX(W$5:W13)+1,"")</f>
        <v/>
      </c>
      <c r="X14" s="1" t="str">
        <f t="shared" si="4"/>
        <v/>
      </c>
      <c r="AB14" s="1" t="str">
        <f>IFERROR(INDEX(X:X,MATCH(ROWS(AB$6:AB14),W:W,0)),"")</f>
        <v>Info. Tech. Net Exposure: +36 percentage points</v>
      </c>
    </row>
    <row r="15" spans="1:28" ht="15" customHeight="1" x14ac:dyDescent="0.2">
      <c r="A15" s="3" t="s">
        <v>9</v>
      </c>
      <c r="B15" s="81"/>
      <c r="C15" s="81"/>
      <c r="D15" s="8">
        <f t="shared" si="0"/>
        <v>0</v>
      </c>
      <c r="E15" s="11" t="str">
        <f t="shared" si="1"/>
        <v>NM</v>
      </c>
      <c r="F15" s="8">
        <f t="shared" si="2"/>
        <v>0</v>
      </c>
      <c r="G15" s="9"/>
      <c r="H15" s="6"/>
      <c r="I15" s="4" t="s">
        <v>25</v>
      </c>
      <c r="J15" s="8">
        <f>SUM(J10:J13)</f>
        <v>0.94019999999999992</v>
      </c>
      <c r="K15" s="8">
        <f>SUM(K10:K13)</f>
        <v>0</v>
      </c>
      <c r="L15" s="8">
        <f>J15+K15</f>
        <v>0.94019999999999992</v>
      </c>
      <c r="M15" s="8" t="str">
        <f>IF(K15&gt;0,J15/K15,"NM")</f>
        <v>NM</v>
      </c>
      <c r="N15" s="8">
        <f>J15-K15</f>
        <v>0.94019999999999992</v>
      </c>
      <c r="O15" s="9"/>
      <c r="Q15" s="90" t="s">
        <v>9</v>
      </c>
      <c r="R15" s="89" t="str">
        <f t="shared" si="5"/>
        <v/>
      </c>
      <c r="T15" s="5" t="s">
        <v>25</v>
      </c>
      <c r="U15" s="89">
        <f t="shared" si="3"/>
        <v>0.94019999999999992</v>
      </c>
      <c r="W15" s="1" t="str">
        <f>IF(X15&lt;&gt;"",MAX(W$5:W14)+1,"")</f>
        <v/>
      </c>
      <c r="X15" s="1" t="str">
        <f t="shared" si="4"/>
        <v/>
      </c>
      <c r="AB15" s="1" t="str">
        <f>IFERROR(INDEX(X:X,MATCH(ROWS(AB$6:AB15),W:W,0)),"")</f>
        <v>Comm. Svcs. Net Exposure: +21 percentage points</v>
      </c>
    </row>
    <row r="16" spans="1:28" ht="15" customHeight="1" x14ac:dyDescent="0.2">
      <c r="B16" s="9"/>
      <c r="C16" s="9"/>
      <c r="D16" s="9"/>
      <c r="E16" s="12"/>
      <c r="F16" s="9"/>
      <c r="G16" s="15"/>
      <c r="R16" s="94" t="str">
        <f t="shared" si="5"/>
        <v/>
      </c>
      <c r="U16" s="6" t="str">
        <f t="shared" si="3"/>
        <v/>
      </c>
      <c r="W16" s="1">
        <f>IF(X16&lt;&gt;"",MAX(W$5:W15)+1,"")</f>
        <v>5</v>
      </c>
      <c r="X16" s="1" t="str">
        <f>IF(R17&lt;&gt;"",Q17 &amp; " Net Exposure: " &amp; IF(R17&gt;0,"+","") &amp; ROUND(R17,2)*100 &amp; " percentage points","")</f>
        <v>Total Equity Net Exposure: +94 percentage points</v>
      </c>
      <c r="AB16" s="1" t="str">
        <f>IFERROR(INDEX(X:X,MATCH(ROWS(AB$6:AB16),W:W,0)),"")</f>
        <v>Large Cap Net Exposure: +87 percentage points</v>
      </c>
    </row>
    <row r="17" spans="1:28" ht="15" customHeight="1" x14ac:dyDescent="0.2">
      <c r="A17" s="5" t="s">
        <v>11</v>
      </c>
      <c r="B17" s="8">
        <f>SUM(B10:B15)</f>
        <v>0.94020000000000004</v>
      </c>
      <c r="C17" s="8">
        <f>SUM(C10:C15)</f>
        <v>0</v>
      </c>
      <c r="D17" s="8">
        <f>C17+B17</f>
        <v>0.94020000000000004</v>
      </c>
      <c r="E17" s="11" t="str">
        <f>IF(C17&gt;0,B17/C17,"NM")</f>
        <v>NM</v>
      </c>
      <c r="F17" s="8">
        <f>B17-C17</f>
        <v>0.94020000000000004</v>
      </c>
      <c r="G17" s="9"/>
      <c r="I17" s="2" t="s">
        <v>30</v>
      </c>
      <c r="J17" s="2"/>
      <c r="N17" s="9"/>
      <c r="O17" s="9"/>
      <c r="Q17" s="91" t="s">
        <v>11</v>
      </c>
      <c r="R17" s="89">
        <f t="shared" si="5"/>
        <v>0.94020000000000004</v>
      </c>
      <c r="T17" s="2" t="s">
        <v>30</v>
      </c>
      <c r="U17" s="6" t="str">
        <f t="shared" si="3"/>
        <v/>
      </c>
      <c r="W17" s="1" t="str">
        <f>IF(X17&lt;&gt;"",MAX(W$5:W16)+1,"")</f>
        <v/>
      </c>
      <c r="X17" s="1" t="str">
        <f t="shared" ref="X17:X31" si="6">IF(R21&lt;&gt;"",Q21 &amp; " Net Exposure: " &amp; IF(R21&gt;0,"+","") &amp; ROUND(R21,2)*100 &amp; " percentage points","")</f>
        <v/>
      </c>
      <c r="AB17" s="1" t="str">
        <f>IFERROR(INDEX(X:X,MATCH(ROWS(AB$6:AB17),W:W,0)),"")</f>
        <v>Total Portfolio Net Exposure: +94 percentage points</v>
      </c>
    </row>
    <row r="18" spans="1:28" ht="15" customHeight="1" x14ac:dyDescent="0.2">
      <c r="A18" s="2"/>
      <c r="B18" s="9"/>
      <c r="C18" s="9"/>
      <c r="D18" s="9"/>
      <c r="E18" s="12"/>
      <c r="F18" s="9"/>
      <c r="G18" s="9"/>
      <c r="I18" s="2"/>
      <c r="J18" s="2"/>
      <c r="N18" s="9"/>
      <c r="O18" s="9"/>
      <c r="Q18" s="2"/>
      <c r="R18" s="98" t="str">
        <f t="shared" si="5"/>
        <v/>
      </c>
      <c r="T18" s="2"/>
      <c r="U18" s="6" t="str">
        <f t="shared" si="3"/>
        <v/>
      </c>
      <c r="W18" s="1" t="str">
        <f>IF(X18&lt;&gt;"",MAX(W$5:W17)+1,"")</f>
        <v/>
      </c>
      <c r="X18" s="1" t="str">
        <f t="shared" si="6"/>
        <v/>
      </c>
      <c r="AB18" s="1" t="str">
        <f>IFERROR(INDEX(X:X,MATCH(ROWS(AB$6:AB18),W:W,0)),"")</f>
        <v>Unadjusted Portfolio Net Exposure: +94 percentage points</v>
      </c>
    </row>
    <row r="19" spans="1:28" ht="15" customHeight="1" x14ac:dyDescent="0.2">
      <c r="A19" s="2"/>
      <c r="B19" s="9"/>
      <c r="C19" s="9"/>
      <c r="D19" s="9"/>
      <c r="E19" s="12"/>
      <c r="F19" s="9"/>
      <c r="G19" s="9"/>
      <c r="I19" s="2"/>
      <c r="J19" s="10" t="s">
        <v>52</v>
      </c>
      <c r="K19" s="10" t="s">
        <v>53</v>
      </c>
      <c r="L19" s="10" t="s">
        <v>54</v>
      </c>
      <c r="M19" s="13" t="s">
        <v>55</v>
      </c>
      <c r="N19" s="10" t="s">
        <v>56</v>
      </c>
      <c r="O19" s="10"/>
      <c r="Q19" s="2"/>
      <c r="R19" s="6" t="str">
        <f t="shared" si="5"/>
        <v/>
      </c>
      <c r="T19" s="2"/>
      <c r="U19" s="6" t="str">
        <f t="shared" si="3"/>
        <v/>
      </c>
      <c r="W19" s="1" t="str">
        <f>IF(X19&lt;&gt;"",MAX(W$5:W18)+1,"")</f>
        <v/>
      </c>
      <c r="X19" s="1" t="str">
        <f t="shared" si="6"/>
        <v/>
      </c>
      <c r="AB19" s="1" t="str">
        <f>IFERROR(INDEX(X:X,MATCH(ROWS(AB$6:AB19),W:W,0)),"")</f>
        <v/>
      </c>
    </row>
    <row r="20" spans="1:28" ht="15" customHeight="1" x14ac:dyDescent="0.2">
      <c r="A20" s="2" t="s">
        <v>3</v>
      </c>
      <c r="B20" s="10" t="s">
        <v>52</v>
      </c>
      <c r="C20" s="10" t="s">
        <v>53</v>
      </c>
      <c r="D20" s="15" t="s">
        <v>54</v>
      </c>
      <c r="E20" s="13" t="s">
        <v>55</v>
      </c>
      <c r="F20" s="15" t="s">
        <v>56</v>
      </c>
      <c r="G20" s="15"/>
      <c r="H20" s="6"/>
      <c r="I20" s="3" t="s">
        <v>31</v>
      </c>
      <c r="J20" s="81"/>
      <c r="K20" s="81"/>
      <c r="L20" s="8">
        <f t="shared" ref="L20:L32" si="7">K20+J20</f>
        <v>0</v>
      </c>
      <c r="M20" s="11" t="str">
        <f t="shared" ref="M20:M32" si="8">IF(K20&gt;0,J20/K20,"NM")</f>
        <v>NM</v>
      </c>
      <c r="N20" s="8">
        <f t="shared" ref="N20:N32" si="9">J20-K20</f>
        <v>0</v>
      </c>
      <c r="O20" s="9"/>
      <c r="Q20" s="2" t="s">
        <v>3</v>
      </c>
      <c r="R20" s="95" t="str">
        <f t="shared" si="5"/>
        <v/>
      </c>
      <c r="T20" s="3" t="s">
        <v>31</v>
      </c>
      <c r="U20" s="89" t="str">
        <f t="shared" si="3"/>
        <v/>
      </c>
      <c r="W20" s="1" t="str">
        <f>IF(X20&lt;&gt;"",MAX(W$5:W19)+1,"")</f>
        <v/>
      </c>
      <c r="X20" s="1" t="str">
        <f t="shared" si="6"/>
        <v/>
      </c>
      <c r="AB20" s="1" t="str">
        <f>IFERROR(INDEX(X:X,MATCH(ROWS(AB$6:AB20),W:W,0)),"")</f>
        <v/>
      </c>
    </row>
    <row r="21" spans="1:28" ht="15" customHeight="1" x14ac:dyDescent="0.2">
      <c r="A21" s="3" t="s">
        <v>26</v>
      </c>
      <c r="B21" s="8"/>
      <c r="C21" s="8"/>
      <c r="D21" s="8">
        <f t="shared" ref="D21:D35" si="10">B21+C21</f>
        <v>0</v>
      </c>
      <c r="E21" s="11" t="str">
        <f t="shared" ref="E21:E35" si="11">IF(C21&gt;0,B21/C21,"NM")</f>
        <v>NM</v>
      </c>
      <c r="F21" s="8">
        <f t="shared" ref="F21:F35" si="12">B21-C21</f>
        <v>0</v>
      </c>
      <c r="G21" s="9"/>
      <c r="H21" s="6"/>
      <c r="I21" s="3" t="s">
        <v>32</v>
      </c>
      <c r="J21" s="81"/>
      <c r="K21" s="81"/>
      <c r="L21" s="8">
        <f t="shared" si="7"/>
        <v>0</v>
      </c>
      <c r="M21" s="11" t="str">
        <f t="shared" si="8"/>
        <v>NM</v>
      </c>
      <c r="N21" s="8">
        <f t="shared" si="9"/>
        <v>0</v>
      </c>
      <c r="O21" s="9"/>
      <c r="Q21" s="90" t="s">
        <v>26</v>
      </c>
      <c r="R21" s="89" t="str">
        <f t="shared" si="5"/>
        <v/>
      </c>
      <c r="T21" s="3" t="s">
        <v>32</v>
      </c>
      <c r="U21" s="89" t="str">
        <f t="shared" si="3"/>
        <v/>
      </c>
      <c r="W21" s="1" t="str">
        <f>IF(X21&lt;&gt;"",MAX(W$5:W20)+1,"")</f>
        <v/>
      </c>
      <c r="X21" s="1" t="str">
        <f t="shared" si="6"/>
        <v/>
      </c>
      <c r="AB21" s="1" t="str">
        <f>IFERROR(INDEX(X:X,MATCH(ROWS(AB$6:AB21),W:W,0)),"")</f>
        <v/>
      </c>
    </row>
    <row r="22" spans="1:28" ht="15" customHeight="1" x14ac:dyDescent="0.2">
      <c r="A22" s="3" t="s">
        <v>76</v>
      </c>
      <c r="B22" s="8"/>
      <c r="C22" s="8"/>
      <c r="D22" s="8">
        <f t="shared" si="10"/>
        <v>0</v>
      </c>
      <c r="E22" s="11" t="str">
        <f t="shared" si="11"/>
        <v>NM</v>
      </c>
      <c r="F22" s="8">
        <f t="shared" si="12"/>
        <v>0</v>
      </c>
      <c r="G22" s="9"/>
      <c r="H22" s="6"/>
      <c r="I22" s="3" t="s">
        <v>33</v>
      </c>
      <c r="J22" s="81">
        <v>4.1099999999999998E-2</v>
      </c>
      <c r="K22" s="81"/>
      <c r="L22" s="8">
        <f t="shared" si="7"/>
        <v>4.1099999999999998E-2</v>
      </c>
      <c r="M22" s="11" t="str">
        <f t="shared" si="8"/>
        <v>NM</v>
      </c>
      <c r="N22" s="8">
        <f t="shared" si="9"/>
        <v>4.1099999999999998E-2</v>
      </c>
      <c r="O22" s="9"/>
      <c r="Q22" s="90" t="s">
        <v>68</v>
      </c>
      <c r="R22" s="89" t="str">
        <f t="shared" si="5"/>
        <v/>
      </c>
      <c r="S22" s="9"/>
      <c r="T22" s="3" t="s">
        <v>33</v>
      </c>
      <c r="U22" s="89" t="str">
        <f t="shared" si="3"/>
        <v/>
      </c>
      <c r="W22" s="1" t="str">
        <f>IF(X22&lt;&gt;"",MAX(W$5:W21)+1,"")</f>
        <v/>
      </c>
      <c r="X22" s="1" t="str">
        <f t="shared" si="6"/>
        <v/>
      </c>
      <c r="AB22" s="1" t="str">
        <f>IFERROR(INDEX(X:X,MATCH(ROWS(AB$6:AB22),W:W,0)),"")</f>
        <v/>
      </c>
    </row>
    <row r="23" spans="1:28" ht="15" customHeight="1" x14ac:dyDescent="0.2">
      <c r="A23" s="3" t="s">
        <v>61</v>
      </c>
      <c r="B23" s="8"/>
      <c r="C23" s="8"/>
      <c r="D23" s="8">
        <f t="shared" si="10"/>
        <v>0</v>
      </c>
      <c r="E23" s="11" t="str">
        <f t="shared" si="11"/>
        <v>NM</v>
      </c>
      <c r="F23" s="8">
        <f t="shared" si="12"/>
        <v>0</v>
      </c>
      <c r="G23" s="9"/>
      <c r="H23" s="6"/>
      <c r="I23" s="3" t="s">
        <v>34</v>
      </c>
      <c r="J23" s="81">
        <v>0.32929999999999998</v>
      </c>
      <c r="K23" s="81"/>
      <c r="L23" s="8">
        <f t="shared" si="7"/>
        <v>0.32929999999999998</v>
      </c>
      <c r="M23" s="11" t="str">
        <f t="shared" si="8"/>
        <v>NM</v>
      </c>
      <c r="N23" s="8">
        <f t="shared" si="9"/>
        <v>0.32929999999999998</v>
      </c>
      <c r="O23" s="9"/>
      <c r="Q23" s="90" t="s">
        <v>61</v>
      </c>
      <c r="R23" s="89" t="str">
        <f t="shared" si="5"/>
        <v/>
      </c>
      <c r="S23" s="9"/>
      <c r="T23" s="58" t="s">
        <v>34</v>
      </c>
      <c r="U23" s="89">
        <f t="shared" si="3"/>
        <v>0.32929999999999998</v>
      </c>
      <c r="W23" s="1" t="str">
        <f>IF(X23&lt;&gt;"",MAX(W$5:W22)+1,"")</f>
        <v/>
      </c>
      <c r="X23" s="1" t="str">
        <f t="shared" si="6"/>
        <v/>
      </c>
      <c r="AB23" s="1" t="str">
        <f>IFERROR(INDEX(X:X,MATCH(ROWS(AB$6:AB23),W:W,0)),"")</f>
        <v/>
      </c>
    </row>
    <row r="24" spans="1:28" ht="15" customHeight="1" x14ac:dyDescent="0.2">
      <c r="A24" s="3" t="s">
        <v>69</v>
      </c>
      <c r="B24" s="8"/>
      <c r="C24" s="8"/>
      <c r="D24" s="8">
        <f t="shared" si="10"/>
        <v>0</v>
      </c>
      <c r="E24" s="11" t="str">
        <f t="shared" si="11"/>
        <v>NM</v>
      </c>
      <c r="F24" s="8">
        <f t="shared" si="12"/>
        <v>0</v>
      </c>
      <c r="G24" s="9"/>
      <c r="H24" s="6"/>
      <c r="I24" s="3" t="s">
        <v>35</v>
      </c>
      <c r="J24" s="81"/>
      <c r="K24" s="81"/>
      <c r="L24" s="8">
        <f t="shared" si="7"/>
        <v>0</v>
      </c>
      <c r="M24" s="11" t="str">
        <f t="shared" si="8"/>
        <v>NM</v>
      </c>
      <c r="N24" s="8">
        <f t="shared" si="9"/>
        <v>0</v>
      </c>
      <c r="O24" s="9"/>
      <c r="Q24" s="90" t="s">
        <v>69</v>
      </c>
      <c r="R24" s="89" t="str">
        <f t="shared" si="5"/>
        <v/>
      </c>
      <c r="S24" s="55"/>
      <c r="T24" s="3" t="s">
        <v>35</v>
      </c>
      <c r="U24" s="89" t="str">
        <f t="shared" si="3"/>
        <v/>
      </c>
      <c r="W24" s="1" t="str">
        <f>IF(X24&lt;&gt;"",MAX(W$5:W23)+1,"")</f>
        <v/>
      </c>
      <c r="X24" s="1" t="str">
        <f t="shared" si="6"/>
        <v/>
      </c>
      <c r="AB24" s="1" t="str">
        <f>IFERROR(INDEX(X:X,MATCH(ROWS(AB$6:AB24),W:W,0)),"")</f>
        <v/>
      </c>
    </row>
    <row r="25" spans="1:28" ht="15" customHeight="1" x14ac:dyDescent="0.2">
      <c r="A25" s="3" t="s">
        <v>75</v>
      </c>
      <c r="B25" s="8"/>
      <c r="C25" s="8"/>
      <c r="D25" s="8">
        <f t="shared" si="10"/>
        <v>0</v>
      </c>
      <c r="E25" s="11" t="str">
        <f t="shared" si="11"/>
        <v>NM</v>
      </c>
      <c r="F25" s="8">
        <f t="shared" si="12"/>
        <v>0</v>
      </c>
      <c r="G25" s="9"/>
      <c r="H25" s="6"/>
      <c r="I25" s="3" t="s">
        <v>36</v>
      </c>
      <c r="J25" s="81"/>
      <c r="K25" s="81"/>
      <c r="L25" s="8">
        <f t="shared" si="7"/>
        <v>0</v>
      </c>
      <c r="M25" s="11" t="str">
        <f t="shared" si="8"/>
        <v>NM</v>
      </c>
      <c r="N25" s="8">
        <f t="shared" si="9"/>
        <v>0</v>
      </c>
      <c r="O25" s="9"/>
      <c r="Q25" s="90" t="s">
        <v>47</v>
      </c>
      <c r="R25" s="89" t="str">
        <f t="shared" si="5"/>
        <v/>
      </c>
      <c r="T25" s="3" t="s">
        <v>36</v>
      </c>
      <c r="U25" s="89" t="str">
        <f t="shared" si="3"/>
        <v/>
      </c>
      <c r="W25" s="1" t="str">
        <f>IF(X25&lt;&gt;"",MAX(W$5:W24)+1,"")</f>
        <v/>
      </c>
      <c r="X25" s="1" t="str">
        <f t="shared" si="6"/>
        <v/>
      </c>
      <c r="AB25" s="1" t="str">
        <f>IFERROR(INDEX(X:X,MATCH(ROWS(AB$6:AB25),W:W,0)),"")</f>
        <v/>
      </c>
    </row>
    <row r="26" spans="1:28" ht="15" customHeight="1" x14ac:dyDescent="0.2">
      <c r="A26" s="3" t="s">
        <v>77</v>
      </c>
      <c r="B26" s="8"/>
      <c r="C26" s="8"/>
      <c r="D26" s="8">
        <f t="shared" si="10"/>
        <v>0</v>
      </c>
      <c r="E26" s="11" t="str">
        <f t="shared" si="11"/>
        <v>NM</v>
      </c>
      <c r="F26" s="8">
        <f t="shared" si="12"/>
        <v>0</v>
      </c>
      <c r="G26" s="9"/>
      <c r="H26" s="6"/>
      <c r="I26" s="3" t="s">
        <v>37</v>
      </c>
      <c r="J26" s="81"/>
      <c r="K26" s="81"/>
      <c r="L26" s="8">
        <f t="shared" si="7"/>
        <v>0</v>
      </c>
      <c r="M26" s="11" t="str">
        <f t="shared" si="8"/>
        <v>NM</v>
      </c>
      <c r="N26" s="8">
        <f t="shared" si="9"/>
        <v>0</v>
      </c>
      <c r="O26" s="9"/>
      <c r="Q26" s="90" t="s">
        <v>77</v>
      </c>
      <c r="R26" s="89" t="str">
        <f t="shared" si="5"/>
        <v/>
      </c>
      <c r="S26" s="20"/>
      <c r="T26" s="3" t="s">
        <v>37</v>
      </c>
      <c r="U26" s="89" t="str">
        <f t="shared" si="3"/>
        <v/>
      </c>
      <c r="W26" s="1" t="str">
        <f>IF(X26&lt;&gt;"",MAX(W$5:W25)+1,"")</f>
        <v/>
      </c>
      <c r="X26" s="1" t="str">
        <f t="shared" si="6"/>
        <v/>
      </c>
      <c r="AB26" s="1" t="str">
        <f>IFERROR(INDEX(X:X,MATCH(ROWS(AB$6:AB26),W:W,0)),"")</f>
        <v/>
      </c>
    </row>
    <row r="27" spans="1:28" ht="15" customHeight="1" x14ac:dyDescent="0.2">
      <c r="A27" s="3" t="s">
        <v>19</v>
      </c>
      <c r="B27" s="8"/>
      <c r="C27" s="8"/>
      <c r="D27" s="8">
        <f t="shared" si="10"/>
        <v>0</v>
      </c>
      <c r="E27" s="11" t="str">
        <f t="shared" si="11"/>
        <v>NM</v>
      </c>
      <c r="F27" s="8">
        <f t="shared" si="12"/>
        <v>0</v>
      </c>
      <c r="G27" s="9"/>
      <c r="H27" s="6"/>
      <c r="I27" s="3" t="s">
        <v>18</v>
      </c>
      <c r="J27" s="81"/>
      <c r="K27" s="81"/>
      <c r="L27" s="8">
        <f t="shared" si="7"/>
        <v>0</v>
      </c>
      <c r="M27" s="11" t="str">
        <f t="shared" si="8"/>
        <v>NM</v>
      </c>
      <c r="N27" s="8">
        <f t="shared" si="9"/>
        <v>0</v>
      </c>
      <c r="O27" s="9"/>
      <c r="Q27" s="90" t="s">
        <v>19</v>
      </c>
      <c r="R27" s="89" t="str">
        <f t="shared" si="5"/>
        <v/>
      </c>
      <c r="T27" s="3" t="s">
        <v>18</v>
      </c>
      <c r="U27" s="89" t="str">
        <f t="shared" si="3"/>
        <v/>
      </c>
      <c r="W27" s="1" t="str">
        <f>IF(X27&lt;&gt;"",MAX(W$5:W26)+1,"")</f>
        <v/>
      </c>
      <c r="X27" s="1" t="str">
        <f t="shared" si="6"/>
        <v/>
      </c>
      <c r="AB27" s="1" t="str">
        <f>IFERROR(INDEX(X:X,MATCH(ROWS(AB$6:AB27),W:W,0)),"")</f>
        <v/>
      </c>
    </row>
    <row r="28" spans="1:28" ht="15" customHeight="1" x14ac:dyDescent="0.2">
      <c r="A28" s="3" t="s">
        <v>4</v>
      </c>
      <c r="B28" s="8"/>
      <c r="C28" s="8"/>
      <c r="D28" s="8">
        <f t="shared" si="10"/>
        <v>0</v>
      </c>
      <c r="E28" s="11" t="str">
        <f t="shared" si="11"/>
        <v>NM</v>
      </c>
      <c r="F28" s="8">
        <f t="shared" si="12"/>
        <v>0</v>
      </c>
      <c r="G28" s="9"/>
      <c r="H28" s="6"/>
      <c r="I28" s="3" t="s">
        <v>38</v>
      </c>
      <c r="J28" s="81">
        <v>0.35920000000000002</v>
      </c>
      <c r="K28" s="81"/>
      <c r="L28" s="8">
        <f t="shared" si="7"/>
        <v>0.35920000000000002</v>
      </c>
      <c r="M28" s="11" t="str">
        <f t="shared" si="8"/>
        <v>NM</v>
      </c>
      <c r="N28" s="8">
        <f t="shared" si="9"/>
        <v>0.35920000000000002</v>
      </c>
      <c r="O28" s="9"/>
      <c r="Q28" s="90" t="s">
        <v>4</v>
      </c>
      <c r="R28" s="89" t="str">
        <f t="shared" si="5"/>
        <v/>
      </c>
      <c r="T28" s="3" t="s">
        <v>38</v>
      </c>
      <c r="U28" s="89">
        <f t="shared" si="3"/>
        <v>0.35920000000000002</v>
      </c>
      <c r="W28" s="1" t="str">
        <f>IF(X28&lt;&gt;"",MAX(W$5:W27)+1,"")</f>
        <v/>
      </c>
      <c r="X28" s="1" t="str">
        <f t="shared" si="6"/>
        <v/>
      </c>
      <c r="AB28" s="1" t="str">
        <f>IFERROR(INDEX(X:X,MATCH(ROWS(AB$6:AB28),W:W,0)),"")</f>
        <v/>
      </c>
    </row>
    <row r="29" spans="1:28" ht="15" customHeight="1" x14ac:dyDescent="0.2">
      <c r="A29" s="3" t="s">
        <v>5</v>
      </c>
      <c r="B29" s="8"/>
      <c r="C29" s="8"/>
      <c r="D29" s="8">
        <f t="shared" si="10"/>
        <v>0</v>
      </c>
      <c r="E29" s="11" t="str">
        <f t="shared" si="11"/>
        <v>NM</v>
      </c>
      <c r="F29" s="8">
        <f t="shared" si="12"/>
        <v>0</v>
      </c>
      <c r="G29" s="9"/>
      <c r="H29" s="6"/>
      <c r="I29" s="3" t="s">
        <v>106</v>
      </c>
      <c r="J29" s="81">
        <v>0.21060000000000001</v>
      </c>
      <c r="K29" s="81"/>
      <c r="L29" s="8">
        <f t="shared" si="7"/>
        <v>0.21060000000000001</v>
      </c>
      <c r="M29" s="11" t="str">
        <f t="shared" si="8"/>
        <v>NM</v>
      </c>
      <c r="N29" s="8">
        <f t="shared" si="9"/>
        <v>0.21060000000000001</v>
      </c>
      <c r="O29" s="9"/>
      <c r="Q29" s="90" t="s">
        <v>5</v>
      </c>
      <c r="R29" s="89" t="str">
        <f t="shared" si="5"/>
        <v/>
      </c>
      <c r="T29" s="3" t="s">
        <v>106</v>
      </c>
      <c r="U29" s="89">
        <f t="shared" si="3"/>
        <v>0.21060000000000001</v>
      </c>
      <c r="W29" s="1" t="str">
        <f>IF(X29&lt;&gt;"",MAX(W$5:W28)+1,"")</f>
        <v/>
      </c>
      <c r="X29" s="1" t="str">
        <f t="shared" si="6"/>
        <v/>
      </c>
      <c r="AB29" s="1" t="str">
        <f>IFERROR(INDEX(X:X,MATCH(ROWS(AB$6:AB29),W:W,0)),"")</f>
        <v/>
      </c>
    </row>
    <row r="30" spans="1:28" ht="15" customHeight="1" x14ac:dyDescent="0.2">
      <c r="A30" s="3" t="s">
        <v>73</v>
      </c>
      <c r="B30" s="8"/>
      <c r="C30" s="8"/>
      <c r="D30" s="8">
        <f t="shared" si="10"/>
        <v>0</v>
      </c>
      <c r="E30" s="11" t="str">
        <f t="shared" si="11"/>
        <v>NM</v>
      </c>
      <c r="F30" s="8">
        <f t="shared" si="12"/>
        <v>0</v>
      </c>
      <c r="G30" s="9"/>
      <c r="H30" s="6"/>
      <c r="I30" s="3" t="s">
        <v>39</v>
      </c>
      <c r="J30" s="81"/>
      <c r="K30" s="81"/>
      <c r="L30" s="8">
        <f t="shared" si="7"/>
        <v>0</v>
      </c>
      <c r="M30" s="11" t="str">
        <f t="shared" si="8"/>
        <v>NM</v>
      </c>
      <c r="N30" s="8">
        <f t="shared" si="9"/>
        <v>0</v>
      </c>
      <c r="O30" s="9"/>
      <c r="Q30" s="90" t="s">
        <v>18</v>
      </c>
      <c r="R30" s="89" t="str">
        <f t="shared" si="5"/>
        <v/>
      </c>
      <c r="T30" s="3" t="s">
        <v>39</v>
      </c>
      <c r="U30" s="89" t="str">
        <f t="shared" si="3"/>
        <v/>
      </c>
      <c r="W30" s="1" t="str">
        <f>IF(X30&lt;&gt;"",MAX(W$5:W29)+1,"")</f>
        <v/>
      </c>
      <c r="X30" s="1" t="str">
        <f t="shared" si="6"/>
        <v/>
      </c>
      <c r="AB30" s="1" t="str">
        <f>IFERROR(INDEX(X:X,MATCH(ROWS(AB$6:AB30),W:W,0)),"")</f>
        <v/>
      </c>
    </row>
    <row r="31" spans="1:28" ht="15" customHeight="1" x14ac:dyDescent="0.2">
      <c r="A31" s="3" t="s">
        <v>66</v>
      </c>
      <c r="B31" s="8"/>
      <c r="C31" s="8"/>
      <c r="D31" s="8">
        <f t="shared" si="10"/>
        <v>0</v>
      </c>
      <c r="E31" s="11" t="str">
        <f t="shared" si="11"/>
        <v>NM</v>
      </c>
      <c r="F31" s="8">
        <f t="shared" si="12"/>
        <v>0</v>
      </c>
      <c r="G31" s="9"/>
      <c r="H31" s="6"/>
      <c r="I31" s="3" t="s">
        <v>59</v>
      </c>
      <c r="J31" s="81"/>
      <c r="K31" s="81"/>
      <c r="L31" s="8">
        <f t="shared" si="7"/>
        <v>0</v>
      </c>
      <c r="M31" s="11" t="str">
        <f t="shared" si="8"/>
        <v>NM</v>
      </c>
      <c r="N31" s="8">
        <f t="shared" si="9"/>
        <v>0</v>
      </c>
      <c r="O31" s="9"/>
      <c r="Q31" s="90" t="s">
        <v>66</v>
      </c>
      <c r="R31" s="89" t="str">
        <f t="shared" si="5"/>
        <v/>
      </c>
      <c r="T31" s="58" t="s">
        <v>59</v>
      </c>
      <c r="U31" s="89" t="str">
        <f t="shared" si="3"/>
        <v/>
      </c>
      <c r="W31" s="1" t="str">
        <f>IF(X31&lt;&gt;"",MAX(W$5:W30)+1,"")</f>
        <v/>
      </c>
      <c r="X31" s="1" t="str">
        <f t="shared" si="6"/>
        <v/>
      </c>
      <c r="AB31" s="1" t="str">
        <f>IFERROR(INDEX(X:X,MATCH(ROWS(AB$6:AB31),W:W,0)),"")</f>
        <v/>
      </c>
    </row>
    <row r="32" spans="1:28" ht="15" customHeight="1" x14ac:dyDescent="0.2">
      <c r="A32" s="3" t="s">
        <v>58</v>
      </c>
      <c r="B32" s="8"/>
      <c r="C32" s="8"/>
      <c r="D32" s="8">
        <f t="shared" si="10"/>
        <v>0</v>
      </c>
      <c r="E32" s="11" t="str">
        <f t="shared" si="11"/>
        <v>NM</v>
      </c>
      <c r="F32" s="8">
        <f t="shared" si="12"/>
        <v>0</v>
      </c>
      <c r="G32" s="9"/>
      <c r="H32" s="305"/>
      <c r="I32" s="3" t="s">
        <v>60</v>
      </c>
      <c r="J32" s="81"/>
      <c r="K32" s="81"/>
      <c r="L32" s="8">
        <f t="shared" si="7"/>
        <v>0</v>
      </c>
      <c r="M32" s="11" t="str">
        <f t="shared" si="8"/>
        <v>NM</v>
      </c>
      <c r="N32" s="8">
        <f t="shared" si="9"/>
        <v>0</v>
      </c>
      <c r="O32" s="9"/>
      <c r="Q32" s="90" t="s">
        <v>58</v>
      </c>
      <c r="R32" s="89" t="str">
        <f t="shared" si="5"/>
        <v/>
      </c>
      <c r="T32" s="3" t="s">
        <v>60</v>
      </c>
      <c r="U32" s="89" t="str">
        <f t="shared" si="3"/>
        <v/>
      </c>
      <c r="W32" s="1" t="str">
        <f>IF(X32&lt;&gt;"",MAX(W$5:W31)+1,"")</f>
        <v/>
      </c>
      <c r="X32" s="1" t="str">
        <f>IF(R37&lt;&gt;"",Q37 &amp; " Net Exposure: " &amp; IF(R37&gt;0,"+","") &amp; ROUND(R37,2)*100 &amp; " percentage points","")</f>
        <v/>
      </c>
      <c r="AB32" s="1" t="str">
        <f>IFERROR(INDEX(X:X,MATCH(ROWS(AB$6:AB32),W:W,0)),"")</f>
        <v/>
      </c>
    </row>
    <row r="33" spans="1:28" ht="15" customHeight="1" x14ac:dyDescent="0.2">
      <c r="A33" s="3" t="s">
        <v>64</v>
      </c>
      <c r="B33" s="8"/>
      <c r="C33" s="8"/>
      <c r="D33" s="8">
        <f t="shared" si="10"/>
        <v>0</v>
      </c>
      <c r="E33" s="11" t="str">
        <f t="shared" si="11"/>
        <v>NM</v>
      </c>
      <c r="F33" s="8">
        <f t="shared" si="12"/>
        <v>0</v>
      </c>
      <c r="G33" s="9"/>
      <c r="H33" s="6"/>
      <c r="I33" s="2"/>
      <c r="J33" s="2"/>
      <c r="N33" s="9"/>
      <c r="O33" s="9"/>
      <c r="Q33" s="90" t="s">
        <v>64</v>
      </c>
      <c r="R33" s="89" t="str">
        <f t="shared" si="5"/>
        <v/>
      </c>
      <c r="T33" s="2"/>
      <c r="U33" s="6" t="str">
        <f t="shared" si="3"/>
        <v/>
      </c>
      <c r="W33" s="1" t="str">
        <f>IF(X33&lt;&gt;"",MAX(W$5:W32)+1,"")</f>
        <v/>
      </c>
      <c r="X33" s="1" t="str">
        <f>IF(R41&lt;&gt;"",Q41 &amp; " Net Exposure: " &amp; IF(R41&gt;0,"+","") &amp; ROUND(R41,2)*100 &amp; " percentage points","")</f>
        <v/>
      </c>
      <c r="AB33" s="1" t="str">
        <f>IFERROR(INDEX(X:X,MATCH(ROWS(AB$6:AB33),W:W,0)),"")</f>
        <v/>
      </c>
    </row>
    <row r="34" spans="1:28" ht="15" customHeight="1" x14ac:dyDescent="0.2">
      <c r="A34" s="3" t="s">
        <v>62</v>
      </c>
      <c r="B34" s="8"/>
      <c r="C34" s="8"/>
      <c r="D34" s="8">
        <f t="shared" si="10"/>
        <v>0</v>
      </c>
      <c r="E34" s="11" t="str">
        <f t="shared" si="11"/>
        <v>NM</v>
      </c>
      <c r="F34" s="8">
        <f t="shared" si="12"/>
        <v>0</v>
      </c>
      <c r="G34" s="9"/>
      <c r="I34" s="4" t="s">
        <v>25</v>
      </c>
      <c r="J34" s="8">
        <f>SUM(J20:J32)</f>
        <v>0.94020000000000004</v>
      </c>
      <c r="K34" s="8">
        <f>SUM(K20:K32)</f>
        <v>0</v>
      </c>
      <c r="L34" s="8">
        <f>J34+K34</f>
        <v>0.94020000000000004</v>
      </c>
      <c r="M34" s="11" t="str">
        <f>IF(K34&gt;0,J34/K34,"NM")</f>
        <v>NM</v>
      </c>
      <c r="N34" s="8">
        <f>J34-K34</f>
        <v>0.94020000000000004</v>
      </c>
      <c r="O34" s="9"/>
      <c r="Q34" s="90" t="s">
        <v>62</v>
      </c>
      <c r="R34" s="89" t="str">
        <f t="shared" si="5"/>
        <v/>
      </c>
      <c r="T34" s="5" t="s">
        <v>25</v>
      </c>
      <c r="U34" s="89">
        <f t="shared" si="3"/>
        <v>0.94020000000000004</v>
      </c>
      <c r="W34" s="1" t="str">
        <f>IF(X34&lt;&gt;"",MAX(W$5:W33)+1,"")</f>
        <v/>
      </c>
      <c r="X34" s="1" t="str">
        <f>IF(R45&lt;&gt;"",Q45 &amp; " Net Exposure: " &amp; IF(R45&gt;0,"+","") &amp; ROUND(R45,2)*100 &amp; " percentage points","")</f>
        <v/>
      </c>
      <c r="AB34" s="1" t="str">
        <f>IFERROR(INDEX(X:X,MATCH(ROWS(AB$6:AB34),W:W,0)),"")</f>
        <v/>
      </c>
    </row>
    <row r="35" spans="1:28" ht="15" customHeight="1" x14ac:dyDescent="0.2">
      <c r="A35" s="3" t="s">
        <v>63</v>
      </c>
      <c r="B35" s="8"/>
      <c r="C35" s="8"/>
      <c r="D35" s="8">
        <f t="shared" si="10"/>
        <v>0</v>
      </c>
      <c r="E35" s="11" t="str">
        <f t="shared" si="11"/>
        <v>NM</v>
      </c>
      <c r="F35" s="8">
        <f t="shared" si="12"/>
        <v>0</v>
      </c>
      <c r="G35" s="9"/>
      <c r="K35" s="20"/>
      <c r="Q35" s="90" t="s">
        <v>63</v>
      </c>
      <c r="R35" s="89" t="str">
        <f t="shared" si="5"/>
        <v/>
      </c>
      <c r="U35" s="6" t="str">
        <f t="shared" si="3"/>
        <v/>
      </c>
      <c r="W35" s="1" t="str">
        <f>IF(X35&lt;&gt;"",MAX(W$5:W34)+1,"")</f>
        <v/>
      </c>
      <c r="X35" s="1" t="str">
        <f>IF(R49&lt;&gt;"",Q49 &amp; " Net Exposure: " &amp; IF(R49&gt;0,"+","") &amp; ROUND(R49,2)*100 &amp; " percentage points","")</f>
        <v/>
      </c>
      <c r="AB35" s="1" t="str">
        <f>IFERROR(INDEX(X:X,MATCH(ROWS(AB$6:AB35),W:W,0)),"")</f>
        <v/>
      </c>
    </row>
    <row r="36" spans="1:28" ht="15" customHeight="1" x14ac:dyDescent="0.2">
      <c r="B36" s="9"/>
      <c r="C36" s="9"/>
      <c r="D36" s="9"/>
      <c r="E36" s="12"/>
      <c r="F36" s="9"/>
      <c r="G36" s="15"/>
      <c r="I36" s="2" t="s">
        <v>40</v>
      </c>
      <c r="J36" s="2"/>
      <c r="N36" s="9"/>
      <c r="O36" s="9"/>
      <c r="R36" s="94" t="str">
        <f t="shared" si="5"/>
        <v/>
      </c>
      <c r="T36" s="2" t="s">
        <v>40</v>
      </c>
      <c r="U36" s="6" t="str">
        <f t="shared" si="3"/>
        <v/>
      </c>
      <c r="W36" s="1" t="str">
        <f>IF(X36&lt;&gt;"",MAX(W$5:W35)+1,"")</f>
        <v/>
      </c>
      <c r="X36" s="1" t="str">
        <f>IF(R50&lt;&gt;"",Q50 &amp; " Net Exposure: " &amp; IF(R50&gt;0,"+","") &amp; ROUND(R50,2)*100 &amp; " percentage points","")</f>
        <v/>
      </c>
      <c r="AB36" s="1" t="str">
        <f>IFERROR(INDEX(X:X,MATCH(ROWS(AB$6:AB36),W:W,0)),"")</f>
        <v/>
      </c>
    </row>
    <row r="37" spans="1:28" ht="15" customHeight="1" x14ac:dyDescent="0.2">
      <c r="A37" s="5" t="s">
        <v>12</v>
      </c>
      <c r="B37" s="8">
        <f>SUM(B21:B31, B33:B35)</f>
        <v>0</v>
      </c>
      <c r="C37" s="8">
        <f>SUM(C21:C31, C33:C35)</f>
        <v>0</v>
      </c>
      <c r="D37" s="8">
        <f>C37+B37</f>
        <v>0</v>
      </c>
      <c r="E37" s="11" t="str">
        <f>IF(C37&gt;0,B37/C37,"NM")</f>
        <v>NM</v>
      </c>
      <c r="F37" s="8">
        <f>B37-C37</f>
        <v>0</v>
      </c>
      <c r="G37" s="9"/>
      <c r="I37" s="2"/>
      <c r="J37" s="2"/>
      <c r="N37" s="9"/>
      <c r="O37" s="9"/>
      <c r="Q37" s="91" t="s">
        <v>12</v>
      </c>
      <c r="R37" s="89" t="str">
        <f t="shared" si="5"/>
        <v/>
      </c>
      <c r="T37" s="2"/>
      <c r="U37" s="6" t="str">
        <f t="shared" si="3"/>
        <v/>
      </c>
      <c r="W37" s="1" t="str">
        <f>IF(X37&lt;&gt;"",MAX(W$5:W36)+1,"")</f>
        <v/>
      </c>
      <c r="X37" s="1" t="str">
        <f>IF(R52&lt;&gt;"",Q52 &amp; " Net Exposure: " &amp; IF(R52&gt;0,"+","") &amp; ROUND(R52,2)*100 &amp; " percentage points","")</f>
        <v/>
      </c>
    </row>
    <row r="38" spans="1:28" ht="15" customHeight="1" x14ac:dyDescent="0.2">
      <c r="A38" s="2"/>
      <c r="B38" s="9"/>
      <c r="C38" s="9"/>
      <c r="D38" s="9"/>
      <c r="E38" s="12"/>
      <c r="F38" s="9"/>
      <c r="G38" s="9"/>
      <c r="H38" s="6"/>
      <c r="I38" s="2"/>
      <c r="J38" s="10" t="s">
        <v>52</v>
      </c>
      <c r="K38" s="10" t="s">
        <v>53</v>
      </c>
      <c r="L38" s="10" t="s">
        <v>54</v>
      </c>
      <c r="M38" s="13" t="s">
        <v>55</v>
      </c>
      <c r="N38" s="10" t="s">
        <v>56</v>
      </c>
      <c r="O38" s="10"/>
      <c r="Q38" s="2"/>
      <c r="R38" s="98" t="str">
        <f t="shared" si="5"/>
        <v/>
      </c>
      <c r="T38" s="2"/>
      <c r="U38" s="6" t="str">
        <f t="shared" si="3"/>
        <v/>
      </c>
      <c r="W38" s="1" t="str">
        <f>IF(X38&lt;&gt;"",MAX(W$5:W37)+1,"")</f>
        <v/>
      </c>
      <c r="X38" s="1" t="str">
        <f>IF(R56&lt;&gt;"",Q56 &amp; " Exposure: " &amp; IF(R56&gt;0,"+","") &amp; ROUND(R56,2)*100 &amp; " percentage points","")</f>
        <v/>
      </c>
    </row>
    <row r="39" spans="1:28" ht="15" customHeight="1" x14ac:dyDescent="0.2">
      <c r="B39" s="9"/>
      <c r="C39" s="9"/>
      <c r="D39" s="9"/>
      <c r="E39" s="12"/>
      <c r="F39" s="9"/>
      <c r="G39" s="9"/>
      <c r="H39" s="6"/>
      <c r="I39" s="3" t="s">
        <v>292</v>
      </c>
      <c r="J39" s="81">
        <v>0.86880000000000002</v>
      </c>
      <c r="K39" s="81"/>
      <c r="L39" s="8">
        <f>K39+J39</f>
        <v>0.86880000000000002</v>
      </c>
      <c r="M39" s="11" t="str">
        <f>IF(K39&gt;0,J39/K39,"NM")</f>
        <v>NM</v>
      </c>
      <c r="N39" s="8">
        <f>J39-K39</f>
        <v>0.86880000000000002</v>
      </c>
      <c r="O39" s="9"/>
      <c r="R39" s="6" t="str">
        <f t="shared" si="5"/>
        <v/>
      </c>
      <c r="T39" s="3" t="s">
        <v>41</v>
      </c>
      <c r="U39" s="89">
        <f t="shared" si="3"/>
        <v>0.86880000000000002</v>
      </c>
      <c r="W39" s="1">
        <f>IF(X39&lt;&gt;"",MAX(W$5:W38)+1,"")</f>
        <v>6</v>
      </c>
      <c r="X39" s="1" t="str">
        <f>IF(U10&lt;&gt;"",T10 &amp; " Net Exposure: " &amp; IF(U10&gt;0,"+","") &amp; ROUND(U10,2)*100 &amp; " percentage points","")</f>
        <v>North America Net Exposure: +66 percentage points</v>
      </c>
    </row>
    <row r="40" spans="1:28" ht="15" customHeight="1" x14ac:dyDescent="0.2">
      <c r="A40" s="2" t="s">
        <v>10</v>
      </c>
      <c r="B40" s="10" t="s">
        <v>52</v>
      </c>
      <c r="C40" s="10" t="s">
        <v>53</v>
      </c>
      <c r="D40" s="15" t="s">
        <v>54</v>
      </c>
      <c r="E40" s="13" t="s">
        <v>55</v>
      </c>
      <c r="F40" s="15" t="s">
        <v>56</v>
      </c>
      <c r="G40" s="15"/>
      <c r="H40" s="6"/>
      <c r="I40" s="3" t="s">
        <v>293</v>
      </c>
      <c r="J40" s="81">
        <v>3.5099999999999999E-2</v>
      </c>
      <c r="K40" s="81"/>
      <c r="L40" s="8">
        <f>K40+J40</f>
        <v>3.5099999999999999E-2</v>
      </c>
      <c r="M40" s="11" t="str">
        <f>IF(K40&gt;0,J40/K40,"NM")</f>
        <v>NM</v>
      </c>
      <c r="N40" s="8">
        <f>J40-K40</f>
        <v>3.5099999999999999E-2</v>
      </c>
      <c r="O40" s="9"/>
      <c r="Q40" s="2" t="s">
        <v>10</v>
      </c>
      <c r="R40" s="95" t="str">
        <f t="shared" si="5"/>
        <v/>
      </c>
      <c r="T40" s="3" t="s">
        <v>42</v>
      </c>
      <c r="U40" s="89" t="str">
        <f t="shared" si="3"/>
        <v/>
      </c>
      <c r="W40" s="1">
        <f>IF(X40&lt;&gt;"",MAX(W$5:W39)+1,"")</f>
        <v>7</v>
      </c>
      <c r="X40" s="1" t="str">
        <f>IF(U11&lt;&gt;"",T11 &amp; " Net Exposure: " &amp; IF(U11&gt;0,"+","") &amp; ROUND(U11,2)*100 &amp; " percentage points","")</f>
        <v>Europe/UK Net Exposure: +12 percentage points</v>
      </c>
    </row>
    <row r="41" spans="1:28" ht="15" customHeight="1" x14ac:dyDescent="0.2">
      <c r="A41" s="4" t="s">
        <v>51</v>
      </c>
      <c r="B41" s="8"/>
      <c r="C41" s="8"/>
      <c r="D41" s="8">
        <f>B41+C41</f>
        <v>0</v>
      </c>
      <c r="E41" s="11" t="str">
        <f>IF(C41&gt;0,B41/C41,"NM")</f>
        <v>NM</v>
      </c>
      <c r="F41" s="8">
        <f>B41-C41</f>
        <v>0</v>
      </c>
      <c r="G41" s="9"/>
      <c r="H41" s="6"/>
      <c r="I41" s="3" t="s">
        <v>294</v>
      </c>
      <c r="J41" s="81">
        <v>3.6299999999999999E-2</v>
      </c>
      <c r="K41" s="81"/>
      <c r="L41" s="8">
        <f>K41+J41</f>
        <v>3.6299999999999999E-2</v>
      </c>
      <c r="M41" s="11" t="str">
        <f>IF(K41&gt;0,J41/K41,"NM")</f>
        <v>NM</v>
      </c>
      <c r="N41" s="8">
        <f>J41-K41</f>
        <v>3.6299999999999999E-2</v>
      </c>
      <c r="O41" s="9"/>
      <c r="Q41" s="92" t="s">
        <v>51</v>
      </c>
      <c r="R41" s="89" t="str">
        <f t="shared" si="5"/>
        <v/>
      </c>
      <c r="T41" s="3" t="s">
        <v>43</v>
      </c>
      <c r="U41" s="89" t="str">
        <f t="shared" si="3"/>
        <v/>
      </c>
      <c r="W41" s="1" t="str">
        <f>IF(X41&lt;&gt;"",MAX(W$5:W40)+1,"")</f>
        <v/>
      </c>
      <c r="X41" s="1" t="str">
        <f>IF(U12&lt;&gt;"",T12 &amp; " Net Exposure: " &amp; IF(U12&gt;0,"+","") &amp; ROUND(U12,2)*100 &amp; " percentage points","")</f>
        <v/>
      </c>
    </row>
    <row r="42" spans="1:28" ht="15" customHeight="1" x14ac:dyDescent="0.2">
      <c r="A42" s="2"/>
      <c r="B42" s="9"/>
      <c r="C42" s="9"/>
      <c r="D42" s="9"/>
      <c r="E42" s="12"/>
      <c r="F42" s="9"/>
      <c r="G42" s="9"/>
      <c r="H42" s="6"/>
      <c r="J42" s="9"/>
      <c r="K42" s="9"/>
      <c r="L42" s="9"/>
      <c r="N42" s="9"/>
      <c r="O42" s="9"/>
      <c r="Q42" s="2"/>
      <c r="R42" s="98" t="str">
        <f t="shared" si="5"/>
        <v/>
      </c>
      <c r="U42" s="6" t="str">
        <f t="shared" si="3"/>
        <v/>
      </c>
      <c r="W42" s="1" t="str">
        <f>IF(X42&lt;&gt;"",MAX(W$5:W41)+1,"")</f>
        <v/>
      </c>
      <c r="X42" s="1" t="str">
        <f>IF(U13&lt;&gt;"",T13 &amp; " Net Exposure: " &amp; IF(U13&gt;0,"+","") &amp; ROUND(U13,2)*100 &amp; " percentage points","")</f>
        <v/>
      </c>
    </row>
    <row r="43" spans="1:28" ht="15" customHeight="1" x14ac:dyDescent="0.2">
      <c r="B43" s="9"/>
      <c r="C43" s="9"/>
      <c r="D43" s="9"/>
      <c r="E43" s="12"/>
      <c r="F43" s="9"/>
      <c r="G43" s="9"/>
      <c r="I43" s="4" t="s">
        <v>25</v>
      </c>
      <c r="J43" s="8">
        <f>SUM(J39:J41)</f>
        <v>0.94020000000000004</v>
      </c>
      <c r="K43" s="8">
        <f>SUM(K39:K41)</f>
        <v>0</v>
      </c>
      <c r="L43" s="8">
        <f>J43+K43</f>
        <v>0.94020000000000004</v>
      </c>
      <c r="M43" s="11" t="str">
        <f>IF(K43&gt;0,J43/K43,"NM")</f>
        <v>NM</v>
      </c>
      <c r="N43" s="8">
        <f>J43-K43</f>
        <v>0.94020000000000004</v>
      </c>
      <c r="O43" s="9"/>
      <c r="R43" s="6" t="str">
        <f t="shared" si="5"/>
        <v/>
      </c>
      <c r="T43" s="5" t="s">
        <v>25</v>
      </c>
      <c r="U43" s="89">
        <f t="shared" si="3"/>
        <v>0.94020000000000004</v>
      </c>
      <c r="W43" s="1" t="str">
        <f>IF(X43&lt;&gt;"",MAX(W$5:W42)+1,"")</f>
        <v/>
      </c>
      <c r="X43" s="1" t="str">
        <f t="shared" ref="X43:X55" si="13">IF(U20&lt;&gt;"",T20 &amp; " Net Exposure: " &amp; IF(U20&gt;0,"+","") &amp; ROUND(U20,2)*100 &amp; " percentage points","")</f>
        <v/>
      </c>
    </row>
    <row r="44" spans="1:28" ht="15" customHeight="1" x14ac:dyDescent="0.2">
      <c r="A44" s="2" t="s">
        <v>13</v>
      </c>
      <c r="B44" s="10" t="s">
        <v>52</v>
      </c>
      <c r="C44" s="10" t="s">
        <v>53</v>
      </c>
      <c r="D44" s="15" t="s">
        <v>54</v>
      </c>
      <c r="E44" s="13" t="s">
        <v>55</v>
      </c>
      <c r="F44" s="15" t="s">
        <v>56</v>
      </c>
      <c r="G44" s="15"/>
      <c r="J44" s="6"/>
      <c r="K44" s="6"/>
      <c r="Q44" s="2" t="s">
        <v>13</v>
      </c>
      <c r="R44" s="95" t="str">
        <f t="shared" si="5"/>
        <v/>
      </c>
      <c r="U44" s="6" t="str">
        <f t="shared" si="3"/>
        <v/>
      </c>
      <c r="W44" s="1" t="str">
        <f>IF(X44&lt;&gt;"",MAX(W$5:W43)+1,"")</f>
        <v/>
      </c>
      <c r="X44" s="1" t="str">
        <f t="shared" si="13"/>
        <v/>
      </c>
    </row>
    <row r="45" spans="1:28" ht="15" customHeight="1" x14ac:dyDescent="0.2">
      <c r="A45" s="4" t="s">
        <v>50</v>
      </c>
      <c r="B45" s="8"/>
      <c r="C45" s="8"/>
      <c r="D45" s="8">
        <f>B45+C45</f>
        <v>0</v>
      </c>
      <c r="E45" s="11" t="str">
        <f>IF(C45&gt;0,B45/C45,"NM")</f>
        <v>NM</v>
      </c>
      <c r="F45" s="8">
        <f>B45-C45</f>
        <v>0</v>
      </c>
      <c r="G45" s="9"/>
      <c r="I45" s="2" t="s">
        <v>80</v>
      </c>
      <c r="L45" s="21"/>
      <c r="M45" s="1"/>
      <c r="Q45" s="92" t="s">
        <v>50</v>
      </c>
      <c r="R45" s="89" t="str">
        <f t="shared" si="5"/>
        <v/>
      </c>
      <c r="T45" s="2" t="s">
        <v>80</v>
      </c>
      <c r="U45" s="6" t="str">
        <f t="shared" si="3"/>
        <v/>
      </c>
      <c r="W45" s="1" t="str">
        <f>IF(X45&lt;&gt;"",MAX(W$5:W44)+1,"")</f>
        <v/>
      </c>
      <c r="X45" s="1" t="str">
        <f t="shared" si="13"/>
        <v/>
      </c>
    </row>
    <row r="46" spans="1:28" ht="15" customHeight="1" x14ac:dyDescent="0.2">
      <c r="A46" s="2"/>
      <c r="B46" s="9"/>
      <c r="C46" s="9"/>
      <c r="D46" s="9"/>
      <c r="E46" s="12"/>
      <c r="F46" s="9"/>
      <c r="G46" s="9"/>
      <c r="I46" s="2"/>
      <c r="J46" s="19" t="s">
        <v>52</v>
      </c>
      <c r="K46" s="19" t="s">
        <v>53</v>
      </c>
      <c r="L46" s="41" t="s">
        <v>54</v>
      </c>
      <c r="M46" s="42" t="s">
        <v>55</v>
      </c>
      <c r="N46" s="41" t="s">
        <v>56</v>
      </c>
      <c r="O46" s="41"/>
      <c r="Q46" s="2"/>
      <c r="R46" s="98" t="str">
        <f t="shared" si="5"/>
        <v/>
      </c>
      <c r="T46" s="2"/>
      <c r="U46" s="6" t="str">
        <f t="shared" si="3"/>
        <v/>
      </c>
      <c r="W46" s="1">
        <f>IF(X46&lt;&gt;"",MAX(W$5:W45)+1,"")</f>
        <v>8</v>
      </c>
      <c r="X46" s="1" t="str">
        <f t="shared" si="13"/>
        <v>Cons. Disc. Net Exposure: +33 percentage points</v>
      </c>
    </row>
    <row r="47" spans="1:28" ht="15" customHeight="1" x14ac:dyDescent="0.2">
      <c r="B47" s="9"/>
      <c r="C47" s="9"/>
      <c r="D47" s="9"/>
      <c r="E47" s="12"/>
      <c r="F47" s="9"/>
      <c r="G47" s="9"/>
      <c r="I47" s="3" t="s">
        <v>22</v>
      </c>
      <c r="J47" s="36"/>
      <c r="K47" s="36"/>
      <c r="L47" s="8">
        <f>K47+J47</f>
        <v>0</v>
      </c>
      <c r="M47" s="11" t="str">
        <f>IF(K47&gt;0,J47/K47,"NM")</f>
        <v>NM</v>
      </c>
      <c r="N47" s="8">
        <f>J47-K47</f>
        <v>0</v>
      </c>
      <c r="O47" s="9"/>
      <c r="R47" s="6" t="str">
        <f t="shared" si="5"/>
        <v/>
      </c>
      <c r="T47" s="3" t="s">
        <v>22</v>
      </c>
      <c r="U47" s="89" t="str">
        <f t="shared" si="3"/>
        <v/>
      </c>
      <c r="W47" s="1" t="str">
        <f>IF(X47&lt;&gt;"",MAX(W$5:W46)+1,"")</f>
        <v/>
      </c>
      <c r="X47" s="1" t="str">
        <f t="shared" si="13"/>
        <v/>
      </c>
    </row>
    <row r="48" spans="1:28" ht="15" customHeight="1" x14ac:dyDescent="0.2">
      <c r="A48" s="2" t="s">
        <v>49</v>
      </c>
      <c r="B48" s="10" t="s">
        <v>52</v>
      </c>
      <c r="C48" s="10" t="s">
        <v>53</v>
      </c>
      <c r="D48" s="15" t="s">
        <v>54</v>
      </c>
      <c r="E48" s="13" t="s">
        <v>55</v>
      </c>
      <c r="F48" s="15" t="s">
        <v>56</v>
      </c>
      <c r="G48" s="15"/>
      <c r="I48" s="3" t="s">
        <v>79</v>
      </c>
      <c r="J48" s="36"/>
      <c r="K48" s="36"/>
      <c r="L48" s="8">
        <f>K48+J48</f>
        <v>0</v>
      </c>
      <c r="M48" s="11" t="str">
        <f>IF(K48&gt;0,J48/K48,"NM")</f>
        <v>NM</v>
      </c>
      <c r="N48" s="8">
        <f>J48-K48</f>
        <v>0</v>
      </c>
      <c r="O48" s="9"/>
      <c r="Q48" s="2" t="s">
        <v>49</v>
      </c>
      <c r="R48" s="95" t="str">
        <f t="shared" si="5"/>
        <v/>
      </c>
      <c r="T48" s="3" t="s">
        <v>79</v>
      </c>
      <c r="U48" s="89" t="str">
        <f t="shared" si="3"/>
        <v/>
      </c>
      <c r="W48" s="1" t="str">
        <f>IF(X48&lt;&gt;"",MAX(W$5:W47)+1,"")</f>
        <v/>
      </c>
      <c r="X48" s="1" t="str">
        <f t="shared" si="13"/>
        <v/>
      </c>
    </row>
    <row r="49" spans="1:24" ht="15" customHeight="1" x14ac:dyDescent="0.2">
      <c r="A49" s="7" t="s">
        <v>14</v>
      </c>
      <c r="B49" s="8"/>
      <c r="C49" s="8"/>
      <c r="D49" s="8">
        <f>B49+C49</f>
        <v>0</v>
      </c>
      <c r="E49" s="11" t="str">
        <f>IF(C49&gt;0,B49/C49,"NM")</f>
        <v>NM</v>
      </c>
      <c r="F49" s="8">
        <f>B49-C49</f>
        <v>0</v>
      </c>
      <c r="G49" s="9"/>
      <c r="I49" s="3" t="s">
        <v>24</v>
      </c>
      <c r="J49" s="36"/>
      <c r="K49" s="36"/>
      <c r="L49" s="8">
        <f>K49+J49</f>
        <v>0</v>
      </c>
      <c r="M49" s="11" t="str">
        <f>IF(K49&gt;0,J49/K49,"NM")</f>
        <v>NM</v>
      </c>
      <c r="N49" s="8">
        <f>J49-K49</f>
        <v>0</v>
      </c>
      <c r="O49" s="9"/>
      <c r="Q49" s="93" t="s">
        <v>14</v>
      </c>
      <c r="R49" s="89" t="str">
        <f t="shared" si="5"/>
        <v/>
      </c>
      <c r="T49" s="3" t="s">
        <v>24</v>
      </c>
      <c r="U49" s="89" t="str">
        <f t="shared" si="3"/>
        <v/>
      </c>
      <c r="W49" s="1" t="str">
        <f>IF(X49&lt;&gt;"",MAX(W$5:W48)+1,"")</f>
        <v/>
      </c>
      <c r="X49" s="1" t="str">
        <f t="shared" si="13"/>
        <v/>
      </c>
    </row>
    <row r="50" spans="1:24" ht="15" customHeight="1" x14ac:dyDescent="0.2">
      <c r="A50" s="7" t="s">
        <v>84</v>
      </c>
      <c r="B50" s="8"/>
      <c r="C50" s="8"/>
      <c r="D50" s="8">
        <f>B50+C50</f>
        <v>0</v>
      </c>
      <c r="E50" s="11" t="str">
        <f>IF(C50&gt;0,B50/C50,"NM")</f>
        <v>NM</v>
      </c>
      <c r="F50" s="8">
        <f>B50-C50</f>
        <v>0</v>
      </c>
      <c r="G50" s="9"/>
      <c r="I50" s="3" t="s">
        <v>81</v>
      </c>
      <c r="J50" s="36"/>
      <c r="K50" s="36"/>
      <c r="L50" s="8">
        <f>K50+J50</f>
        <v>0</v>
      </c>
      <c r="M50" s="11" t="str">
        <f>IF(K50&gt;0,J50/K50,"NM")</f>
        <v>NM</v>
      </c>
      <c r="N50" s="8">
        <f>J50-K50</f>
        <v>0</v>
      </c>
      <c r="O50" s="9"/>
      <c r="Q50" s="93" t="s">
        <v>15</v>
      </c>
      <c r="R50" s="89" t="str">
        <f t="shared" si="5"/>
        <v/>
      </c>
      <c r="T50" s="3" t="s">
        <v>81</v>
      </c>
      <c r="U50" s="89" t="str">
        <f t="shared" si="3"/>
        <v/>
      </c>
      <c r="W50" s="1" t="str">
        <f>IF(X50&lt;&gt;"",MAX(W$5:W49)+1,"")</f>
        <v/>
      </c>
      <c r="X50" s="1" t="str">
        <f t="shared" si="13"/>
        <v/>
      </c>
    </row>
    <row r="51" spans="1:24" ht="15" customHeight="1" x14ac:dyDescent="0.2">
      <c r="A51" s="2"/>
      <c r="B51" s="9"/>
      <c r="C51" s="9"/>
      <c r="D51" s="9"/>
      <c r="E51" s="12"/>
      <c r="F51" s="9"/>
      <c r="G51" s="15"/>
      <c r="Q51" s="2"/>
      <c r="R51" s="94" t="str">
        <f t="shared" si="5"/>
        <v/>
      </c>
      <c r="U51" s="6" t="str">
        <f t="shared" si="3"/>
        <v/>
      </c>
      <c r="W51" s="1">
        <f>IF(X51&lt;&gt;"",MAX(W$5:W50)+1,"")</f>
        <v>9</v>
      </c>
      <c r="X51" s="1" t="str">
        <f t="shared" si="13"/>
        <v>Info. Tech. Net Exposure: +36 percentage points</v>
      </c>
    </row>
    <row r="52" spans="1:24" ht="15" customHeight="1" x14ac:dyDescent="0.2">
      <c r="A52" s="4" t="s">
        <v>48</v>
      </c>
      <c r="B52" s="8">
        <f>SUM(B49:B50)</f>
        <v>0</v>
      </c>
      <c r="C52" s="8">
        <f>SUM(C49:C50)</f>
        <v>0</v>
      </c>
      <c r="D52" s="8">
        <f>B52+C52</f>
        <v>0</v>
      </c>
      <c r="E52" s="11" t="str">
        <f>IF(C52&gt;0,B52/C52,"NM")</f>
        <v>NM</v>
      </c>
      <c r="F52" s="8">
        <f>B52-C52</f>
        <v>0</v>
      </c>
      <c r="G52" s="9"/>
      <c r="I52" s="4" t="s">
        <v>57</v>
      </c>
      <c r="J52" s="38">
        <f>SUM(J47:J50)</f>
        <v>0</v>
      </c>
      <c r="K52" s="38">
        <f>SUM(K47:K50)</f>
        <v>0</v>
      </c>
      <c r="L52" s="8">
        <f>K52+J52</f>
        <v>0</v>
      </c>
      <c r="M52" s="11" t="str">
        <f>IF(K52&gt;0,J52/K52,"NM")</f>
        <v>NM</v>
      </c>
      <c r="N52" s="8">
        <f>J52-K52</f>
        <v>0</v>
      </c>
      <c r="O52" s="9"/>
      <c r="Q52" s="92" t="s">
        <v>48</v>
      </c>
      <c r="R52" s="89" t="str">
        <f t="shared" si="5"/>
        <v/>
      </c>
      <c r="T52" s="5" t="s">
        <v>57</v>
      </c>
      <c r="U52" s="89" t="str">
        <f t="shared" si="3"/>
        <v/>
      </c>
      <c r="W52" s="1">
        <f>IF(X52&lt;&gt;"",MAX(W$5:W51)+1,"")</f>
        <v>10</v>
      </c>
      <c r="X52" s="1" t="str">
        <f t="shared" si="13"/>
        <v>Comm. Svcs. Net Exposure: +21 percentage points</v>
      </c>
    </row>
    <row r="53" spans="1:24" ht="15" customHeight="1" thickBot="1" x14ac:dyDescent="0.25">
      <c r="A53" s="2"/>
      <c r="B53" s="9"/>
      <c r="C53" s="9"/>
      <c r="D53" s="9"/>
      <c r="E53" s="12"/>
      <c r="F53" s="9"/>
      <c r="G53" s="9"/>
      <c r="Q53" s="2"/>
      <c r="R53" s="98" t="str">
        <f t="shared" si="5"/>
        <v/>
      </c>
      <c r="W53" s="1" t="str">
        <f>IF(X53&lt;&gt;"",MAX(W$5:W52)+1,"")</f>
        <v/>
      </c>
      <c r="X53" s="1" t="str">
        <f t="shared" si="13"/>
        <v/>
      </c>
    </row>
    <row r="54" spans="1:24" ht="15" customHeight="1" x14ac:dyDescent="0.25">
      <c r="A54" s="2"/>
      <c r="B54" s="9"/>
      <c r="C54" s="9"/>
      <c r="D54" s="9"/>
      <c r="E54" s="12"/>
      <c r="F54" s="9"/>
      <c r="G54" s="9"/>
      <c r="I54" s="32" t="s">
        <v>67</v>
      </c>
      <c r="J54" s="23"/>
      <c r="K54" s="23"/>
      <c r="L54" s="23"/>
      <c r="M54" s="24"/>
      <c r="Q54" s="2"/>
      <c r="R54" s="6" t="str">
        <f t="shared" si="5"/>
        <v/>
      </c>
      <c r="W54" s="1" t="str">
        <f>IF(X54&lt;&gt;"",MAX(W$5:W53)+1,"")</f>
        <v/>
      </c>
      <c r="X54" s="1" t="str">
        <f t="shared" si="13"/>
        <v/>
      </c>
    </row>
    <row r="55" spans="1:24" ht="15" customHeight="1" x14ac:dyDescent="0.2">
      <c r="A55" s="2" t="s">
        <v>65</v>
      </c>
      <c r="B55" s="10" t="s">
        <v>52</v>
      </c>
      <c r="C55" s="10" t="s">
        <v>53</v>
      </c>
      <c r="D55" s="15" t="s">
        <v>54</v>
      </c>
      <c r="E55" s="13" t="s">
        <v>55</v>
      </c>
      <c r="F55" s="15" t="s">
        <v>56</v>
      </c>
      <c r="G55" s="15"/>
      <c r="I55" s="25" t="s">
        <v>85</v>
      </c>
      <c r="J55" s="20">
        <f>I1/3510-1</f>
        <v>-0.9578347578347578</v>
      </c>
      <c r="M55" s="33"/>
      <c r="Q55" s="2" t="s">
        <v>65</v>
      </c>
      <c r="R55" s="95" t="str">
        <f t="shared" si="5"/>
        <v/>
      </c>
      <c r="W55" s="1" t="str">
        <f>IF(X55&lt;&gt;"",MAX(W$5:W54)+1,"")</f>
        <v/>
      </c>
      <c r="X55" s="1" t="str">
        <f t="shared" si="13"/>
        <v/>
      </c>
    </row>
    <row r="56" spans="1:24" ht="15" customHeight="1" x14ac:dyDescent="0.2">
      <c r="A56" s="5" t="s">
        <v>16</v>
      </c>
      <c r="B56" s="8"/>
      <c r="C56" s="8"/>
      <c r="D56" s="8">
        <f>B56+C56</f>
        <v>0</v>
      </c>
      <c r="E56" s="11" t="str">
        <f>IF(C56&gt;0,B56/C56,"NM")</f>
        <v>NM</v>
      </c>
      <c r="F56" s="8">
        <f>B56-C56</f>
        <v>0</v>
      </c>
      <c r="G56" s="9"/>
      <c r="I56" s="27"/>
      <c r="M56" s="26"/>
      <c r="Q56" s="91" t="s">
        <v>16</v>
      </c>
      <c r="R56" s="89" t="str">
        <f t="shared" si="5"/>
        <v/>
      </c>
      <c r="W56" s="1">
        <f>IF(X56&lt;&gt;"",MAX(W$5:W55)+1,"")</f>
        <v>11</v>
      </c>
      <c r="X56" s="1" t="str">
        <f>IF(U39&lt;&gt;"",T39 &amp; " Net Exposure: " &amp; IF(U39&gt;0,"+","") &amp; ROUND(U39,2)*100 &amp; " percentage points","")</f>
        <v>Large Cap Net Exposure: +87 percentage points</v>
      </c>
    </row>
    <row r="57" spans="1:24" ht="15" customHeight="1" x14ac:dyDescent="0.2">
      <c r="A57" s="2"/>
      <c r="B57" s="9"/>
      <c r="C57" s="9"/>
      <c r="D57" s="9"/>
      <c r="E57" s="12"/>
      <c r="F57" s="9"/>
      <c r="G57" s="9"/>
      <c r="I57" s="27"/>
      <c r="L57" s="21"/>
      <c r="M57" s="35"/>
      <c r="Q57" s="2"/>
      <c r="R57" s="98" t="str">
        <f t="shared" si="5"/>
        <v/>
      </c>
      <c r="W57" s="1" t="str">
        <f>IF(X57&lt;&gt;"",MAX(W$5:W56)+1,"")</f>
        <v/>
      </c>
      <c r="X57" s="1" t="str">
        <f>IF(U40&lt;&gt;"",T40 &amp; " Net Exposure: " &amp; IF(U40&gt;0,"+","") &amp; ROUND(U40,2)*100 &amp; " percentage points","")</f>
        <v/>
      </c>
    </row>
    <row r="58" spans="1:24" ht="15" customHeight="1" x14ac:dyDescent="0.2">
      <c r="A58" s="2"/>
      <c r="B58" s="9"/>
      <c r="C58" s="9"/>
      <c r="D58" s="9"/>
      <c r="E58" s="12"/>
      <c r="F58" s="9"/>
      <c r="G58" s="9"/>
      <c r="I58" s="27"/>
      <c r="L58" s="21"/>
      <c r="M58" s="254"/>
      <c r="N58" s="9"/>
      <c r="O58" s="9"/>
      <c r="Q58" s="2"/>
      <c r="R58" s="6" t="str">
        <f t="shared" si="5"/>
        <v/>
      </c>
      <c r="W58" s="1" t="str">
        <f>IF(X58&lt;&gt;"",MAX(W$5:W57)+1,"")</f>
        <v/>
      </c>
      <c r="X58" s="1" t="str">
        <f>IF(U41&lt;&gt;"",T41 &amp; " Net Exposure: " &amp; IF(U41&gt;0,"+","") &amp; ROUND(U41,2)*100 &amp; " percentage points","")</f>
        <v/>
      </c>
    </row>
    <row r="59" spans="1:24" ht="15" customHeight="1" x14ac:dyDescent="0.2">
      <c r="A59" s="2" t="s">
        <v>25</v>
      </c>
      <c r="B59" s="10" t="s">
        <v>52</v>
      </c>
      <c r="C59" s="10" t="s">
        <v>53</v>
      </c>
      <c r="D59" s="15" t="s">
        <v>54</v>
      </c>
      <c r="E59" s="13" t="s">
        <v>55</v>
      </c>
      <c r="F59" s="15" t="s">
        <v>56</v>
      </c>
      <c r="G59" s="15"/>
      <c r="I59" s="27"/>
      <c r="L59" s="21"/>
      <c r="M59" s="254"/>
      <c r="Q59" s="2" t="s">
        <v>25</v>
      </c>
      <c r="R59" s="95" t="str">
        <f t="shared" si="5"/>
        <v/>
      </c>
      <c r="W59" s="1" t="str">
        <f>IF(X59&lt;&gt;"",MAX(W$5:W58)+1,"")</f>
        <v/>
      </c>
      <c r="X59" s="1" t="str">
        <f>IF(U47&lt;&gt;"",T47 &amp; " Net Exposure: " &amp; IF(U47&gt;0,"+","") &amp; ROUND(U47,2)*100 &amp; " percentage points","")</f>
        <v/>
      </c>
    </row>
    <row r="60" spans="1:24" ht="15" customHeight="1" x14ac:dyDescent="0.2">
      <c r="A60" s="4" t="str">
        <f>A17</f>
        <v>Total Equity</v>
      </c>
      <c r="B60" s="8">
        <f>B17</f>
        <v>0.94020000000000004</v>
      </c>
      <c r="C60" s="8">
        <f>C17</f>
        <v>0</v>
      </c>
      <c r="D60" s="8">
        <f>D17</f>
        <v>0.94020000000000004</v>
      </c>
      <c r="E60" s="11" t="str">
        <f t="shared" ref="E60:E65" si="14">IF(C60&gt;0,B60/C60,"NM")</f>
        <v>NM</v>
      </c>
      <c r="F60" s="8">
        <f>F17</f>
        <v>0.94020000000000004</v>
      </c>
      <c r="G60" s="9"/>
      <c r="I60" s="27"/>
      <c r="L60" s="21"/>
      <c r="M60" s="28"/>
      <c r="Q60" s="92" t="str">
        <f>Q17</f>
        <v>Total Equity</v>
      </c>
      <c r="R60" s="89">
        <f t="shared" si="5"/>
        <v>0.94020000000000004</v>
      </c>
      <c r="W60" s="1" t="str">
        <f>IF(X60&lt;&gt;"",MAX(W$5:W59)+1,"")</f>
        <v/>
      </c>
      <c r="X60" s="1" t="str">
        <f>IF(U48&lt;&gt;"",T48 &amp; " Net Exposure: " &amp; IF(U48&gt;0,"+","") &amp; ROUND(U48,2)*100 &amp; " percentage points","")</f>
        <v/>
      </c>
    </row>
    <row r="61" spans="1:24" ht="15" customHeight="1" x14ac:dyDescent="0.2">
      <c r="A61" s="4" t="str">
        <f>A37</f>
        <v>Total Credit</v>
      </c>
      <c r="B61" s="8">
        <f>B37</f>
        <v>0</v>
      </c>
      <c r="C61" s="8">
        <f>C37</f>
        <v>0</v>
      </c>
      <c r="D61" s="8">
        <f>D37</f>
        <v>0</v>
      </c>
      <c r="E61" s="11" t="str">
        <f t="shared" si="14"/>
        <v>NM</v>
      </c>
      <c r="F61" s="8">
        <f>F37</f>
        <v>0</v>
      </c>
      <c r="G61" s="9"/>
      <c r="I61" s="27"/>
      <c r="L61" s="21"/>
      <c r="M61" s="28"/>
      <c r="Q61" s="92" t="str">
        <f>Q37</f>
        <v>Total Credit</v>
      </c>
      <c r="R61" s="89" t="str">
        <f t="shared" si="5"/>
        <v/>
      </c>
      <c r="W61" s="1" t="str">
        <f>IF(X61&lt;&gt;"",MAX(W$5:W60)+1,"")</f>
        <v/>
      </c>
      <c r="X61" s="1" t="str">
        <f>IF(U49&lt;&gt;"",T49 &amp; " Net Exposure: " &amp; IF(U49&gt;0,"+","") &amp; ROUND(U49,2)*100 &amp; " percentage points","")</f>
        <v/>
      </c>
    </row>
    <row r="62" spans="1:24" ht="15" customHeight="1" x14ac:dyDescent="0.2">
      <c r="A62" s="4" t="str">
        <f>A41</f>
        <v>Total Merger Arb.</v>
      </c>
      <c r="B62" s="8">
        <f>B41</f>
        <v>0</v>
      </c>
      <c r="C62" s="8">
        <f>C41</f>
        <v>0</v>
      </c>
      <c r="D62" s="8">
        <f>D41</f>
        <v>0</v>
      </c>
      <c r="E62" s="11" t="str">
        <f t="shared" si="14"/>
        <v>NM</v>
      </c>
      <c r="F62" s="8">
        <f>F41</f>
        <v>0</v>
      </c>
      <c r="G62" s="9"/>
      <c r="H62" s="9"/>
      <c r="I62" s="27"/>
      <c r="L62" s="21"/>
      <c r="M62" s="28"/>
      <c r="Q62" s="92" t="str">
        <f>Q41</f>
        <v>Total Merger Arb.</v>
      </c>
      <c r="R62" s="89" t="str">
        <f t="shared" si="5"/>
        <v/>
      </c>
      <c r="W62" s="1" t="str">
        <f>IF(X62&lt;&gt;"",MAX(W$5:W61)+1,"")</f>
        <v/>
      </c>
      <c r="X62" s="1" t="str">
        <f>IF(U50&lt;&gt;"",T50 &amp; " Net Exposure: " &amp; IF(U50&gt;0,"+","") &amp; ROUND(U50,2)*100 &amp; " percentage points","")</f>
        <v/>
      </c>
    </row>
    <row r="63" spans="1:24" ht="15" customHeight="1" x14ac:dyDescent="0.2">
      <c r="A63" s="4" t="str">
        <f>A45</f>
        <v>Total Convert. Arb.</v>
      </c>
      <c r="B63" s="8">
        <f>B45</f>
        <v>0</v>
      </c>
      <c r="C63" s="8">
        <f>C45</f>
        <v>0</v>
      </c>
      <c r="D63" s="8">
        <f>D45</f>
        <v>0</v>
      </c>
      <c r="E63" s="11" t="str">
        <f t="shared" si="14"/>
        <v>NM</v>
      </c>
      <c r="F63" s="8">
        <f>F45</f>
        <v>0</v>
      </c>
      <c r="G63" s="9"/>
      <c r="I63" s="27"/>
      <c r="L63" s="21"/>
      <c r="M63" s="28"/>
      <c r="Q63" s="92" t="str">
        <f>Q45</f>
        <v>Total Convert. Arb.</v>
      </c>
      <c r="R63" s="89" t="str">
        <f t="shared" si="5"/>
        <v/>
      </c>
      <c r="W63" s="1" t="str">
        <f>IF(X63&lt;&gt;"",MAX(W$5:W62)+1,"")</f>
        <v/>
      </c>
      <c r="X63" s="1" t="str">
        <f>IF(U52&lt;&gt;"",T52 &amp; " Sovereign Net Exposure: " &amp; IF(U52&gt;0,"+","") &amp; ROUND(U52,2)*100 &amp; " percentage points","")</f>
        <v/>
      </c>
    </row>
    <row r="64" spans="1:24" ht="15" customHeight="1" x14ac:dyDescent="0.2">
      <c r="A64" s="4" t="str">
        <f>A52</f>
        <v>Total Cap. Struct. Arb.</v>
      </c>
      <c r="B64" s="8">
        <f>B52</f>
        <v>0</v>
      </c>
      <c r="C64" s="8">
        <f>C52</f>
        <v>0</v>
      </c>
      <c r="D64" s="8">
        <f>D52</f>
        <v>0</v>
      </c>
      <c r="E64" s="11" t="str">
        <f t="shared" si="14"/>
        <v>NM</v>
      </c>
      <c r="F64" s="8">
        <f>F52</f>
        <v>0</v>
      </c>
      <c r="G64" s="9"/>
      <c r="I64" s="27"/>
      <c r="L64" s="21"/>
      <c r="M64" s="28"/>
      <c r="Q64" s="92" t="str">
        <f>Q52</f>
        <v>Total Cap. Struct. Arb.</v>
      </c>
      <c r="R64" s="89" t="str">
        <f t="shared" si="5"/>
        <v/>
      </c>
      <c r="W64" s="1">
        <f>IF(X64&lt;&gt;"",MAX(W$5:W63)+1,"")</f>
        <v>12</v>
      </c>
      <c r="X64" s="1" t="str">
        <f>IF(R67&lt;&gt;"",Q67 &amp; " Net Exposure: " &amp; IF(R67&gt;0,"+","") &amp; ROUND(R67,2)*100 &amp; " percentage points","")</f>
        <v>Total Portfolio Net Exposure: +94 percentage points</v>
      </c>
    </row>
    <row r="65" spans="1:24" ht="15" customHeight="1" x14ac:dyDescent="0.2">
      <c r="A65" s="4" t="str">
        <f>A56</f>
        <v>Total Privates</v>
      </c>
      <c r="B65" s="8">
        <f>B56</f>
        <v>0</v>
      </c>
      <c r="C65" s="8">
        <f>C56</f>
        <v>0</v>
      </c>
      <c r="D65" s="8">
        <f>D56</f>
        <v>0</v>
      </c>
      <c r="E65" s="11" t="str">
        <f t="shared" si="14"/>
        <v>NM</v>
      </c>
      <c r="F65" s="8">
        <f>F56</f>
        <v>0</v>
      </c>
      <c r="G65" s="9"/>
      <c r="I65" s="27"/>
      <c r="L65" s="21"/>
      <c r="M65" s="28"/>
      <c r="Q65" s="92" t="str">
        <f>Q56</f>
        <v>Total Privates</v>
      </c>
      <c r="R65" s="89" t="str">
        <f t="shared" si="5"/>
        <v/>
      </c>
      <c r="W65" s="1">
        <f>IF(X65&lt;&gt;"",MAX(W$5:W64)+1,"")</f>
        <v>13</v>
      </c>
      <c r="X65" s="1" t="str">
        <f>IF(R68&lt;&gt;"",Q68 &amp; " Net Exposure: " &amp; IF(R68&gt;0,"+","") &amp; ROUND(R68,2)*100 &amp; " percentage points","")</f>
        <v>Unadjusted Portfolio Net Exposure: +94 percentage points</v>
      </c>
    </row>
    <row r="66" spans="1:24" ht="15" customHeight="1" x14ac:dyDescent="0.2">
      <c r="B66" s="21"/>
      <c r="C66" s="21"/>
      <c r="D66" s="9"/>
      <c r="E66" s="12"/>
      <c r="F66" s="9"/>
      <c r="G66" s="9"/>
      <c r="I66" s="27"/>
      <c r="L66" s="21"/>
      <c r="M66" s="28"/>
      <c r="R66" s="94"/>
    </row>
    <row r="67" spans="1:24" ht="15" customHeight="1" x14ac:dyDescent="0.2">
      <c r="A67" s="5" t="s">
        <v>25</v>
      </c>
      <c r="B67" s="46">
        <f>SUM(B60:B65)</f>
        <v>0.94020000000000004</v>
      </c>
      <c r="C67" s="46">
        <f>SUM(C60:C65)</f>
        <v>0</v>
      </c>
      <c r="D67" s="46">
        <f>C67+B67</f>
        <v>0.94020000000000004</v>
      </c>
      <c r="E67" s="11" t="str">
        <f>IF(C67&gt;0,B67/C67,"NM")</f>
        <v>NM</v>
      </c>
      <c r="F67" s="46">
        <f>B67-C67</f>
        <v>0.94020000000000004</v>
      </c>
      <c r="G67" s="9"/>
      <c r="I67" s="27"/>
      <c r="L67" s="12"/>
      <c r="M67" s="26"/>
      <c r="Q67" s="91" t="s">
        <v>25</v>
      </c>
      <c r="R67" s="89">
        <f t="shared" si="5"/>
        <v>0.94020000000000004</v>
      </c>
    </row>
    <row r="68" spans="1:24" ht="15" customHeight="1" thickBot="1" x14ac:dyDescent="0.25">
      <c r="A68" s="5" t="s">
        <v>74</v>
      </c>
      <c r="B68" s="46">
        <f>SUM(B10:B13,B15,B21:B31,B41,B45,B49:B50,B56)</f>
        <v>0.94020000000000004</v>
      </c>
      <c r="C68" s="46">
        <f>SUM(C10:C13,C15,C21:C31,C41,C45,C49:C50,C56)</f>
        <v>0</v>
      </c>
      <c r="D68" s="46">
        <f>C68+B68</f>
        <v>0.94020000000000004</v>
      </c>
      <c r="E68" s="11" t="str">
        <f>IF(C68&gt;0,B68/C68,"NM")</f>
        <v>NM</v>
      </c>
      <c r="F68" s="46">
        <f>B68-C68</f>
        <v>0.94020000000000004</v>
      </c>
      <c r="G68" s="9"/>
      <c r="I68" s="56"/>
      <c r="J68" s="29"/>
      <c r="K68" s="29"/>
      <c r="L68" s="109"/>
      <c r="M68" s="31"/>
      <c r="N68" s="9"/>
      <c r="O68" s="9"/>
      <c r="Q68" s="91" t="s">
        <v>74</v>
      </c>
      <c r="R68" s="89">
        <f t="shared" si="5"/>
        <v>0.94020000000000004</v>
      </c>
    </row>
    <row r="69" spans="1:24" ht="15" customHeight="1" x14ac:dyDescent="0.2">
      <c r="A69" s="5" t="s">
        <v>78</v>
      </c>
      <c r="B69" s="8">
        <f>B32</f>
        <v>0</v>
      </c>
      <c r="C69" s="8">
        <f>C32</f>
        <v>0</v>
      </c>
      <c r="D69" s="8">
        <f>D32</f>
        <v>0</v>
      </c>
      <c r="E69" s="8" t="str">
        <f>E32</f>
        <v>NM</v>
      </c>
      <c r="F69" s="8">
        <f>F32</f>
        <v>0</v>
      </c>
      <c r="L69" s="22"/>
      <c r="M69" s="1"/>
      <c r="Q69" s="91" t="s">
        <v>78</v>
      </c>
      <c r="R69" s="89" t="str">
        <f t="shared" si="5"/>
        <v/>
      </c>
    </row>
    <row r="70" spans="1:24" ht="15" customHeight="1" x14ac:dyDescent="0.2">
      <c r="B70" s="20"/>
      <c r="C70" s="20"/>
      <c r="D70" s="20"/>
      <c r="E70" s="20"/>
      <c r="F70" s="20"/>
      <c r="G70" s="20"/>
    </row>
    <row r="74" spans="1:24" ht="15" customHeight="1" x14ac:dyDescent="0.2">
      <c r="J74" s="6"/>
    </row>
  </sheetData>
  <customSheetViews>
    <customSheetView guid="{CA497D1C-9A09-4CF3-B671-3FD8BB2B2517}" scale="85" showPageBreaks="1" printArea="1" view="pageBreakPreview">
      <selection activeCell="G18" sqref="G18"/>
      <pageMargins left="0.7" right="0.7" top="0.75" bottom="0.75" header="0.3" footer="0.3"/>
      <pageSetup scale="64" orientation="portrait" r:id="rId1"/>
    </customSheetView>
    <customSheetView guid="{162504CA-979C-48C9-998D-9A0D2EECF939}" scale="85" showPageBreaks="1" printArea="1" view="pageBreakPreview">
      <selection activeCell="G18" sqref="G18"/>
      <pageMargins left="0.7" right="0.7" top="0.75" bottom="0.75" header="0.3" footer="0.3"/>
      <pageSetup scale="64" orientation="portrait" r:id="rId2"/>
    </customSheetView>
    <customSheetView guid="{CCEFF658-EAA2-4050-B1FE-7DAA5695FB88}" scale="85" showPageBreaks="1" printArea="1" view="pageBreakPreview">
      <selection activeCell="G18" sqref="G18"/>
      <pageMargins left="0.7" right="0.7" top="0.75" bottom="0.75" header="0.3" footer="0.3"/>
      <pageSetup scale="64" orientation="portrait" r:id="rId3"/>
    </customSheetView>
    <customSheetView guid="{25FCF038-5C89-48CF-BC55-D04249A9C090}" scale="85" showPageBreaks="1" printArea="1" view="pageBreakPreview">
      <selection activeCell="G18" sqref="G18"/>
      <pageMargins left="0.7" right="0.7" top="0.75" bottom="0.75" header="0.3" footer="0.3"/>
      <pageSetup scale="64" orientation="portrait" r:id="rId4"/>
    </customSheetView>
  </customSheetViews>
  <pageMargins left="0.7" right="0.7" top="0.75" bottom="0.75" header="0.3" footer="0.3"/>
  <pageSetup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74"/>
  <sheetViews>
    <sheetView view="pageBreakPreview" topLeftCell="A59" zoomScale="120" zoomScaleNormal="85" zoomScaleSheetLayoutView="120" workbookViewId="0">
      <selection activeCell="F65" sqref="F65"/>
    </sheetView>
  </sheetViews>
  <sheetFormatPr defaultColWidth="9.140625" defaultRowHeight="15" customHeight="1" x14ac:dyDescent="0.2"/>
  <cols>
    <col min="1" max="1" width="20" style="1" customWidth="1"/>
    <col min="2" max="3" width="9.140625" style="1"/>
    <col min="4" max="4" width="9.140625" style="6"/>
    <col min="5" max="5" width="9.140625" style="17"/>
    <col min="6" max="6" width="9.140625" style="6"/>
    <col min="7" max="7" width="12" style="6" customWidth="1"/>
    <col min="8" max="8" width="4.5703125" style="1" bestFit="1" customWidth="1"/>
    <col min="9" max="9" width="20.85546875" style="1" customWidth="1"/>
    <col min="10" max="10" width="10" style="1" bestFit="1" customWidth="1"/>
    <col min="11" max="11" width="9.28515625" style="1" bestFit="1" customWidth="1"/>
    <col min="12" max="12" width="9.85546875" style="1" bestFit="1" customWidth="1"/>
    <col min="13" max="13" width="9.85546875" style="12" bestFit="1" customWidth="1"/>
    <col min="14" max="14" width="14.28515625" style="1" customWidth="1"/>
    <col min="15" max="15" width="9.28515625" style="1" bestFit="1" customWidth="1"/>
    <col min="16" max="16384" width="9.140625" style="1"/>
  </cols>
  <sheetData>
    <row r="1" spans="1:28" ht="15" customHeight="1" x14ac:dyDescent="0.2">
      <c r="A1" s="59" t="s">
        <v>296</v>
      </c>
      <c r="B1" s="80"/>
      <c r="C1" s="49"/>
      <c r="D1" s="16" t="s">
        <v>0</v>
      </c>
      <c r="H1" s="18"/>
      <c r="I1" s="97">
        <v>60</v>
      </c>
      <c r="J1" s="80"/>
      <c r="K1" s="80"/>
      <c r="L1" s="49"/>
      <c r="M1" s="14" t="s">
        <v>27</v>
      </c>
      <c r="Q1" s="1" t="s">
        <v>90</v>
      </c>
    </row>
    <row r="2" spans="1:28" ht="15" customHeight="1" x14ac:dyDescent="0.2">
      <c r="A2" s="59" t="s">
        <v>295</v>
      </c>
      <c r="B2" s="80"/>
      <c r="C2" s="49"/>
      <c r="D2" s="16" t="s">
        <v>1</v>
      </c>
      <c r="H2" s="18"/>
      <c r="I2" s="60"/>
      <c r="J2" s="80"/>
      <c r="K2" s="80"/>
      <c r="L2" s="49"/>
      <c r="M2" s="14" t="s">
        <v>28</v>
      </c>
    </row>
    <row r="3" spans="1:28" ht="15" customHeight="1" x14ac:dyDescent="0.2">
      <c r="A3" s="61">
        <v>44773</v>
      </c>
      <c r="B3" s="307"/>
      <c r="C3" s="63"/>
      <c r="D3" s="16" t="s">
        <v>17</v>
      </c>
      <c r="F3" s="17"/>
      <c r="G3" s="17"/>
      <c r="H3" s="18"/>
      <c r="I3" s="60"/>
      <c r="J3" s="80"/>
      <c r="K3" s="80"/>
      <c r="L3" s="49"/>
      <c r="M3" s="14" t="s">
        <v>29</v>
      </c>
    </row>
    <row r="5" spans="1:28" ht="15" customHeight="1" x14ac:dyDescent="0.2">
      <c r="A5" s="1" t="s">
        <v>298</v>
      </c>
      <c r="N5" s="9"/>
      <c r="O5" s="9"/>
    </row>
    <row r="6" spans="1:28" ht="15" customHeight="1" x14ac:dyDescent="0.2">
      <c r="Q6" s="86" t="s">
        <v>52</v>
      </c>
      <c r="R6" s="86" t="s">
        <v>53</v>
      </c>
      <c r="S6" s="87" t="s">
        <v>54</v>
      </c>
      <c r="T6" s="88" t="s">
        <v>55</v>
      </c>
      <c r="U6" s="87" t="s">
        <v>56</v>
      </c>
      <c r="W6" s="1">
        <f>IF(X6&lt;&gt;"",MAX(W$5:W5)+1,"")</f>
        <v>1</v>
      </c>
      <c r="X6" s="1" t="str">
        <f>IF(Q7&lt;&gt;"",Q6 &amp; " Exposure: " &amp; IF(Q7&gt;0,"+","") &amp; ROUND(Q7,2)*100 &amp; " percentage points","")</f>
        <v>Long Exposure: +92 percentage points</v>
      </c>
      <c r="AB6" s="1" t="str">
        <f>IFERROR(INDEX(X:X,MATCH(ROWS(AB$6:AB6),W:W,0)),"")</f>
        <v>Long Exposure: +92 percentage points</v>
      </c>
    </row>
    <row r="7" spans="1:28" ht="15" customHeight="1" x14ac:dyDescent="0.2">
      <c r="A7" s="2" t="s">
        <v>2</v>
      </c>
      <c r="I7" s="2" t="s">
        <v>21</v>
      </c>
      <c r="J7" s="2"/>
      <c r="Q7" s="8">
        <f>IF(ABS(B67-B66)&gt;=0.1,B67-B66,"")</f>
        <v>0.91657</v>
      </c>
      <c r="R7" s="8">
        <f>IF(ABS(C67-C66)&gt;=0.1,C67-C66,"")</f>
        <v>0.38750000000000001</v>
      </c>
      <c r="S7" s="8">
        <f>IF(ABS(D67-D66)&gt;=0.1,D67-D66,"")</f>
        <v>1.3040700000000001</v>
      </c>
      <c r="T7" s="8"/>
      <c r="U7" s="8">
        <f>IF(ABS(F67-F66)&gt;=0.1,F67-F66,"")</f>
        <v>0.52906999999999993</v>
      </c>
      <c r="W7" s="1">
        <f>IF(X7&lt;&gt;"",MAX(W$5:W6)+1,"")</f>
        <v>2</v>
      </c>
      <c r="X7" s="1" t="str">
        <f>IF(R7&lt;&gt;"",R6 &amp; " Exposure: " &amp; IF(R7&gt;0,"+","") &amp; ROUND(R7,2)*100 &amp; " percentage points","")</f>
        <v>Short Exposure: +39 percentage points</v>
      </c>
      <c r="AB7" s="1" t="str">
        <f>IFERROR(INDEX(X:X,MATCH(ROWS(AB$6:AB7),W:W,0)),"")</f>
        <v>Short Exposure: +39 percentage points</v>
      </c>
    </row>
    <row r="8" spans="1:28" ht="15" customHeight="1" x14ac:dyDescent="0.2">
      <c r="A8" s="2"/>
      <c r="I8" s="2"/>
      <c r="J8" s="2"/>
      <c r="W8" s="1">
        <f>IF(X8&lt;&gt;"",MAX(W$5:W7)+1,"")</f>
        <v>3</v>
      </c>
      <c r="X8" s="1" t="str">
        <f>IF(S7&lt;&gt;"",S6 &amp; " Exposure: " &amp; IF(S7&gt;0,"+","") &amp; ROUND(S7,2)*100 &amp; " percentage points","")</f>
        <v>Gross Exposure: +130 percentage points</v>
      </c>
      <c r="AB8" s="1" t="str">
        <f>IFERROR(INDEX(X:X,MATCH(ROWS(AB$6:AB8),W:W,0)),"")</f>
        <v>Gross Exposure: +130 percentage points</v>
      </c>
    </row>
    <row r="9" spans="1:28" ht="15" customHeight="1" x14ac:dyDescent="0.2">
      <c r="A9" s="2" t="s">
        <v>6</v>
      </c>
      <c r="B9" s="10" t="s">
        <v>52</v>
      </c>
      <c r="C9" s="10" t="s">
        <v>53</v>
      </c>
      <c r="D9" s="15" t="s">
        <v>54</v>
      </c>
      <c r="E9" s="13" t="s">
        <v>55</v>
      </c>
      <c r="F9" s="15" t="s">
        <v>56</v>
      </c>
      <c r="G9" s="15"/>
      <c r="I9" s="2"/>
      <c r="J9" s="10" t="s">
        <v>52</v>
      </c>
      <c r="K9" s="10" t="s">
        <v>53</v>
      </c>
      <c r="L9" s="10" t="s">
        <v>54</v>
      </c>
      <c r="M9" s="13" t="s">
        <v>55</v>
      </c>
      <c r="N9" s="10" t="s">
        <v>56</v>
      </c>
      <c r="O9" s="10"/>
      <c r="W9" s="1">
        <f>IF(X9&lt;&gt;"",MAX(W$5:W8)+1,"")</f>
        <v>4</v>
      </c>
      <c r="X9" s="1" t="str">
        <f>IF(U7&lt;&gt;"",U6 &amp; " Exposure: " &amp; IF(U7&gt;0,"+","") &amp; ROUND(U7,2)*100 &amp; " percentage points","")</f>
        <v>Net Exposure: +53 percentage points</v>
      </c>
      <c r="AB9" s="1" t="str">
        <f>IFERROR(INDEX(X:X,MATCH(ROWS(AB$6:AB9),W:W,0)),"")</f>
        <v>Net Exposure: +53 percentage points</v>
      </c>
    </row>
    <row r="10" spans="1:28" ht="15" customHeight="1" x14ac:dyDescent="0.2">
      <c r="A10" s="3" t="s">
        <v>7</v>
      </c>
      <c r="B10" s="241">
        <v>0.91657</v>
      </c>
      <c r="C10" s="241">
        <v>0.38750000000000001</v>
      </c>
      <c r="D10" s="8">
        <f t="shared" ref="D10:D15" si="0">B10+C10</f>
        <v>1.3040700000000001</v>
      </c>
      <c r="E10" s="11">
        <f t="shared" ref="E10:E15" si="1">IF(C10&gt;0,B10/C10,"NM")</f>
        <v>2.3653419354838707</v>
      </c>
      <c r="F10" s="8">
        <f t="shared" ref="F10:F15" si="2">B10-C10</f>
        <v>0.52906999999999993</v>
      </c>
      <c r="G10" s="9"/>
      <c r="H10" s="6"/>
      <c r="I10" s="3" t="s">
        <v>22</v>
      </c>
      <c r="J10" s="241">
        <v>0.77039999999999997</v>
      </c>
      <c r="K10" s="241">
        <v>0.33391999999999999</v>
      </c>
      <c r="L10" s="8">
        <f>K10+J10</f>
        <v>1.10432</v>
      </c>
      <c r="M10" s="11">
        <f>IF(K10&gt;0,J10/K10,"NM")</f>
        <v>2.3071394345951126</v>
      </c>
      <c r="N10" s="8">
        <f>J10-K10</f>
        <v>0.43647999999999998</v>
      </c>
      <c r="O10" s="9"/>
      <c r="Q10" s="90" t="s">
        <v>7</v>
      </c>
      <c r="R10" s="89">
        <f>IFERROR(IF(ABS(F10-G10)&gt;=0.1,F10-G10,""),"")</f>
        <v>0.52906999999999993</v>
      </c>
      <c r="T10" s="3" t="s">
        <v>22</v>
      </c>
      <c r="U10" s="89">
        <f t="shared" ref="U10:U52" si="3">IFERROR(IF(ABS(N10-O10)&gt;=0.1,N10-O10,""),"")</f>
        <v>0.43647999999999998</v>
      </c>
      <c r="W10" s="1">
        <f>IF(X10&lt;&gt;"",MAX(W$5:W9)+1,"")</f>
        <v>5</v>
      </c>
      <c r="X10" s="1" t="str">
        <f t="shared" ref="X10:X15" si="4">IF(R10&lt;&gt;"",Q10 &amp; " Net Exposure: " &amp; IF(R10&gt;0,"+","") &amp; ROUND(R10,2)*100 &amp; " percentage points","")</f>
        <v>Long/Short Equity Net Exposure: +53 percentage points</v>
      </c>
      <c r="AB10" s="1" t="str">
        <f>IFERROR(INDEX(X:X,MATCH(ROWS(AB$6:AB10),W:W,0)),"")</f>
        <v>Long/Short Equity Net Exposure: +53 percentage points</v>
      </c>
    </row>
    <row r="11" spans="1:28" ht="15" customHeight="1" x14ac:dyDescent="0.2">
      <c r="A11" s="3" t="s">
        <v>45</v>
      </c>
      <c r="B11" s="241">
        <v>0</v>
      </c>
      <c r="C11" s="241">
        <v>0</v>
      </c>
      <c r="D11" s="8">
        <f t="shared" si="0"/>
        <v>0</v>
      </c>
      <c r="E11" s="11" t="str">
        <f t="shared" si="1"/>
        <v>NM</v>
      </c>
      <c r="F11" s="8">
        <f t="shared" si="2"/>
        <v>0</v>
      </c>
      <c r="G11" s="9"/>
      <c r="H11" s="6"/>
      <c r="I11" s="3" t="s">
        <v>23</v>
      </c>
      <c r="J11" s="241">
        <v>0.14616999999999999</v>
      </c>
      <c r="K11" s="241">
        <v>5.3580000000000003E-2</v>
      </c>
      <c r="L11" s="8">
        <f>K11+J11</f>
        <v>0.19974999999999998</v>
      </c>
      <c r="M11" s="11">
        <f>IF(K11&gt;0,J11/K11,"NM")</f>
        <v>2.7280701754385963</v>
      </c>
      <c r="N11" s="8">
        <f>J11-K11</f>
        <v>9.2589999999999992E-2</v>
      </c>
      <c r="O11" s="9"/>
      <c r="Q11" s="90" t="s">
        <v>45</v>
      </c>
      <c r="R11" s="89" t="str">
        <f t="shared" ref="R11:R69" si="5">IFERROR(IF(ABS(F11-G11)&gt;=0.1,F11-G11,""),"")</f>
        <v/>
      </c>
      <c r="T11" s="3" t="s">
        <v>23</v>
      </c>
      <c r="U11" s="89" t="str">
        <f t="shared" si="3"/>
        <v/>
      </c>
      <c r="W11" s="1" t="str">
        <f>IF(X11&lt;&gt;"",MAX(W$5:W10)+1,"")</f>
        <v/>
      </c>
      <c r="X11" s="1" t="str">
        <f t="shared" si="4"/>
        <v/>
      </c>
      <c r="AB11" s="1" t="str">
        <f>IFERROR(INDEX(X:X,MATCH(ROWS(AB$6:AB11),W:W,0)),"")</f>
        <v>Total Equity Net Exposure: +53 percentage points</v>
      </c>
    </row>
    <row r="12" spans="1:28" ht="15" customHeight="1" x14ac:dyDescent="0.2">
      <c r="A12" s="3" t="s">
        <v>46</v>
      </c>
      <c r="B12" s="241">
        <v>0</v>
      </c>
      <c r="C12" s="241">
        <v>0</v>
      </c>
      <c r="D12" s="8">
        <f t="shared" si="0"/>
        <v>0</v>
      </c>
      <c r="E12" s="11" t="str">
        <f t="shared" si="1"/>
        <v>NM</v>
      </c>
      <c r="F12" s="8">
        <f t="shared" si="2"/>
        <v>0</v>
      </c>
      <c r="G12" s="9"/>
      <c r="H12" s="6"/>
      <c r="I12" s="3" t="s">
        <v>24</v>
      </c>
      <c r="J12" s="241">
        <v>0</v>
      </c>
      <c r="K12" s="241">
        <v>0</v>
      </c>
      <c r="L12" s="8">
        <f>K12+J12</f>
        <v>0</v>
      </c>
      <c r="M12" s="11" t="str">
        <f>IF(K12&gt;0,J12/K12,"NM")</f>
        <v>NM</v>
      </c>
      <c r="N12" s="8">
        <f>J12-K12</f>
        <v>0</v>
      </c>
      <c r="O12" s="9"/>
      <c r="Q12" s="90" t="s">
        <v>46</v>
      </c>
      <c r="R12" s="89" t="str">
        <f t="shared" si="5"/>
        <v/>
      </c>
      <c r="T12" s="3" t="s">
        <v>24</v>
      </c>
      <c r="U12" s="89" t="str">
        <f t="shared" si="3"/>
        <v/>
      </c>
      <c r="W12" s="1" t="str">
        <f>IF(X12&lt;&gt;"",MAX(W$5:W11)+1,"")</f>
        <v/>
      </c>
      <c r="X12" s="1" t="str">
        <f t="shared" si="4"/>
        <v/>
      </c>
      <c r="AB12" s="1" t="str">
        <f>IFERROR(INDEX(X:X,MATCH(ROWS(AB$6:AB12),W:W,0)),"")</f>
        <v>North America Net Exposure: +44 percentage points</v>
      </c>
    </row>
    <row r="13" spans="1:28" ht="15" customHeight="1" x14ac:dyDescent="0.2">
      <c r="A13" s="3" t="s">
        <v>8</v>
      </c>
      <c r="B13" s="241">
        <v>0</v>
      </c>
      <c r="C13" s="241">
        <v>0</v>
      </c>
      <c r="D13" s="8">
        <f t="shared" si="0"/>
        <v>0</v>
      </c>
      <c r="E13" s="11" t="str">
        <f t="shared" si="1"/>
        <v>NM</v>
      </c>
      <c r="F13" s="8">
        <f t="shared" si="2"/>
        <v>0</v>
      </c>
      <c r="G13" s="9"/>
      <c r="H13" s="6"/>
      <c r="I13" s="3" t="s">
        <v>44</v>
      </c>
      <c r="J13" s="241">
        <v>0</v>
      </c>
      <c r="K13" s="241">
        <v>0</v>
      </c>
      <c r="L13" s="8">
        <f>K13+J13</f>
        <v>0</v>
      </c>
      <c r="M13" s="11" t="str">
        <f>IF(K13&gt;0,J13/K13,"NM")</f>
        <v>NM</v>
      </c>
      <c r="N13" s="8">
        <f>J13-K13</f>
        <v>0</v>
      </c>
      <c r="O13" s="9"/>
      <c r="Q13" s="90" t="s">
        <v>8</v>
      </c>
      <c r="R13" s="89" t="str">
        <f t="shared" si="5"/>
        <v/>
      </c>
      <c r="T13" s="3" t="s">
        <v>44</v>
      </c>
      <c r="U13" s="89" t="str">
        <f t="shared" si="3"/>
        <v/>
      </c>
      <c r="W13" s="1" t="str">
        <f>IF(X13&lt;&gt;"",MAX(W$5:W12)+1,"")</f>
        <v/>
      </c>
      <c r="X13" s="1" t="str">
        <f t="shared" si="4"/>
        <v/>
      </c>
      <c r="AB13" s="1" t="str">
        <f>IFERROR(INDEX(X:X,MATCH(ROWS(AB$6:AB13),W:W,0)),"")</f>
        <v>Industrials Net Exposure: +14 percentage points</v>
      </c>
    </row>
    <row r="14" spans="1:28" ht="15" customHeight="1" x14ac:dyDescent="0.2">
      <c r="A14" s="3" t="s">
        <v>20</v>
      </c>
      <c r="B14" s="241">
        <v>0</v>
      </c>
      <c r="C14" s="241">
        <v>0</v>
      </c>
      <c r="D14" s="8">
        <f t="shared" si="0"/>
        <v>0</v>
      </c>
      <c r="E14" s="11" t="str">
        <f t="shared" si="1"/>
        <v>NM</v>
      </c>
      <c r="F14" s="8">
        <f t="shared" si="2"/>
        <v>0</v>
      </c>
      <c r="G14" s="9"/>
      <c r="H14" s="6"/>
      <c r="J14" s="9"/>
      <c r="K14" s="9"/>
      <c r="L14" s="9"/>
      <c r="N14" s="9"/>
      <c r="O14" s="9"/>
      <c r="Q14" s="90" t="s">
        <v>20</v>
      </c>
      <c r="R14" s="89" t="str">
        <f t="shared" si="5"/>
        <v/>
      </c>
      <c r="U14" s="6" t="str">
        <f t="shared" si="3"/>
        <v/>
      </c>
      <c r="W14" s="1" t="str">
        <f>IF(X14&lt;&gt;"",MAX(W$5:W13)+1,"")</f>
        <v/>
      </c>
      <c r="X14" s="1" t="str">
        <f t="shared" si="4"/>
        <v/>
      </c>
      <c r="AB14" s="1" t="str">
        <f>IFERROR(INDEX(X:X,MATCH(ROWS(AB$6:AB14),W:W,0)),"")</f>
        <v>Cons. Disc. Net Exposure: +11 percentage points</v>
      </c>
    </row>
    <row r="15" spans="1:28" ht="15" customHeight="1" x14ac:dyDescent="0.2">
      <c r="A15" s="3" t="s">
        <v>9</v>
      </c>
      <c r="B15" s="241">
        <v>0</v>
      </c>
      <c r="C15" s="241">
        <v>0</v>
      </c>
      <c r="D15" s="8">
        <f t="shared" si="0"/>
        <v>0</v>
      </c>
      <c r="E15" s="11" t="str">
        <f t="shared" si="1"/>
        <v>NM</v>
      </c>
      <c r="F15" s="8">
        <f t="shared" si="2"/>
        <v>0</v>
      </c>
      <c r="G15" s="9"/>
      <c r="H15" s="6"/>
      <c r="I15" s="4" t="s">
        <v>25</v>
      </c>
      <c r="J15" s="8">
        <f>SUM(J10:J13)</f>
        <v>0.91657</v>
      </c>
      <c r="K15" s="8">
        <f>SUM(K10:K13)</f>
        <v>0.38750000000000001</v>
      </c>
      <c r="L15" s="8">
        <f>J15+K15</f>
        <v>1.3040700000000001</v>
      </c>
      <c r="M15" s="8">
        <f>IF(K15&gt;0,J15/K15,"NM")</f>
        <v>2.3653419354838707</v>
      </c>
      <c r="N15" s="8">
        <f>J15-K15</f>
        <v>0.52906999999999993</v>
      </c>
      <c r="O15" s="9"/>
      <c r="Q15" s="90" t="s">
        <v>9</v>
      </c>
      <c r="R15" s="89" t="str">
        <f t="shared" si="5"/>
        <v/>
      </c>
      <c r="T15" s="5" t="s">
        <v>25</v>
      </c>
      <c r="U15" s="89">
        <f t="shared" si="3"/>
        <v>0.52906999999999993</v>
      </c>
      <c r="W15" s="1" t="str">
        <f>IF(X15&lt;&gt;"",MAX(W$5:W14)+1,"")</f>
        <v/>
      </c>
      <c r="X15" s="1" t="str">
        <f t="shared" si="4"/>
        <v/>
      </c>
      <c r="AB15" s="1" t="str">
        <f>IFERROR(INDEX(X:X,MATCH(ROWS(AB$6:AB15),W:W,0)),"")</f>
        <v>Large Cap Net Exposure: +13 percentage points</v>
      </c>
    </row>
    <row r="16" spans="1:28" ht="15" customHeight="1" x14ac:dyDescent="0.2">
      <c r="B16" s="9"/>
      <c r="C16" s="9"/>
      <c r="D16" s="9"/>
      <c r="E16" s="12"/>
      <c r="F16" s="9"/>
      <c r="G16" s="15"/>
      <c r="R16" s="94" t="str">
        <f t="shared" si="5"/>
        <v/>
      </c>
      <c r="U16" s="6" t="str">
        <f t="shared" si="3"/>
        <v/>
      </c>
      <c r="W16" s="1">
        <f>IF(X16&lt;&gt;"",MAX(W$5:W15)+1,"")</f>
        <v>6</v>
      </c>
      <c r="X16" s="1" t="str">
        <f>IF(R17&lt;&gt;"",Q17 &amp; " Net Exposure: " &amp; IF(R17&gt;0,"+","") &amp; ROUND(R17,2)*100 &amp; " percentage points","")</f>
        <v>Total Equity Net Exposure: +53 percentage points</v>
      </c>
      <c r="AB16" s="1" t="str">
        <f>IFERROR(INDEX(X:X,MATCH(ROWS(AB$6:AB16),W:W,0)),"")</f>
        <v>Mid Cap Net Exposure: +44 percentage points</v>
      </c>
    </row>
    <row r="17" spans="1:28" ht="15" customHeight="1" x14ac:dyDescent="0.2">
      <c r="A17" s="5" t="s">
        <v>11</v>
      </c>
      <c r="B17" s="8">
        <f>SUM(B10:B15)</f>
        <v>0.91657</v>
      </c>
      <c r="C17" s="8">
        <f>SUM(C10:C15)</f>
        <v>0.38750000000000001</v>
      </c>
      <c r="D17" s="8">
        <f>C17+B17</f>
        <v>1.3040700000000001</v>
      </c>
      <c r="E17" s="11">
        <f>IF(C17&gt;0,B17/C17,"NM")</f>
        <v>2.3653419354838707</v>
      </c>
      <c r="F17" s="8">
        <f>B17-C17</f>
        <v>0.52906999999999993</v>
      </c>
      <c r="G17" s="9"/>
      <c r="I17" s="2" t="s">
        <v>30</v>
      </c>
      <c r="J17" s="2"/>
      <c r="N17" s="9"/>
      <c r="O17" s="9"/>
      <c r="Q17" s="91" t="s">
        <v>11</v>
      </c>
      <c r="R17" s="89">
        <f t="shared" si="5"/>
        <v>0.52906999999999993</v>
      </c>
      <c r="T17" s="2" t="s">
        <v>30</v>
      </c>
      <c r="U17" s="6" t="str">
        <f t="shared" si="3"/>
        <v/>
      </c>
      <c r="W17" s="1" t="str">
        <f>IF(X17&lt;&gt;"",MAX(W$5:W16)+1,"")</f>
        <v/>
      </c>
      <c r="X17" s="1" t="str">
        <f t="shared" ref="X17:X31" si="6">IF(R21&lt;&gt;"",Q21 &amp; " Net Exposure: " &amp; IF(R21&gt;0,"+","") &amp; ROUND(R21,2)*100 &amp; " percentage points","")</f>
        <v/>
      </c>
      <c r="AB17" s="1" t="str">
        <f>IFERROR(INDEX(X:X,MATCH(ROWS(AB$6:AB17),W:W,0)),"")</f>
        <v>Small Cap Net Exposure: -131 percentage points</v>
      </c>
    </row>
    <row r="18" spans="1:28" ht="15" customHeight="1" x14ac:dyDescent="0.2">
      <c r="A18" s="2"/>
      <c r="B18" s="9"/>
      <c r="C18" s="9"/>
      <c r="D18" s="9"/>
      <c r="E18" s="12"/>
      <c r="F18" s="9"/>
      <c r="G18" s="9"/>
      <c r="I18" s="2"/>
      <c r="J18" s="2"/>
      <c r="N18" s="9"/>
      <c r="O18" s="9"/>
      <c r="Q18" s="2"/>
      <c r="R18" s="98" t="str">
        <f t="shared" si="5"/>
        <v/>
      </c>
      <c r="T18" s="2"/>
      <c r="U18" s="6" t="str">
        <f t="shared" si="3"/>
        <v/>
      </c>
      <c r="W18" s="1" t="str">
        <f>IF(X18&lt;&gt;"",MAX(W$5:W17)+1,"")</f>
        <v/>
      </c>
      <c r="X18" s="1" t="str">
        <f t="shared" si="6"/>
        <v/>
      </c>
      <c r="AB18" s="1" t="str">
        <f>IFERROR(INDEX(X:X,MATCH(ROWS(AB$6:AB18),W:W,0)),"")</f>
        <v>Total Portfolio Net Exposure: +53 percentage points</v>
      </c>
    </row>
    <row r="19" spans="1:28" ht="15" customHeight="1" x14ac:dyDescent="0.2">
      <c r="A19" s="2"/>
      <c r="B19" s="9"/>
      <c r="C19" s="9"/>
      <c r="D19" s="9"/>
      <c r="E19" s="12"/>
      <c r="F19" s="9"/>
      <c r="G19" s="9"/>
      <c r="I19" s="2"/>
      <c r="J19" s="10" t="s">
        <v>52</v>
      </c>
      <c r="K19" s="10" t="s">
        <v>53</v>
      </c>
      <c r="L19" s="10" t="s">
        <v>54</v>
      </c>
      <c r="M19" s="13" t="s">
        <v>55</v>
      </c>
      <c r="N19" s="10" t="s">
        <v>56</v>
      </c>
      <c r="O19" s="10"/>
      <c r="Q19" s="2"/>
      <c r="R19" s="6" t="str">
        <f t="shared" si="5"/>
        <v/>
      </c>
      <c r="T19" s="2"/>
      <c r="U19" s="6" t="str">
        <f t="shared" si="3"/>
        <v/>
      </c>
      <c r="W19" s="1" t="str">
        <f>IF(X19&lt;&gt;"",MAX(W$5:W18)+1,"")</f>
        <v/>
      </c>
      <c r="X19" s="1" t="str">
        <f t="shared" si="6"/>
        <v/>
      </c>
      <c r="AB19" s="1" t="str">
        <f>IFERROR(INDEX(X:X,MATCH(ROWS(AB$6:AB19),W:W,0)),"")</f>
        <v>Unadjusted Portfolio Net Exposure: +53 percentage points</v>
      </c>
    </row>
    <row r="20" spans="1:28" ht="15" customHeight="1" x14ac:dyDescent="0.2">
      <c r="A20" s="2" t="s">
        <v>3</v>
      </c>
      <c r="B20" s="10" t="s">
        <v>52</v>
      </c>
      <c r="C20" s="10" t="s">
        <v>53</v>
      </c>
      <c r="D20" s="15" t="s">
        <v>54</v>
      </c>
      <c r="E20" s="13" t="s">
        <v>55</v>
      </c>
      <c r="F20" s="15" t="s">
        <v>56</v>
      </c>
      <c r="G20" s="15"/>
      <c r="H20" s="6"/>
      <c r="I20" s="3" t="s">
        <v>31</v>
      </c>
      <c r="J20" s="241">
        <v>9.1819999999999999E-2</v>
      </c>
      <c r="K20" s="241">
        <v>0</v>
      </c>
      <c r="L20" s="8">
        <f t="shared" ref="L20:L32" si="7">K20+J20</f>
        <v>9.1819999999999999E-2</v>
      </c>
      <c r="M20" s="11" t="str">
        <f t="shared" ref="M20:M32" si="8">IF(K20&gt;0,J20/K20,"NM")</f>
        <v>NM</v>
      </c>
      <c r="N20" s="38">
        <f t="shared" ref="N20:N32" si="9">J20-K20</f>
        <v>9.1819999999999999E-2</v>
      </c>
      <c r="O20" s="9"/>
      <c r="Q20" s="2" t="s">
        <v>3</v>
      </c>
      <c r="R20" s="95" t="str">
        <f t="shared" si="5"/>
        <v/>
      </c>
      <c r="T20" s="3" t="s">
        <v>31</v>
      </c>
      <c r="U20" s="89" t="str">
        <f t="shared" si="3"/>
        <v/>
      </c>
      <c r="W20" s="1" t="str">
        <f>IF(X20&lt;&gt;"",MAX(W$5:W19)+1,"")</f>
        <v/>
      </c>
      <c r="X20" s="1" t="str">
        <f t="shared" si="6"/>
        <v/>
      </c>
      <c r="AB20" s="1" t="str">
        <f>IFERROR(INDEX(X:X,MATCH(ROWS(AB$6:AB20),W:W,0)),"")</f>
        <v/>
      </c>
    </row>
    <row r="21" spans="1:28" ht="15" customHeight="1" x14ac:dyDescent="0.2">
      <c r="A21" s="3" t="s">
        <v>26</v>
      </c>
      <c r="B21" s="81"/>
      <c r="C21" s="81"/>
      <c r="D21" s="8">
        <f t="shared" ref="D21:D35" si="10">B21+C21</f>
        <v>0</v>
      </c>
      <c r="E21" s="11" t="str">
        <f t="shared" ref="E21:E35" si="11">IF(C21&gt;0,B21/C21,"NM")</f>
        <v>NM</v>
      </c>
      <c r="F21" s="8">
        <f t="shared" ref="F21:F35" si="12">B21-C21</f>
        <v>0</v>
      </c>
      <c r="G21" s="9"/>
      <c r="H21" s="6"/>
      <c r="I21" s="3" t="s">
        <v>32</v>
      </c>
      <c r="J21" s="241">
        <v>0</v>
      </c>
      <c r="K21" s="241">
        <v>6.28E-3</v>
      </c>
      <c r="L21" s="8">
        <f t="shared" si="7"/>
        <v>6.28E-3</v>
      </c>
      <c r="M21" s="11">
        <f t="shared" si="8"/>
        <v>0</v>
      </c>
      <c r="N21" s="38">
        <f t="shared" si="9"/>
        <v>-6.28E-3</v>
      </c>
      <c r="O21" s="9"/>
      <c r="Q21" s="90" t="s">
        <v>26</v>
      </c>
      <c r="R21" s="89" t="str">
        <f t="shared" si="5"/>
        <v/>
      </c>
      <c r="T21" s="3" t="s">
        <v>32</v>
      </c>
      <c r="U21" s="89" t="str">
        <f t="shared" si="3"/>
        <v/>
      </c>
      <c r="W21" s="1" t="str">
        <f>IF(X21&lt;&gt;"",MAX(W$5:W20)+1,"")</f>
        <v/>
      </c>
      <c r="X21" s="1" t="str">
        <f t="shared" si="6"/>
        <v/>
      </c>
      <c r="AB21" s="1" t="str">
        <f>IFERROR(INDEX(X:X,MATCH(ROWS(AB$6:AB21),W:W,0)),"")</f>
        <v/>
      </c>
    </row>
    <row r="22" spans="1:28" ht="15" customHeight="1" x14ac:dyDescent="0.2">
      <c r="A22" s="3" t="s">
        <v>76</v>
      </c>
      <c r="B22" s="81"/>
      <c r="C22" s="81"/>
      <c r="D22" s="8">
        <f t="shared" si="10"/>
        <v>0</v>
      </c>
      <c r="E22" s="11" t="str">
        <f t="shared" si="11"/>
        <v>NM</v>
      </c>
      <c r="F22" s="8">
        <f t="shared" si="12"/>
        <v>0</v>
      </c>
      <c r="G22" s="9"/>
      <c r="H22" s="6"/>
      <c r="I22" s="3" t="s">
        <v>33</v>
      </c>
      <c r="J22" s="241">
        <v>0.26458999999999999</v>
      </c>
      <c r="K22" s="241">
        <v>0.12356</v>
      </c>
      <c r="L22" s="8">
        <f t="shared" si="7"/>
        <v>0.38815</v>
      </c>
      <c r="M22" s="11">
        <f t="shared" si="8"/>
        <v>2.1413887989640661</v>
      </c>
      <c r="N22" s="38">
        <f t="shared" si="9"/>
        <v>0.14102999999999999</v>
      </c>
      <c r="O22" s="9"/>
      <c r="Q22" s="90" t="s">
        <v>68</v>
      </c>
      <c r="R22" s="89" t="str">
        <f t="shared" si="5"/>
        <v/>
      </c>
      <c r="S22" s="9"/>
      <c r="T22" s="3" t="s">
        <v>33</v>
      </c>
      <c r="U22" s="89">
        <f t="shared" si="3"/>
        <v>0.14102999999999999</v>
      </c>
      <c r="W22" s="1" t="str">
        <f>IF(X22&lt;&gt;"",MAX(W$5:W21)+1,"")</f>
        <v/>
      </c>
      <c r="X22" s="1" t="str">
        <f t="shared" si="6"/>
        <v/>
      </c>
      <c r="AB22" s="1" t="str">
        <f>IFERROR(INDEX(X:X,MATCH(ROWS(AB$6:AB22),W:W,0)),"")</f>
        <v/>
      </c>
    </row>
    <row r="23" spans="1:28" ht="15" customHeight="1" x14ac:dyDescent="0.2">
      <c r="A23" s="3" t="s">
        <v>61</v>
      </c>
      <c r="B23" s="81"/>
      <c r="C23" s="81"/>
      <c r="D23" s="8">
        <f t="shared" si="10"/>
        <v>0</v>
      </c>
      <c r="E23" s="11" t="str">
        <f t="shared" si="11"/>
        <v>NM</v>
      </c>
      <c r="F23" s="8">
        <f t="shared" si="12"/>
        <v>0</v>
      </c>
      <c r="G23" s="9"/>
      <c r="H23" s="6"/>
      <c r="I23" s="3" t="s">
        <v>34</v>
      </c>
      <c r="J23" s="241">
        <v>0.22151000000000001</v>
      </c>
      <c r="K23" s="241">
        <v>0.11</v>
      </c>
      <c r="L23" s="8">
        <f t="shared" si="7"/>
        <v>0.33151000000000003</v>
      </c>
      <c r="M23" s="11">
        <f t="shared" si="8"/>
        <v>2.013727272727273</v>
      </c>
      <c r="N23" s="38">
        <f t="shared" si="9"/>
        <v>0.11151000000000001</v>
      </c>
      <c r="O23" s="9"/>
      <c r="Q23" s="90" t="s">
        <v>61</v>
      </c>
      <c r="R23" s="89" t="str">
        <f t="shared" si="5"/>
        <v/>
      </c>
      <c r="S23" s="9"/>
      <c r="T23" s="58" t="s">
        <v>34</v>
      </c>
      <c r="U23" s="89">
        <f t="shared" si="3"/>
        <v>0.11151000000000001</v>
      </c>
      <c r="W23" s="1" t="str">
        <f>IF(X23&lt;&gt;"",MAX(W$5:W22)+1,"")</f>
        <v/>
      </c>
      <c r="X23" s="1" t="str">
        <f t="shared" si="6"/>
        <v/>
      </c>
      <c r="AB23" s="1" t="str">
        <f>IFERROR(INDEX(X:X,MATCH(ROWS(AB$6:AB23),W:W,0)),"")</f>
        <v/>
      </c>
    </row>
    <row r="24" spans="1:28" ht="15" customHeight="1" x14ac:dyDescent="0.2">
      <c r="A24" s="3" t="s">
        <v>69</v>
      </c>
      <c r="B24" s="81"/>
      <c r="C24" s="81"/>
      <c r="D24" s="8">
        <f t="shared" si="10"/>
        <v>0</v>
      </c>
      <c r="E24" s="11" t="str">
        <f t="shared" si="11"/>
        <v>NM</v>
      </c>
      <c r="F24" s="8">
        <f t="shared" si="12"/>
        <v>0</v>
      </c>
      <c r="G24" s="9"/>
      <c r="H24" s="6"/>
      <c r="I24" s="3" t="s">
        <v>35</v>
      </c>
      <c r="J24" s="241">
        <v>0</v>
      </c>
      <c r="K24" s="241">
        <v>2.5569999999999999E-2</v>
      </c>
      <c r="L24" s="8">
        <f t="shared" si="7"/>
        <v>2.5569999999999999E-2</v>
      </c>
      <c r="M24" s="11">
        <f t="shared" si="8"/>
        <v>0</v>
      </c>
      <c r="N24" s="38">
        <f t="shared" si="9"/>
        <v>-2.5569999999999999E-2</v>
      </c>
      <c r="O24" s="9"/>
      <c r="Q24" s="90" t="s">
        <v>69</v>
      </c>
      <c r="R24" s="89" t="str">
        <f t="shared" si="5"/>
        <v/>
      </c>
      <c r="S24" s="55"/>
      <c r="T24" s="3" t="s">
        <v>35</v>
      </c>
      <c r="U24" s="89" t="str">
        <f t="shared" si="3"/>
        <v/>
      </c>
      <c r="W24" s="1" t="str">
        <f>IF(X24&lt;&gt;"",MAX(W$5:W23)+1,"")</f>
        <v/>
      </c>
      <c r="X24" s="1" t="str">
        <f t="shared" si="6"/>
        <v/>
      </c>
      <c r="AB24" s="1" t="str">
        <f>IFERROR(INDEX(X:X,MATCH(ROWS(AB$6:AB24),W:W,0)),"")</f>
        <v/>
      </c>
    </row>
    <row r="25" spans="1:28" ht="15" customHeight="1" x14ac:dyDescent="0.2">
      <c r="A25" s="3" t="s">
        <v>75</v>
      </c>
      <c r="B25" s="81"/>
      <c r="C25" s="81"/>
      <c r="D25" s="8">
        <f t="shared" si="10"/>
        <v>0</v>
      </c>
      <c r="E25" s="11" t="str">
        <f t="shared" si="11"/>
        <v>NM</v>
      </c>
      <c r="F25" s="8">
        <f t="shared" si="12"/>
        <v>0</v>
      </c>
      <c r="G25" s="9"/>
      <c r="H25" s="6"/>
      <c r="I25" s="3" t="s">
        <v>36</v>
      </c>
      <c r="J25" s="241">
        <v>6.0729999999999999E-2</v>
      </c>
      <c r="K25" s="241">
        <v>0</v>
      </c>
      <c r="L25" s="8">
        <f t="shared" si="7"/>
        <v>6.0729999999999999E-2</v>
      </c>
      <c r="M25" s="11" t="str">
        <f t="shared" si="8"/>
        <v>NM</v>
      </c>
      <c r="N25" s="38">
        <f t="shared" si="9"/>
        <v>6.0729999999999999E-2</v>
      </c>
      <c r="O25" s="9"/>
      <c r="Q25" s="90" t="s">
        <v>47</v>
      </c>
      <c r="R25" s="89" t="str">
        <f t="shared" si="5"/>
        <v/>
      </c>
      <c r="T25" s="3" t="s">
        <v>36</v>
      </c>
      <c r="U25" s="89" t="str">
        <f t="shared" si="3"/>
        <v/>
      </c>
      <c r="W25" s="1" t="str">
        <f>IF(X25&lt;&gt;"",MAX(W$5:W24)+1,"")</f>
        <v/>
      </c>
      <c r="X25" s="1" t="str">
        <f t="shared" si="6"/>
        <v/>
      </c>
      <c r="AB25" s="1" t="str">
        <f>IFERROR(INDEX(X:X,MATCH(ROWS(AB$6:AB25),W:W,0)),"")</f>
        <v/>
      </c>
    </row>
    <row r="26" spans="1:28" ht="15" customHeight="1" x14ac:dyDescent="0.2">
      <c r="A26" s="3" t="s">
        <v>77</v>
      </c>
      <c r="B26" s="81"/>
      <c r="C26" s="81"/>
      <c r="D26" s="8">
        <f t="shared" si="10"/>
        <v>0</v>
      </c>
      <c r="E26" s="11" t="str">
        <f t="shared" si="11"/>
        <v>NM</v>
      </c>
      <c r="F26" s="8">
        <f t="shared" si="12"/>
        <v>0</v>
      </c>
      <c r="G26" s="9"/>
      <c r="H26" s="6"/>
      <c r="I26" s="3" t="s">
        <v>37</v>
      </c>
      <c r="J26" s="241">
        <v>7.3419999999999999E-2</v>
      </c>
      <c r="K26" s="241">
        <v>2.9180000000000001E-2</v>
      </c>
      <c r="L26" s="8">
        <f t="shared" si="7"/>
        <v>0.1026</v>
      </c>
      <c r="M26" s="11">
        <f t="shared" si="8"/>
        <v>2.5161069225496915</v>
      </c>
      <c r="N26" s="38">
        <f t="shared" si="9"/>
        <v>4.4240000000000002E-2</v>
      </c>
      <c r="O26" s="9"/>
      <c r="Q26" s="90" t="s">
        <v>77</v>
      </c>
      <c r="R26" s="89" t="str">
        <f t="shared" si="5"/>
        <v/>
      </c>
      <c r="S26" s="20"/>
      <c r="T26" s="3" t="s">
        <v>37</v>
      </c>
      <c r="U26" s="89" t="str">
        <f t="shared" si="3"/>
        <v/>
      </c>
      <c r="W26" s="1" t="str">
        <f>IF(X26&lt;&gt;"",MAX(W$5:W25)+1,"")</f>
        <v/>
      </c>
      <c r="X26" s="1" t="str">
        <f t="shared" si="6"/>
        <v/>
      </c>
      <c r="AB26" s="1" t="str">
        <f>IFERROR(INDEX(X:X,MATCH(ROWS(AB$6:AB26),W:W,0)),"")</f>
        <v/>
      </c>
    </row>
    <row r="27" spans="1:28" ht="15" customHeight="1" x14ac:dyDescent="0.2">
      <c r="A27" s="3" t="s">
        <v>19</v>
      </c>
      <c r="B27" s="81"/>
      <c r="C27" s="81"/>
      <c r="D27" s="8">
        <f t="shared" si="10"/>
        <v>0</v>
      </c>
      <c r="E27" s="11" t="str">
        <f t="shared" si="11"/>
        <v>NM</v>
      </c>
      <c r="F27" s="8">
        <f t="shared" si="12"/>
        <v>0</v>
      </c>
      <c r="G27" s="9"/>
      <c r="H27" s="6"/>
      <c r="I27" s="3" t="s">
        <v>18</v>
      </c>
      <c r="J27" s="241">
        <v>0</v>
      </c>
      <c r="K27" s="241">
        <v>0</v>
      </c>
      <c r="L27" s="8">
        <f t="shared" si="7"/>
        <v>0</v>
      </c>
      <c r="M27" s="11" t="str">
        <f t="shared" si="8"/>
        <v>NM</v>
      </c>
      <c r="N27" s="38">
        <f t="shared" si="9"/>
        <v>0</v>
      </c>
      <c r="O27" s="9"/>
      <c r="Q27" s="90" t="s">
        <v>19</v>
      </c>
      <c r="R27" s="89" t="str">
        <f t="shared" si="5"/>
        <v/>
      </c>
      <c r="T27" s="3" t="s">
        <v>18</v>
      </c>
      <c r="U27" s="89" t="str">
        <f t="shared" si="3"/>
        <v/>
      </c>
      <c r="W27" s="1" t="str">
        <f>IF(X27&lt;&gt;"",MAX(W$5:W26)+1,"")</f>
        <v/>
      </c>
      <c r="X27" s="1" t="str">
        <f t="shared" si="6"/>
        <v/>
      </c>
      <c r="AB27" s="1" t="str">
        <f>IFERROR(INDEX(X:X,MATCH(ROWS(AB$6:AB27),W:W,0)),"")</f>
        <v/>
      </c>
    </row>
    <row r="28" spans="1:28" ht="15" customHeight="1" x14ac:dyDescent="0.2">
      <c r="A28" s="3" t="s">
        <v>4</v>
      </c>
      <c r="B28" s="81"/>
      <c r="C28" s="81"/>
      <c r="D28" s="8">
        <f t="shared" si="10"/>
        <v>0</v>
      </c>
      <c r="E28" s="11" t="str">
        <f t="shared" si="11"/>
        <v>NM</v>
      </c>
      <c r="F28" s="8">
        <f t="shared" si="12"/>
        <v>0</v>
      </c>
      <c r="G28" s="9"/>
      <c r="H28" s="6"/>
      <c r="I28" s="3" t="s">
        <v>38</v>
      </c>
      <c r="J28" s="241">
        <v>0.14519000000000001</v>
      </c>
      <c r="K28" s="241">
        <v>7.6780000000000001E-2</v>
      </c>
      <c r="L28" s="8">
        <f t="shared" si="7"/>
        <v>0.22197</v>
      </c>
      <c r="M28" s="11">
        <f t="shared" si="8"/>
        <v>1.8909872362594426</v>
      </c>
      <c r="N28" s="38">
        <f t="shared" si="9"/>
        <v>6.8410000000000012E-2</v>
      </c>
      <c r="O28" s="9"/>
      <c r="Q28" s="90" t="s">
        <v>4</v>
      </c>
      <c r="R28" s="89" t="str">
        <f t="shared" si="5"/>
        <v/>
      </c>
      <c r="T28" s="3" t="s">
        <v>38</v>
      </c>
      <c r="U28" s="89" t="str">
        <f t="shared" si="3"/>
        <v/>
      </c>
      <c r="W28" s="1" t="str">
        <f>IF(X28&lt;&gt;"",MAX(W$5:W27)+1,"")</f>
        <v/>
      </c>
      <c r="X28" s="1" t="str">
        <f t="shared" si="6"/>
        <v/>
      </c>
      <c r="AB28" s="1" t="str">
        <f>IFERROR(INDEX(X:X,MATCH(ROWS(AB$6:AB28),W:W,0)),"")</f>
        <v/>
      </c>
    </row>
    <row r="29" spans="1:28" ht="15" customHeight="1" x14ac:dyDescent="0.2">
      <c r="A29" s="3" t="s">
        <v>5</v>
      </c>
      <c r="B29" s="81"/>
      <c r="C29" s="81"/>
      <c r="D29" s="8">
        <f t="shared" si="10"/>
        <v>0</v>
      </c>
      <c r="E29" s="11" t="str">
        <f t="shared" si="11"/>
        <v>NM</v>
      </c>
      <c r="F29" s="8">
        <f t="shared" si="12"/>
        <v>0</v>
      </c>
      <c r="G29" s="9"/>
      <c r="H29" s="6"/>
      <c r="I29" s="3" t="s">
        <v>106</v>
      </c>
      <c r="J29" s="241">
        <v>5.9319999999999998E-2</v>
      </c>
      <c r="K29" s="241">
        <v>0</v>
      </c>
      <c r="L29" s="8">
        <f t="shared" si="7"/>
        <v>5.9319999999999998E-2</v>
      </c>
      <c r="M29" s="11" t="str">
        <f t="shared" si="8"/>
        <v>NM</v>
      </c>
      <c r="N29" s="38">
        <f t="shared" si="9"/>
        <v>5.9319999999999998E-2</v>
      </c>
      <c r="O29" s="9"/>
      <c r="Q29" s="90" t="s">
        <v>5</v>
      </c>
      <c r="R29" s="89" t="str">
        <f t="shared" si="5"/>
        <v/>
      </c>
      <c r="T29" s="3" t="s">
        <v>106</v>
      </c>
      <c r="U29" s="89" t="str">
        <f t="shared" si="3"/>
        <v/>
      </c>
      <c r="W29" s="1" t="str">
        <f>IF(X29&lt;&gt;"",MAX(W$5:W28)+1,"")</f>
        <v/>
      </c>
      <c r="X29" s="1" t="str">
        <f t="shared" si="6"/>
        <v/>
      </c>
      <c r="AB29" s="1" t="str">
        <f>IFERROR(INDEX(X:X,MATCH(ROWS(AB$6:AB29),W:W,0)),"")</f>
        <v/>
      </c>
    </row>
    <row r="30" spans="1:28" ht="15" customHeight="1" x14ac:dyDescent="0.2">
      <c r="A30" s="3" t="s">
        <v>73</v>
      </c>
      <c r="B30" s="81"/>
      <c r="C30" s="81"/>
      <c r="D30" s="8">
        <f t="shared" si="10"/>
        <v>0</v>
      </c>
      <c r="E30" s="11" t="str">
        <f t="shared" si="11"/>
        <v>NM</v>
      </c>
      <c r="F30" s="8">
        <f t="shared" si="12"/>
        <v>0</v>
      </c>
      <c r="G30" s="9"/>
      <c r="H30" s="6"/>
      <c r="I30" s="3" t="s">
        <v>39</v>
      </c>
      <c r="J30" s="241">
        <v>0</v>
      </c>
      <c r="K30" s="241">
        <v>0</v>
      </c>
      <c r="L30" s="8">
        <f t="shared" si="7"/>
        <v>0</v>
      </c>
      <c r="M30" s="11" t="str">
        <f t="shared" si="8"/>
        <v>NM</v>
      </c>
      <c r="N30" s="38">
        <f t="shared" si="9"/>
        <v>0</v>
      </c>
      <c r="O30" s="9"/>
      <c r="Q30" s="90" t="s">
        <v>18</v>
      </c>
      <c r="R30" s="89" t="str">
        <f t="shared" si="5"/>
        <v/>
      </c>
      <c r="T30" s="3" t="s">
        <v>39</v>
      </c>
      <c r="U30" s="89" t="str">
        <f t="shared" si="3"/>
        <v/>
      </c>
      <c r="W30" s="1" t="str">
        <f>IF(X30&lt;&gt;"",MAX(W$5:W29)+1,"")</f>
        <v/>
      </c>
      <c r="X30" s="1" t="str">
        <f t="shared" si="6"/>
        <v/>
      </c>
      <c r="AB30" s="1" t="str">
        <f>IFERROR(INDEX(X:X,MATCH(ROWS(AB$6:AB30),W:W,0)),"")</f>
        <v/>
      </c>
    </row>
    <row r="31" spans="1:28" ht="15" customHeight="1" x14ac:dyDescent="0.2">
      <c r="A31" s="3" t="s">
        <v>66</v>
      </c>
      <c r="B31" s="81"/>
      <c r="C31" s="81"/>
      <c r="D31" s="8">
        <f t="shared" si="10"/>
        <v>0</v>
      </c>
      <c r="E31" s="11" t="str">
        <f t="shared" si="11"/>
        <v>NM</v>
      </c>
      <c r="F31" s="8">
        <f t="shared" si="12"/>
        <v>0</v>
      </c>
      <c r="G31" s="9"/>
      <c r="H31" s="6"/>
      <c r="I31" s="3" t="s">
        <v>59</v>
      </c>
      <c r="J31" s="241">
        <v>0</v>
      </c>
      <c r="K31" s="241">
        <v>1.6140000000000002E-2</v>
      </c>
      <c r="L31" s="8">
        <f t="shared" si="7"/>
        <v>1.6140000000000002E-2</v>
      </c>
      <c r="M31" s="11">
        <f t="shared" si="8"/>
        <v>0</v>
      </c>
      <c r="N31" s="38">
        <f t="shared" si="9"/>
        <v>-1.6140000000000002E-2</v>
      </c>
      <c r="O31" s="9"/>
      <c r="Q31" s="90" t="s">
        <v>66</v>
      </c>
      <c r="R31" s="89" t="str">
        <f t="shared" si="5"/>
        <v/>
      </c>
      <c r="T31" s="58" t="s">
        <v>59</v>
      </c>
      <c r="U31" s="89" t="str">
        <f t="shared" si="3"/>
        <v/>
      </c>
      <c r="W31" s="1" t="str">
        <f>IF(X31&lt;&gt;"",MAX(W$5:W30)+1,"")</f>
        <v/>
      </c>
      <c r="X31" s="1" t="str">
        <f t="shared" si="6"/>
        <v/>
      </c>
      <c r="AB31" s="1" t="str">
        <f>IFERROR(INDEX(X:X,MATCH(ROWS(AB$6:AB31),W:W,0)),"")</f>
        <v/>
      </c>
    </row>
    <row r="32" spans="1:28" ht="15" customHeight="1" x14ac:dyDescent="0.2">
      <c r="A32" s="3" t="s">
        <v>58</v>
      </c>
      <c r="B32" s="81"/>
      <c r="C32" s="81"/>
      <c r="D32" s="8">
        <f t="shared" si="10"/>
        <v>0</v>
      </c>
      <c r="E32" s="11" t="str">
        <f t="shared" si="11"/>
        <v>NM</v>
      </c>
      <c r="F32" s="8">
        <f t="shared" si="12"/>
        <v>0</v>
      </c>
      <c r="G32" s="9"/>
      <c r="H32" s="305"/>
      <c r="I32" s="3" t="s">
        <v>60</v>
      </c>
      <c r="J32" s="241">
        <v>0</v>
      </c>
      <c r="K32" s="241">
        <v>0</v>
      </c>
      <c r="L32" s="8">
        <f t="shared" si="7"/>
        <v>0</v>
      </c>
      <c r="M32" s="11" t="str">
        <f t="shared" si="8"/>
        <v>NM</v>
      </c>
      <c r="N32" s="38">
        <f t="shared" si="9"/>
        <v>0</v>
      </c>
      <c r="O32" s="9"/>
      <c r="Q32" s="90" t="s">
        <v>58</v>
      </c>
      <c r="R32" s="89" t="str">
        <f t="shared" si="5"/>
        <v/>
      </c>
      <c r="T32" s="3" t="s">
        <v>60</v>
      </c>
      <c r="U32" s="89" t="str">
        <f t="shared" si="3"/>
        <v/>
      </c>
      <c r="W32" s="1" t="str">
        <f>IF(X32&lt;&gt;"",MAX(W$5:W31)+1,"")</f>
        <v/>
      </c>
      <c r="X32" s="1" t="str">
        <f>IF(R37&lt;&gt;"",Q37 &amp; " Net Exposure: " &amp; IF(R37&gt;0,"+","") &amp; ROUND(R37,2)*100 &amp; " percentage points","")</f>
        <v/>
      </c>
      <c r="AB32" s="1" t="str">
        <f>IFERROR(INDEX(X:X,MATCH(ROWS(AB$6:AB32),W:W,0)),"")</f>
        <v/>
      </c>
    </row>
    <row r="33" spans="1:28" ht="15" customHeight="1" x14ac:dyDescent="0.2">
      <c r="A33" s="3" t="s">
        <v>64</v>
      </c>
      <c r="B33" s="81"/>
      <c r="C33" s="81"/>
      <c r="D33" s="8">
        <f t="shared" si="10"/>
        <v>0</v>
      </c>
      <c r="E33" s="11" t="str">
        <f t="shared" si="11"/>
        <v>NM</v>
      </c>
      <c r="F33" s="8">
        <f t="shared" si="12"/>
        <v>0</v>
      </c>
      <c r="G33" s="9"/>
      <c r="H33" s="6"/>
      <c r="I33" s="2"/>
      <c r="J33" s="2"/>
      <c r="N33" s="21"/>
      <c r="O33" s="9"/>
      <c r="Q33" s="90" t="s">
        <v>64</v>
      </c>
      <c r="R33" s="89" t="str">
        <f t="shared" si="5"/>
        <v/>
      </c>
      <c r="T33" s="2"/>
      <c r="U33" s="6" t="str">
        <f t="shared" si="3"/>
        <v/>
      </c>
      <c r="W33" s="1" t="str">
        <f>IF(X33&lt;&gt;"",MAX(W$5:W32)+1,"")</f>
        <v/>
      </c>
      <c r="X33" s="1" t="str">
        <f>IF(R41&lt;&gt;"",Q41 &amp; " Net Exposure: " &amp; IF(R41&gt;0,"+","") &amp; ROUND(R41,2)*100 &amp; " percentage points","")</f>
        <v/>
      </c>
      <c r="AB33" s="1" t="str">
        <f>IFERROR(INDEX(X:X,MATCH(ROWS(AB$6:AB33),W:W,0)),"")</f>
        <v/>
      </c>
    </row>
    <row r="34" spans="1:28" ht="15" customHeight="1" x14ac:dyDescent="0.2">
      <c r="A34" s="3" t="s">
        <v>62</v>
      </c>
      <c r="B34" s="81"/>
      <c r="C34" s="81"/>
      <c r="D34" s="8">
        <f t="shared" si="10"/>
        <v>0</v>
      </c>
      <c r="E34" s="11" t="str">
        <f t="shared" si="11"/>
        <v>NM</v>
      </c>
      <c r="F34" s="8">
        <f t="shared" si="12"/>
        <v>0</v>
      </c>
      <c r="G34" s="9"/>
      <c r="I34" s="4" t="s">
        <v>25</v>
      </c>
      <c r="J34" s="8">
        <f>SUM(J20:J32)</f>
        <v>0.91658000000000006</v>
      </c>
      <c r="K34" s="8">
        <f>SUM(K20:K32)</f>
        <v>0.38750999999999997</v>
      </c>
      <c r="L34" s="8">
        <f>J34+K34</f>
        <v>1.30409</v>
      </c>
      <c r="M34" s="11">
        <f>IF(K34&gt;0,J34/K34,"NM")</f>
        <v>2.3653067017625355</v>
      </c>
      <c r="N34" s="8">
        <f>J34-K34</f>
        <v>0.52907000000000015</v>
      </c>
      <c r="O34" s="9"/>
      <c r="Q34" s="90" t="s">
        <v>62</v>
      </c>
      <c r="R34" s="89" t="str">
        <f t="shared" si="5"/>
        <v/>
      </c>
      <c r="T34" s="5" t="s">
        <v>25</v>
      </c>
      <c r="U34" s="89">
        <f t="shared" si="3"/>
        <v>0.52907000000000015</v>
      </c>
      <c r="W34" s="1" t="str">
        <f>IF(X34&lt;&gt;"",MAX(W$5:W33)+1,"")</f>
        <v/>
      </c>
      <c r="X34" s="1" t="str">
        <f>IF(R45&lt;&gt;"",Q45 &amp; " Net Exposure: " &amp; IF(R45&gt;0,"+","") &amp; ROUND(R45,2)*100 &amp; " percentage points","")</f>
        <v/>
      </c>
      <c r="AB34" s="1" t="str">
        <f>IFERROR(INDEX(X:X,MATCH(ROWS(AB$6:AB34),W:W,0)),"")</f>
        <v/>
      </c>
    </row>
    <row r="35" spans="1:28" ht="15" customHeight="1" x14ac:dyDescent="0.2">
      <c r="A35" s="3" t="s">
        <v>63</v>
      </c>
      <c r="B35" s="81"/>
      <c r="C35" s="81"/>
      <c r="D35" s="8">
        <f t="shared" si="10"/>
        <v>0</v>
      </c>
      <c r="E35" s="11" t="str">
        <f t="shared" si="11"/>
        <v>NM</v>
      </c>
      <c r="F35" s="8">
        <f t="shared" si="12"/>
        <v>0</v>
      </c>
      <c r="G35" s="9"/>
      <c r="K35" s="20"/>
      <c r="Q35" s="90" t="s">
        <v>63</v>
      </c>
      <c r="R35" s="89" t="str">
        <f t="shared" si="5"/>
        <v/>
      </c>
      <c r="U35" s="6" t="str">
        <f t="shared" si="3"/>
        <v/>
      </c>
      <c r="W35" s="1" t="str">
        <f>IF(X35&lt;&gt;"",MAX(W$5:W34)+1,"")</f>
        <v/>
      </c>
      <c r="X35" s="1" t="str">
        <f>IF(R49&lt;&gt;"",Q49 &amp; " Net Exposure: " &amp; IF(R49&gt;0,"+","") &amp; ROUND(R49,2)*100 &amp; " percentage points","")</f>
        <v/>
      </c>
      <c r="AB35" s="1" t="str">
        <f>IFERROR(INDEX(X:X,MATCH(ROWS(AB$6:AB35),W:W,0)),"")</f>
        <v/>
      </c>
    </row>
    <row r="36" spans="1:28" ht="15" customHeight="1" x14ac:dyDescent="0.2">
      <c r="B36" s="9"/>
      <c r="C36" s="9"/>
      <c r="D36" s="9"/>
      <c r="E36" s="12"/>
      <c r="F36" s="9"/>
      <c r="G36" s="15"/>
      <c r="I36" s="2" t="s">
        <v>40</v>
      </c>
      <c r="J36" s="2"/>
      <c r="N36" s="9"/>
      <c r="O36" s="9"/>
      <c r="R36" s="94" t="str">
        <f t="shared" si="5"/>
        <v/>
      </c>
      <c r="T36" s="2" t="s">
        <v>40</v>
      </c>
      <c r="U36" s="6" t="str">
        <f t="shared" si="3"/>
        <v/>
      </c>
      <c r="W36" s="1" t="str">
        <f>IF(X36&lt;&gt;"",MAX(W$5:W35)+1,"")</f>
        <v/>
      </c>
      <c r="X36" s="1" t="str">
        <f>IF(R50&lt;&gt;"",Q50 &amp; " Net Exposure: " &amp; IF(R50&gt;0,"+","") &amp; ROUND(R50,2)*100 &amp; " percentage points","")</f>
        <v/>
      </c>
      <c r="AB36" s="1" t="str">
        <f>IFERROR(INDEX(X:X,MATCH(ROWS(AB$6:AB36),W:W,0)),"")</f>
        <v/>
      </c>
    </row>
    <row r="37" spans="1:28" ht="15" customHeight="1" x14ac:dyDescent="0.2">
      <c r="A37" s="5" t="s">
        <v>12</v>
      </c>
      <c r="B37" s="8">
        <f>SUM(B21:B31, B33:B35)</f>
        <v>0</v>
      </c>
      <c r="C37" s="8">
        <f>SUM(C21:C31, C33:C35)</f>
        <v>0</v>
      </c>
      <c r="D37" s="8">
        <f>C37+B37</f>
        <v>0</v>
      </c>
      <c r="E37" s="11" t="str">
        <f>IF(C37&gt;0,B37/C37,"NM")</f>
        <v>NM</v>
      </c>
      <c r="F37" s="8">
        <f>B37-C37</f>
        <v>0</v>
      </c>
      <c r="G37" s="9"/>
      <c r="I37" s="2"/>
      <c r="J37" s="2"/>
      <c r="N37" s="9"/>
      <c r="O37" s="9"/>
      <c r="Q37" s="91" t="s">
        <v>12</v>
      </c>
      <c r="R37" s="89" t="str">
        <f t="shared" si="5"/>
        <v/>
      </c>
      <c r="T37" s="2"/>
      <c r="U37" s="6" t="str">
        <f t="shared" si="3"/>
        <v/>
      </c>
      <c r="W37" s="1" t="str">
        <f>IF(X37&lt;&gt;"",MAX(W$5:W36)+1,"")</f>
        <v/>
      </c>
      <c r="X37" s="1" t="str">
        <f>IF(R52&lt;&gt;"",Q52 &amp; " Net Exposure: " &amp; IF(R52&gt;0,"+","") &amp; ROUND(R52,2)*100 &amp; " percentage points","")</f>
        <v/>
      </c>
    </row>
    <row r="38" spans="1:28" ht="15" customHeight="1" x14ac:dyDescent="0.2">
      <c r="A38" s="2"/>
      <c r="B38" s="9"/>
      <c r="C38" s="9"/>
      <c r="D38" s="9"/>
      <c r="E38" s="12"/>
      <c r="F38" s="9"/>
      <c r="G38" s="9"/>
      <c r="H38" s="6"/>
      <c r="I38" s="2"/>
      <c r="J38" s="10" t="s">
        <v>52</v>
      </c>
      <c r="K38" s="10" t="s">
        <v>53</v>
      </c>
      <c r="L38" s="10" t="s">
        <v>54</v>
      </c>
      <c r="M38" s="13" t="s">
        <v>55</v>
      </c>
      <c r="N38" s="10" t="s">
        <v>56</v>
      </c>
      <c r="O38" s="10"/>
      <c r="Q38" s="2"/>
      <c r="R38" s="98" t="str">
        <f t="shared" si="5"/>
        <v/>
      </c>
      <c r="T38" s="2"/>
      <c r="U38" s="6" t="str">
        <f t="shared" si="3"/>
        <v/>
      </c>
      <c r="W38" s="1" t="str">
        <f>IF(X38&lt;&gt;"",MAX(W$5:W37)+1,"")</f>
        <v/>
      </c>
      <c r="X38" s="1" t="str">
        <f>IF(R56&lt;&gt;"",Q56 &amp; " Exposure: " &amp; IF(R56&gt;0,"+","") &amp; ROUND(R56,2)*100 &amp; " percentage points","")</f>
        <v/>
      </c>
    </row>
    <row r="39" spans="1:28" ht="15" customHeight="1" x14ac:dyDescent="0.2">
      <c r="B39" s="9"/>
      <c r="C39" s="9"/>
      <c r="D39" s="9"/>
      <c r="E39" s="12"/>
      <c r="F39" s="9"/>
      <c r="G39" s="9"/>
      <c r="H39" s="6"/>
      <c r="I39" s="3" t="s">
        <v>292</v>
      </c>
      <c r="J39" s="241">
        <f>SUM('[6]Exposure Template'!$J$39:$J$40)</f>
        <v>0.36894000000000005</v>
      </c>
      <c r="K39" s="241">
        <f>SUM('[6]Exposure Template'!$K$39:$K$40)</f>
        <v>0.23422999999999999</v>
      </c>
      <c r="L39" s="8">
        <f>K39+J39</f>
        <v>0.60316999999999998</v>
      </c>
      <c r="M39" s="11">
        <f>IF(K39&gt;0,J39/K39,"NM")</f>
        <v>1.575118473295479</v>
      </c>
      <c r="N39" s="8">
        <f>J39-K39</f>
        <v>0.13471000000000005</v>
      </c>
      <c r="O39" s="9"/>
      <c r="R39" s="6" t="str">
        <f t="shared" si="5"/>
        <v/>
      </c>
      <c r="T39" s="3" t="s">
        <v>41</v>
      </c>
      <c r="U39" s="89">
        <f t="shared" si="3"/>
        <v>0.13471000000000005</v>
      </c>
      <c r="W39" s="1">
        <f>IF(X39&lt;&gt;"",MAX(W$5:W38)+1,"")</f>
        <v>7</v>
      </c>
      <c r="X39" s="1" t="str">
        <f>IF(U10&lt;&gt;"",T10 &amp; " Net Exposure: " &amp; IF(U10&gt;0,"+","") &amp; ROUND(U10,2)*100 &amp; " percentage points","")</f>
        <v>North America Net Exposure: +44 percentage points</v>
      </c>
    </row>
    <row r="40" spans="1:28" ht="15" customHeight="1" x14ac:dyDescent="0.2">
      <c r="A40" s="2" t="s">
        <v>10</v>
      </c>
      <c r="B40" s="10" t="s">
        <v>52</v>
      </c>
      <c r="C40" s="10" t="s">
        <v>53</v>
      </c>
      <c r="D40" s="15" t="s">
        <v>54</v>
      </c>
      <c r="E40" s="13" t="s">
        <v>55</v>
      </c>
      <c r="F40" s="15" t="s">
        <v>56</v>
      </c>
      <c r="G40" s="15"/>
      <c r="H40" s="6"/>
      <c r="I40" s="3" t="s">
        <v>293</v>
      </c>
      <c r="J40" s="241">
        <v>0.54762999999999995</v>
      </c>
      <c r="K40" s="241">
        <f>8.086%+1.614%+1.411%</f>
        <v>0.11111</v>
      </c>
      <c r="L40" s="8">
        <f>K40+J40</f>
        <v>0.65873999999999999</v>
      </c>
      <c r="M40" s="11">
        <f>IF(K40&gt;0,J40/K40,"NM")</f>
        <v>4.9287192871928713</v>
      </c>
      <c r="N40" s="8">
        <f>J40-K40</f>
        <v>0.43651999999999996</v>
      </c>
      <c r="O40" s="9"/>
      <c r="Q40" s="2" t="s">
        <v>10</v>
      </c>
      <c r="R40" s="95" t="str">
        <f t="shared" si="5"/>
        <v/>
      </c>
      <c r="T40" s="3" t="s">
        <v>42</v>
      </c>
      <c r="U40" s="89">
        <f t="shared" si="3"/>
        <v>0.43651999999999996</v>
      </c>
      <c r="W40" s="1" t="str">
        <f>IF(X40&lt;&gt;"",MAX(W$5:W39)+1,"")</f>
        <v/>
      </c>
      <c r="X40" s="1" t="str">
        <f>IF(U11&lt;&gt;"",T11 &amp; " Net Exposure: " &amp; IF(U11&gt;0,"+","") &amp; ROUND(U11,2)*100 &amp; " percentage points","")</f>
        <v/>
      </c>
    </row>
    <row r="41" spans="1:28" ht="15" customHeight="1" x14ac:dyDescent="0.2">
      <c r="A41" s="4" t="s">
        <v>51</v>
      </c>
      <c r="B41" s="8"/>
      <c r="C41" s="8"/>
      <c r="D41" s="8">
        <f>B41+C41</f>
        <v>0</v>
      </c>
      <c r="E41" s="11" t="str">
        <f>IF(C41&gt;0,B41/C41,"NM")</f>
        <v>NM</v>
      </c>
      <c r="F41" s="8">
        <f>B41-C41</f>
        <v>0</v>
      </c>
      <c r="G41" s="9"/>
      <c r="H41" s="6"/>
      <c r="I41" s="3" t="s">
        <v>294</v>
      </c>
      <c r="J41" s="241">
        <v>0</v>
      </c>
      <c r="K41" s="241">
        <v>4.2169999999999999E-2</v>
      </c>
      <c r="L41" s="8">
        <f>K41+J41</f>
        <v>4.2169999999999999E-2</v>
      </c>
      <c r="M41" s="11">
        <f>IF(K41&gt;0,J41/K41,"NM")</f>
        <v>0</v>
      </c>
      <c r="N41" s="8">
        <f>J41-K41</f>
        <v>-4.2169999999999999E-2</v>
      </c>
      <c r="O41" s="39">
        <f>3.8/3</f>
        <v>1.2666666666666666</v>
      </c>
      <c r="Q41" s="92" t="s">
        <v>51</v>
      </c>
      <c r="R41" s="89" t="str">
        <f t="shared" si="5"/>
        <v/>
      </c>
      <c r="T41" s="3" t="s">
        <v>43</v>
      </c>
      <c r="U41" s="89">
        <f t="shared" si="3"/>
        <v>-1.3088366666666666</v>
      </c>
      <c r="W41" s="1" t="str">
        <f>IF(X41&lt;&gt;"",MAX(W$5:W40)+1,"")</f>
        <v/>
      </c>
      <c r="X41" s="1" t="str">
        <f>IF(U12&lt;&gt;"",T12 &amp; " Net Exposure: " &amp; IF(U12&gt;0,"+","") &amp; ROUND(U12,2)*100 &amp; " percentage points","")</f>
        <v/>
      </c>
    </row>
    <row r="42" spans="1:28" ht="15" customHeight="1" x14ac:dyDescent="0.2">
      <c r="A42" s="2"/>
      <c r="B42" s="9"/>
      <c r="C42" s="9"/>
      <c r="D42" s="9"/>
      <c r="E42" s="12"/>
      <c r="F42" s="9"/>
      <c r="G42" s="9"/>
      <c r="H42" s="6"/>
      <c r="J42" s="81"/>
      <c r="K42" s="241"/>
      <c r="L42" s="9"/>
      <c r="N42" s="9"/>
      <c r="O42" s="9"/>
      <c r="Q42" s="2"/>
      <c r="R42" s="98" t="str">
        <f t="shared" si="5"/>
        <v/>
      </c>
      <c r="U42" s="6" t="str">
        <f t="shared" si="3"/>
        <v/>
      </c>
      <c r="W42" s="1" t="str">
        <f>IF(X42&lt;&gt;"",MAX(W$5:W41)+1,"")</f>
        <v/>
      </c>
      <c r="X42" s="1" t="str">
        <f>IF(U13&lt;&gt;"",T13 &amp; " Net Exposure: " &amp; IF(U13&gt;0,"+","") &amp; ROUND(U13,2)*100 &amp; " percentage points","")</f>
        <v/>
      </c>
    </row>
    <row r="43" spans="1:28" ht="15" customHeight="1" x14ac:dyDescent="0.2">
      <c r="B43" s="9"/>
      <c r="C43" s="9"/>
      <c r="D43" s="9"/>
      <c r="E43" s="12"/>
      <c r="F43" s="9"/>
      <c r="G43" s="9"/>
      <c r="I43" s="4" t="s">
        <v>25</v>
      </c>
      <c r="J43" s="8">
        <f>SUM(J39:J41)</f>
        <v>0.91657</v>
      </c>
      <c r="K43" s="8">
        <f>SUM(K39:K41)</f>
        <v>0.38750999999999997</v>
      </c>
      <c r="L43" s="8">
        <f>J43+K43</f>
        <v>1.3040799999999999</v>
      </c>
      <c r="M43" s="11">
        <f>IF(K43&gt;0,J43/K43,"NM")</f>
        <v>2.3652808959768783</v>
      </c>
      <c r="N43" s="8">
        <f>J43-K43</f>
        <v>0.52906000000000009</v>
      </c>
      <c r="O43" s="9"/>
      <c r="R43" s="6" t="str">
        <f t="shared" si="5"/>
        <v/>
      </c>
      <c r="T43" s="5" t="s">
        <v>25</v>
      </c>
      <c r="U43" s="89">
        <f t="shared" si="3"/>
        <v>0.52906000000000009</v>
      </c>
      <c r="W43" s="1" t="str">
        <f>IF(X43&lt;&gt;"",MAX(W$5:W42)+1,"")</f>
        <v/>
      </c>
      <c r="X43" s="1" t="str">
        <f t="shared" ref="X43:X55" si="13">IF(U20&lt;&gt;"",T20 &amp; " Net Exposure: " &amp; IF(U20&gt;0,"+","") &amp; ROUND(U20,2)*100 &amp; " percentage points","")</f>
        <v/>
      </c>
    </row>
    <row r="44" spans="1:28" ht="15" customHeight="1" x14ac:dyDescent="0.2">
      <c r="A44" s="2" t="s">
        <v>13</v>
      </c>
      <c r="B44" s="10" t="s">
        <v>52</v>
      </c>
      <c r="C44" s="10" t="s">
        <v>53</v>
      </c>
      <c r="D44" s="15" t="s">
        <v>54</v>
      </c>
      <c r="E44" s="13" t="s">
        <v>55</v>
      </c>
      <c r="F44" s="15" t="s">
        <v>56</v>
      </c>
      <c r="G44" s="15"/>
      <c r="J44" s="6"/>
      <c r="K44" s="6"/>
      <c r="Q44" s="2" t="s">
        <v>13</v>
      </c>
      <c r="R44" s="95" t="str">
        <f t="shared" si="5"/>
        <v/>
      </c>
      <c r="U44" s="6" t="str">
        <f t="shared" si="3"/>
        <v/>
      </c>
      <c r="W44" s="1" t="str">
        <f>IF(X44&lt;&gt;"",MAX(W$5:W43)+1,"")</f>
        <v/>
      </c>
      <c r="X44" s="1" t="str">
        <f t="shared" si="13"/>
        <v/>
      </c>
    </row>
    <row r="45" spans="1:28" ht="15" customHeight="1" x14ac:dyDescent="0.2">
      <c r="A45" s="4" t="s">
        <v>50</v>
      </c>
      <c r="B45" s="8"/>
      <c r="C45" s="8"/>
      <c r="D45" s="8">
        <f>B45+C45</f>
        <v>0</v>
      </c>
      <c r="E45" s="11" t="str">
        <f>IF(C45&gt;0,B45/C45,"NM")</f>
        <v>NM</v>
      </c>
      <c r="F45" s="8">
        <f>B45-C45</f>
        <v>0</v>
      </c>
      <c r="G45" s="9"/>
      <c r="I45" s="2" t="s">
        <v>80</v>
      </c>
      <c r="L45" s="21"/>
      <c r="M45" s="1"/>
      <c r="Q45" s="92" t="s">
        <v>50</v>
      </c>
      <c r="R45" s="89" t="str">
        <f t="shared" si="5"/>
        <v/>
      </c>
      <c r="T45" s="2" t="s">
        <v>80</v>
      </c>
      <c r="U45" s="6" t="str">
        <f t="shared" si="3"/>
        <v/>
      </c>
      <c r="W45" s="1">
        <f>IF(X45&lt;&gt;"",MAX(W$5:W44)+1,"")</f>
        <v>8</v>
      </c>
      <c r="X45" s="1" t="str">
        <f t="shared" si="13"/>
        <v>Industrials Net Exposure: +14 percentage points</v>
      </c>
    </row>
    <row r="46" spans="1:28" ht="15" customHeight="1" x14ac:dyDescent="0.2">
      <c r="A46" s="2"/>
      <c r="B46" s="9"/>
      <c r="C46" s="9"/>
      <c r="D46" s="9"/>
      <c r="E46" s="12"/>
      <c r="F46" s="9"/>
      <c r="G46" s="9"/>
      <c r="I46" s="2"/>
      <c r="J46" s="19" t="s">
        <v>52</v>
      </c>
      <c r="K46" s="19" t="s">
        <v>53</v>
      </c>
      <c r="L46" s="41" t="s">
        <v>54</v>
      </c>
      <c r="M46" s="42" t="s">
        <v>55</v>
      </c>
      <c r="N46" s="41" t="s">
        <v>56</v>
      </c>
      <c r="O46" s="41"/>
      <c r="Q46" s="2"/>
      <c r="R46" s="98" t="str">
        <f t="shared" si="5"/>
        <v/>
      </c>
      <c r="T46" s="2"/>
      <c r="U46" s="6" t="str">
        <f t="shared" si="3"/>
        <v/>
      </c>
      <c r="W46" s="1">
        <f>IF(X46&lt;&gt;"",MAX(W$5:W45)+1,"")</f>
        <v>9</v>
      </c>
      <c r="X46" s="1" t="str">
        <f t="shared" si="13"/>
        <v>Cons. Disc. Net Exposure: +11 percentage points</v>
      </c>
    </row>
    <row r="47" spans="1:28" ht="15" customHeight="1" x14ac:dyDescent="0.2">
      <c r="B47" s="9"/>
      <c r="C47" s="9"/>
      <c r="D47" s="9"/>
      <c r="E47" s="12"/>
      <c r="F47" s="9"/>
      <c r="G47" s="9"/>
      <c r="I47" s="3" t="s">
        <v>22</v>
      </c>
      <c r="J47" s="36"/>
      <c r="K47" s="36"/>
      <c r="L47" s="8">
        <f>K47+J47</f>
        <v>0</v>
      </c>
      <c r="M47" s="11" t="str">
        <f>IF(K47&gt;0,J47/K47,"NM")</f>
        <v>NM</v>
      </c>
      <c r="N47" s="8">
        <f>J47-K47</f>
        <v>0</v>
      </c>
      <c r="O47" s="9"/>
      <c r="R47" s="6" t="str">
        <f t="shared" si="5"/>
        <v/>
      </c>
      <c r="T47" s="3" t="s">
        <v>22</v>
      </c>
      <c r="U47" s="89" t="str">
        <f t="shared" si="3"/>
        <v/>
      </c>
      <c r="W47" s="1" t="str">
        <f>IF(X47&lt;&gt;"",MAX(W$5:W46)+1,"")</f>
        <v/>
      </c>
      <c r="X47" s="1" t="str">
        <f t="shared" si="13"/>
        <v/>
      </c>
    </row>
    <row r="48" spans="1:28" ht="15" customHeight="1" x14ac:dyDescent="0.2">
      <c r="A48" s="2" t="s">
        <v>49</v>
      </c>
      <c r="B48" s="10" t="s">
        <v>52</v>
      </c>
      <c r="C48" s="10" t="s">
        <v>53</v>
      </c>
      <c r="D48" s="15" t="s">
        <v>54</v>
      </c>
      <c r="E48" s="13" t="s">
        <v>55</v>
      </c>
      <c r="F48" s="15" t="s">
        <v>56</v>
      </c>
      <c r="G48" s="15"/>
      <c r="I48" s="3" t="s">
        <v>79</v>
      </c>
      <c r="J48" s="36"/>
      <c r="K48" s="36"/>
      <c r="L48" s="8">
        <f>K48+J48</f>
        <v>0</v>
      </c>
      <c r="M48" s="11" t="str">
        <f>IF(K48&gt;0,J48/K48,"NM")</f>
        <v>NM</v>
      </c>
      <c r="N48" s="8">
        <f>J48-K48</f>
        <v>0</v>
      </c>
      <c r="O48" s="9"/>
      <c r="Q48" s="2" t="s">
        <v>49</v>
      </c>
      <c r="R48" s="95" t="str">
        <f t="shared" si="5"/>
        <v/>
      </c>
      <c r="T48" s="3" t="s">
        <v>79</v>
      </c>
      <c r="U48" s="89" t="str">
        <f t="shared" si="3"/>
        <v/>
      </c>
      <c r="W48" s="1" t="str">
        <f>IF(X48&lt;&gt;"",MAX(W$5:W47)+1,"")</f>
        <v/>
      </c>
      <c r="X48" s="1" t="str">
        <f t="shared" si="13"/>
        <v/>
      </c>
    </row>
    <row r="49" spans="1:24" ht="15" customHeight="1" x14ac:dyDescent="0.2">
      <c r="A49" s="7" t="s">
        <v>14</v>
      </c>
      <c r="B49" s="8"/>
      <c r="C49" s="8"/>
      <c r="D49" s="8">
        <f>B49+C49</f>
        <v>0</v>
      </c>
      <c r="E49" s="11" t="str">
        <f>IF(C49&gt;0,B49/C49,"NM")</f>
        <v>NM</v>
      </c>
      <c r="F49" s="8">
        <f>B49-C49</f>
        <v>0</v>
      </c>
      <c r="G49" s="9"/>
      <c r="I49" s="3" t="s">
        <v>24</v>
      </c>
      <c r="J49" s="36"/>
      <c r="K49" s="36"/>
      <c r="L49" s="8">
        <f>K49+J49</f>
        <v>0</v>
      </c>
      <c r="M49" s="11" t="str">
        <f>IF(K49&gt;0,J49/K49,"NM")</f>
        <v>NM</v>
      </c>
      <c r="N49" s="8">
        <f>J49-K49</f>
        <v>0</v>
      </c>
      <c r="O49" s="9"/>
      <c r="Q49" s="93" t="s">
        <v>14</v>
      </c>
      <c r="R49" s="89" t="str">
        <f t="shared" si="5"/>
        <v/>
      </c>
      <c r="T49" s="3" t="s">
        <v>24</v>
      </c>
      <c r="U49" s="89" t="str">
        <f t="shared" si="3"/>
        <v/>
      </c>
      <c r="W49" s="1" t="str">
        <f>IF(X49&lt;&gt;"",MAX(W$5:W48)+1,"")</f>
        <v/>
      </c>
      <c r="X49" s="1" t="str">
        <f t="shared" si="13"/>
        <v/>
      </c>
    </row>
    <row r="50" spans="1:24" ht="15" customHeight="1" x14ac:dyDescent="0.2">
      <c r="A50" s="7" t="s">
        <v>84</v>
      </c>
      <c r="B50" s="8"/>
      <c r="C50" s="8"/>
      <c r="D50" s="8">
        <f>B50+C50</f>
        <v>0</v>
      </c>
      <c r="E50" s="11" t="str">
        <f>IF(C50&gt;0,B50/C50,"NM")</f>
        <v>NM</v>
      </c>
      <c r="F50" s="8">
        <f>B50-C50</f>
        <v>0</v>
      </c>
      <c r="G50" s="9"/>
      <c r="I50" s="3" t="s">
        <v>81</v>
      </c>
      <c r="J50" s="36"/>
      <c r="K50" s="36"/>
      <c r="L50" s="8">
        <f>K50+J50</f>
        <v>0</v>
      </c>
      <c r="M50" s="11" t="str">
        <f>IF(K50&gt;0,J50/K50,"NM")</f>
        <v>NM</v>
      </c>
      <c r="N50" s="8">
        <f>J50-K50</f>
        <v>0</v>
      </c>
      <c r="O50" s="9"/>
      <c r="Q50" s="93" t="s">
        <v>15</v>
      </c>
      <c r="R50" s="89" t="str">
        <f t="shared" si="5"/>
        <v/>
      </c>
      <c r="T50" s="3" t="s">
        <v>81</v>
      </c>
      <c r="U50" s="89" t="str">
        <f t="shared" si="3"/>
        <v/>
      </c>
      <c r="W50" s="1" t="str">
        <f>IF(X50&lt;&gt;"",MAX(W$5:W49)+1,"")</f>
        <v/>
      </c>
      <c r="X50" s="1" t="str">
        <f t="shared" si="13"/>
        <v/>
      </c>
    </row>
    <row r="51" spans="1:24" ht="15" customHeight="1" x14ac:dyDescent="0.2">
      <c r="A51" s="2"/>
      <c r="B51" s="9"/>
      <c r="C51" s="9"/>
      <c r="D51" s="9"/>
      <c r="E51" s="12"/>
      <c r="F51" s="9"/>
      <c r="G51" s="15"/>
      <c r="Q51" s="2"/>
      <c r="R51" s="94" t="str">
        <f t="shared" si="5"/>
        <v/>
      </c>
      <c r="U51" s="6" t="str">
        <f t="shared" si="3"/>
        <v/>
      </c>
      <c r="W51" s="1" t="str">
        <f>IF(X51&lt;&gt;"",MAX(W$5:W50)+1,"")</f>
        <v/>
      </c>
      <c r="X51" s="1" t="str">
        <f t="shared" si="13"/>
        <v/>
      </c>
    </row>
    <row r="52" spans="1:24" ht="15" customHeight="1" x14ac:dyDescent="0.2">
      <c r="A52" s="4" t="s">
        <v>48</v>
      </c>
      <c r="B52" s="8">
        <f>SUM(B49:B50)</f>
        <v>0</v>
      </c>
      <c r="C52" s="8">
        <f>SUM(C49:C50)</f>
        <v>0</v>
      </c>
      <c r="D52" s="8">
        <f>B52+C52</f>
        <v>0</v>
      </c>
      <c r="E52" s="11" t="str">
        <f>IF(C52&gt;0,B52/C52,"NM")</f>
        <v>NM</v>
      </c>
      <c r="F52" s="8">
        <f>B52-C52</f>
        <v>0</v>
      </c>
      <c r="G52" s="9"/>
      <c r="I52" s="4" t="s">
        <v>57</v>
      </c>
      <c r="J52" s="38">
        <f>SUM(J47:J50)</f>
        <v>0</v>
      </c>
      <c r="K52" s="38">
        <f>SUM(K47:K50)</f>
        <v>0</v>
      </c>
      <c r="L52" s="8">
        <f>K52+J52</f>
        <v>0</v>
      </c>
      <c r="M52" s="11" t="str">
        <f>IF(K52&gt;0,J52/K52,"NM")</f>
        <v>NM</v>
      </c>
      <c r="N52" s="8">
        <f>J52-K52</f>
        <v>0</v>
      </c>
      <c r="O52" s="9"/>
      <c r="Q52" s="92" t="s">
        <v>48</v>
      </c>
      <c r="R52" s="89" t="str">
        <f t="shared" si="5"/>
        <v/>
      </c>
      <c r="T52" s="5" t="s">
        <v>57</v>
      </c>
      <c r="U52" s="89" t="str">
        <f t="shared" si="3"/>
        <v/>
      </c>
      <c r="W52" s="1" t="str">
        <f>IF(X52&lt;&gt;"",MAX(W$5:W51)+1,"")</f>
        <v/>
      </c>
      <c r="X52" s="1" t="str">
        <f t="shared" si="13"/>
        <v/>
      </c>
    </row>
    <row r="53" spans="1:24" ht="15" customHeight="1" thickBot="1" x14ac:dyDescent="0.25">
      <c r="A53" s="2"/>
      <c r="B53" s="9"/>
      <c r="C53" s="9"/>
      <c r="D53" s="9"/>
      <c r="E53" s="12"/>
      <c r="F53" s="9"/>
      <c r="G53" s="9"/>
      <c r="Q53" s="2"/>
      <c r="R53" s="98" t="str">
        <f t="shared" si="5"/>
        <v/>
      </c>
      <c r="W53" s="1" t="str">
        <f>IF(X53&lt;&gt;"",MAX(W$5:W52)+1,"")</f>
        <v/>
      </c>
      <c r="X53" s="1" t="str">
        <f t="shared" si="13"/>
        <v/>
      </c>
    </row>
    <row r="54" spans="1:24" ht="15" customHeight="1" x14ac:dyDescent="0.25">
      <c r="A54" s="2"/>
      <c r="B54" s="9"/>
      <c r="C54" s="9"/>
      <c r="D54" s="9"/>
      <c r="E54" s="12"/>
      <c r="F54" s="9"/>
      <c r="G54" s="9"/>
      <c r="I54" s="247" t="s">
        <v>67</v>
      </c>
      <c r="J54" s="248"/>
      <c r="K54" s="248"/>
      <c r="L54" s="248"/>
      <c r="M54" s="311"/>
      <c r="N54" s="310"/>
      <c r="Q54" s="2"/>
      <c r="R54" s="6" t="str">
        <f t="shared" si="5"/>
        <v/>
      </c>
      <c r="W54" s="1" t="str">
        <f>IF(X54&lt;&gt;"",MAX(W$5:W53)+1,"")</f>
        <v/>
      </c>
      <c r="X54" s="1" t="str">
        <f t="shared" si="13"/>
        <v/>
      </c>
    </row>
    <row r="55" spans="1:24" ht="15" customHeight="1" x14ac:dyDescent="0.2">
      <c r="A55" s="2" t="s">
        <v>65</v>
      </c>
      <c r="B55" s="10" t="s">
        <v>52</v>
      </c>
      <c r="C55" s="10" t="s">
        <v>53</v>
      </c>
      <c r="D55" s="15" t="s">
        <v>54</v>
      </c>
      <c r="E55" s="13" t="s">
        <v>55</v>
      </c>
      <c r="F55" s="15" t="s">
        <v>56</v>
      </c>
      <c r="G55" s="15"/>
      <c r="I55" s="357" t="s">
        <v>299</v>
      </c>
      <c r="J55" s="358"/>
      <c r="K55" s="358"/>
      <c r="L55" s="358"/>
      <c r="M55" s="358"/>
      <c r="N55" s="359"/>
      <c r="Q55" s="2" t="s">
        <v>65</v>
      </c>
      <c r="R55" s="95" t="str">
        <f t="shared" si="5"/>
        <v/>
      </c>
      <c r="W55" s="1" t="str">
        <f>IF(X55&lt;&gt;"",MAX(W$5:W54)+1,"")</f>
        <v/>
      </c>
      <c r="X55" s="1" t="str">
        <f t="shared" si="13"/>
        <v/>
      </c>
    </row>
    <row r="56" spans="1:24" ht="15" customHeight="1" x14ac:dyDescent="0.2">
      <c r="A56" s="5" t="s">
        <v>16</v>
      </c>
      <c r="B56" s="8"/>
      <c r="C56" s="8"/>
      <c r="D56" s="8">
        <f>B56+C56</f>
        <v>0</v>
      </c>
      <c r="E56" s="11" t="str">
        <f>IF(C56&gt;0,B56/C56,"NM")</f>
        <v>NM</v>
      </c>
      <c r="F56" s="8">
        <f>B56-C56</f>
        <v>0</v>
      </c>
      <c r="G56" s="9"/>
      <c r="I56" s="357"/>
      <c r="J56" s="358"/>
      <c r="K56" s="358"/>
      <c r="L56" s="358"/>
      <c r="M56" s="358"/>
      <c r="N56" s="359"/>
      <c r="Q56" s="91" t="s">
        <v>16</v>
      </c>
      <c r="R56" s="89" t="str">
        <f t="shared" si="5"/>
        <v/>
      </c>
      <c r="W56" s="1">
        <f>IF(X56&lt;&gt;"",MAX(W$5:W55)+1,"")</f>
        <v>10</v>
      </c>
      <c r="X56" s="1" t="str">
        <f>IF(U39&lt;&gt;"",T39 &amp; " Net Exposure: " &amp; IF(U39&gt;0,"+","") &amp; ROUND(U39,2)*100 &amp; " percentage points","")</f>
        <v>Large Cap Net Exposure: +13 percentage points</v>
      </c>
    </row>
    <row r="57" spans="1:24" ht="15" customHeight="1" x14ac:dyDescent="0.2">
      <c r="A57" s="2"/>
      <c r="B57" s="9"/>
      <c r="C57" s="9"/>
      <c r="D57" s="9"/>
      <c r="E57" s="12"/>
      <c r="F57" s="9"/>
      <c r="G57" s="9"/>
      <c r="I57" s="357"/>
      <c r="J57" s="358"/>
      <c r="K57" s="358"/>
      <c r="L57" s="358"/>
      <c r="M57" s="358"/>
      <c r="N57" s="359"/>
      <c r="Q57" s="2"/>
      <c r="R57" s="98" t="str">
        <f t="shared" si="5"/>
        <v/>
      </c>
      <c r="W57" s="1">
        <f>IF(X57&lt;&gt;"",MAX(W$5:W56)+1,"")</f>
        <v>11</v>
      </c>
      <c r="X57" s="1" t="str">
        <f>IF(U40&lt;&gt;"",T40 &amp; " Net Exposure: " &amp; IF(U40&gt;0,"+","") &amp; ROUND(U40,2)*100 &amp; " percentage points","")</f>
        <v>Mid Cap Net Exposure: +44 percentage points</v>
      </c>
    </row>
    <row r="58" spans="1:24" ht="15" customHeight="1" x14ac:dyDescent="0.2">
      <c r="A58" s="2"/>
      <c r="B58" s="9"/>
      <c r="C58" s="9"/>
      <c r="D58" s="9"/>
      <c r="E58" s="12"/>
      <c r="F58" s="9"/>
      <c r="G58" s="9"/>
      <c r="I58" s="357"/>
      <c r="J58" s="358"/>
      <c r="K58" s="358"/>
      <c r="L58" s="358"/>
      <c r="M58" s="358"/>
      <c r="N58" s="359"/>
      <c r="O58" s="9"/>
      <c r="Q58" s="2"/>
      <c r="R58" s="6" t="str">
        <f t="shared" si="5"/>
        <v/>
      </c>
      <c r="W58" s="1">
        <f>IF(X58&lt;&gt;"",MAX(W$5:W57)+1,"")</f>
        <v>12</v>
      </c>
      <c r="X58" s="1" t="str">
        <f>IF(U41&lt;&gt;"",T41 &amp; " Net Exposure: " &amp; IF(U41&gt;0,"+","") &amp; ROUND(U41,2)*100 &amp; " percentage points","")</f>
        <v>Small Cap Net Exposure: -131 percentage points</v>
      </c>
    </row>
    <row r="59" spans="1:24" ht="15" customHeight="1" x14ac:dyDescent="0.2">
      <c r="A59" s="2" t="s">
        <v>25</v>
      </c>
      <c r="B59" s="10" t="s">
        <v>52</v>
      </c>
      <c r="C59" s="10" t="s">
        <v>53</v>
      </c>
      <c r="D59" s="15" t="s">
        <v>54</v>
      </c>
      <c r="E59" s="13" t="s">
        <v>55</v>
      </c>
      <c r="F59" s="15" t="s">
        <v>56</v>
      </c>
      <c r="G59" s="15"/>
      <c r="I59" s="357"/>
      <c r="J59" s="358"/>
      <c r="K59" s="358"/>
      <c r="L59" s="358"/>
      <c r="M59" s="358"/>
      <c r="N59" s="359"/>
      <c r="Q59" s="2" t="s">
        <v>25</v>
      </c>
      <c r="R59" s="95" t="str">
        <f t="shared" si="5"/>
        <v/>
      </c>
      <c r="W59" s="1" t="str">
        <f>IF(X59&lt;&gt;"",MAX(W$5:W58)+1,"")</f>
        <v/>
      </c>
      <c r="X59" s="1" t="str">
        <f>IF(U47&lt;&gt;"",T47 &amp; " Net Exposure: " &amp; IF(U47&gt;0,"+","") &amp; ROUND(U47,2)*100 &amp; " percentage points","")</f>
        <v/>
      </c>
    </row>
    <row r="60" spans="1:24" ht="15" customHeight="1" x14ac:dyDescent="0.2">
      <c r="A60" s="4" t="str">
        <f>A17</f>
        <v>Total Equity</v>
      </c>
      <c r="B60" s="8">
        <f>B17</f>
        <v>0.91657</v>
      </c>
      <c r="C60" s="8">
        <f>C17</f>
        <v>0.38750000000000001</v>
      </c>
      <c r="D60" s="8">
        <f>D17</f>
        <v>1.3040700000000001</v>
      </c>
      <c r="E60" s="11">
        <f t="shared" ref="E60:E65" si="14">IF(C60&gt;0,B60/C60,"NM")</f>
        <v>2.3653419354838707</v>
      </c>
      <c r="F60" s="8">
        <f>F17</f>
        <v>0.52906999999999993</v>
      </c>
      <c r="G60" s="9"/>
      <c r="I60" s="357" t="s">
        <v>300</v>
      </c>
      <c r="J60" s="358"/>
      <c r="K60" s="358"/>
      <c r="L60" s="358"/>
      <c r="M60" s="358"/>
      <c r="N60" s="359"/>
      <c r="Q60" s="92" t="str">
        <f>Q17</f>
        <v>Total Equity</v>
      </c>
      <c r="R60" s="89">
        <f t="shared" si="5"/>
        <v>0.52906999999999993</v>
      </c>
      <c r="W60" s="1" t="str">
        <f>IF(X60&lt;&gt;"",MAX(W$5:W59)+1,"")</f>
        <v/>
      </c>
      <c r="X60" s="1" t="str">
        <f>IF(U48&lt;&gt;"",T48 &amp; " Net Exposure: " &amp; IF(U48&gt;0,"+","") &amp; ROUND(U48,2)*100 &amp; " percentage points","")</f>
        <v/>
      </c>
    </row>
    <row r="61" spans="1:24" ht="15" customHeight="1" x14ac:dyDescent="0.2">
      <c r="A61" s="4" t="str">
        <f>A37</f>
        <v>Total Credit</v>
      </c>
      <c r="B61" s="8">
        <f>B37</f>
        <v>0</v>
      </c>
      <c r="C61" s="8">
        <f>C37</f>
        <v>0</v>
      </c>
      <c r="D61" s="8">
        <f>D37</f>
        <v>0</v>
      </c>
      <c r="E61" s="11" t="str">
        <f t="shared" si="14"/>
        <v>NM</v>
      </c>
      <c r="F61" s="8">
        <f>F37</f>
        <v>0</v>
      </c>
      <c r="G61" s="9"/>
      <c r="I61" s="357"/>
      <c r="J61" s="358"/>
      <c r="K61" s="358"/>
      <c r="L61" s="358"/>
      <c r="M61" s="358"/>
      <c r="N61" s="359"/>
      <c r="Q61" s="92" t="str">
        <f>Q37</f>
        <v>Total Credit</v>
      </c>
      <c r="R61" s="89" t="str">
        <f t="shared" si="5"/>
        <v/>
      </c>
      <c r="W61" s="1" t="str">
        <f>IF(X61&lt;&gt;"",MAX(W$5:W60)+1,"")</f>
        <v/>
      </c>
      <c r="X61" s="1" t="str">
        <f>IF(U49&lt;&gt;"",T49 &amp; " Net Exposure: " &amp; IF(U49&gt;0,"+","") &amp; ROUND(U49,2)*100 &amp; " percentage points","")</f>
        <v/>
      </c>
    </row>
    <row r="62" spans="1:24" ht="15" customHeight="1" x14ac:dyDescent="0.2">
      <c r="A62" s="4" t="str">
        <f>A41</f>
        <v>Total Merger Arb.</v>
      </c>
      <c r="B62" s="8">
        <f>B41</f>
        <v>0</v>
      </c>
      <c r="C62" s="8">
        <f>C41</f>
        <v>0</v>
      </c>
      <c r="D62" s="8">
        <f>D41</f>
        <v>0</v>
      </c>
      <c r="E62" s="11" t="str">
        <f t="shared" si="14"/>
        <v>NM</v>
      </c>
      <c r="F62" s="8">
        <f>F41</f>
        <v>0</v>
      </c>
      <c r="G62" s="9"/>
      <c r="H62" s="9"/>
      <c r="I62" s="357"/>
      <c r="J62" s="358"/>
      <c r="K62" s="358"/>
      <c r="L62" s="358"/>
      <c r="M62" s="358"/>
      <c r="N62" s="359"/>
      <c r="Q62" s="92" t="str">
        <f>Q41</f>
        <v>Total Merger Arb.</v>
      </c>
      <c r="R62" s="89" t="str">
        <f t="shared" si="5"/>
        <v/>
      </c>
      <c r="W62" s="1" t="str">
        <f>IF(X62&lt;&gt;"",MAX(W$5:W61)+1,"")</f>
        <v/>
      </c>
      <c r="X62" s="1" t="str">
        <f>IF(U50&lt;&gt;"",T50 &amp; " Net Exposure: " &amp; IF(U50&gt;0,"+","") &amp; ROUND(U50,2)*100 &amp; " percentage points","")</f>
        <v/>
      </c>
    </row>
    <row r="63" spans="1:24" ht="15" customHeight="1" x14ac:dyDescent="0.2">
      <c r="A63" s="4" t="str">
        <f>A45</f>
        <v>Total Convert. Arb.</v>
      </c>
      <c r="B63" s="8">
        <f>B45</f>
        <v>0</v>
      </c>
      <c r="C63" s="8">
        <f>C45</f>
        <v>0</v>
      </c>
      <c r="D63" s="8">
        <f>D45</f>
        <v>0</v>
      </c>
      <c r="E63" s="11" t="str">
        <f t="shared" si="14"/>
        <v>NM</v>
      </c>
      <c r="F63" s="8">
        <f>F45</f>
        <v>0</v>
      </c>
      <c r="G63" s="9"/>
      <c r="I63" s="357"/>
      <c r="J63" s="358"/>
      <c r="K63" s="358"/>
      <c r="L63" s="358"/>
      <c r="M63" s="358"/>
      <c r="N63" s="359"/>
      <c r="Q63" s="92" t="str">
        <f>Q45</f>
        <v>Total Convert. Arb.</v>
      </c>
      <c r="R63" s="89" t="str">
        <f t="shared" si="5"/>
        <v/>
      </c>
      <c r="W63" s="1" t="str">
        <f>IF(X63&lt;&gt;"",MAX(W$5:W62)+1,"")</f>
        <v/>
      </c>
      <c r="X63" s="1" t="str">
        <f>IF(U52&lt;&gt;"",T52 &amp; " Sovereign Net Exposure: " &amp; IF(U52&gt;0,"+","") &amp; ROUND(U52,2)*100 &amp; " percentage points","")</f>
        <v/>
      </c>
    </row>
    <row r="64" spans="1:24" ht="15" customHeight="1" x14ac:dyDescent="0.2">
      <c r="A64" s="4" t="str">
        <f>A52</f>
        <v>Total Cap. Struct. Arb.</v>
      </c>
      <c r="B64" s="8">
        <f>B52</f>
        <v>0</v>
      </c>
      <c r="C64" s="8">
        <f>C52</f>
        <v>0</v>
      </c>
      <c r="D64" s="8">
        <f>D52</f>
        <v>0</v>
      </c>
      <c r="E64" s="11" t="str">
        <f t="shared" si="14"/>
        <v>NM</v>
      </c>
      <c r="F64" s="8">
        <f>F52</f>
        <v>0</v>
      </c>
      <c r="G64" s="9"/>
      <c r="I64" s="354" t="s">
        <v>301</v>
      </c>
      <c r="J64" s="355"/>
      <c r="K64" s="355"/>
      <c r="L64" s="355"/>
      <c r="M64" s="355"/>
      <c r="N64" s="356"/>
      <c r="Q64" s="92" t="str">
        <f>Q52</f>
        <v>Total Cap. Struct. Arb.</v>
      </c>
      <c r="R64" s="89" t="str">
        <f t="shared" si="5"/>
        <v/>
      </c>
      <c r="W64" s="1">
        <f>IF(X64&lt;&gt;"",MAX(W$5:W63)+1,"")</f>
        <v>13</v>
      </c>
      <c r="X64" s="1" t="str">
        <f>IF(R67&lt;&gt;"",Q67 &amp; " Net Exposure: " &amp; IF(R67&gt;0,"+","") &amp; ROUND(R67,2)*100 &amp; " percentage points","")</f>
        <v>Total Portfolio Net Exposure: +53 percentage points</v>
      </c>
    </row>
    <row r="65" spans="1:24" ht="15" customHeight="1" x14ac:dyDescent="0.2">
      <c r="A65" s="4" t="str">
        <f>A56</f>
        <v>Total Privates</v>
      </c>
      <c r="B65" s="8">
        <f>B56</f>
        <v>0</v>
      </c>
      <c r="C65" s="8">
        <f>C56</f>
        <v>0</v>
      </c>
      <c r="D65" s="8">
        <f>D56</f>
        <v>0</v>
      </c>
      <c r="E65" s="11" t="str">
        <f t="shared" si="14"/>
        <v>NM</v>
      </c>
      <c r="F65" s="8">
        <f>F56</f>
        <v>0</v>
      </c>
      <c r="G65" s="9"/>
      <c r="I65" s="354"/>
      <c r="J65" s="355"/>
      <c r="K65" s="355"/>
      <c r="L65" s="355"/>
      <c r="M65" s="355"/>
      <c r="N65" s="356"/>
      <c r="Q65" s="92" t="str">
        <f>Q56</f>
        <v>Total Privates</v>
      </c>
      <c r="R65" s="89" t="str">
        <f t="shared" si="5"/>
        <v/>
      </c>
      <c r="W65" s="1">
        <f>IF(X65&lt;&gt;"",MAX(W$5:W64)+1,"")</f>
        <v>14</v>
      </c>
      <c r="X65" s="1" t="str">
        <f>IF(R68&lt;&gt;"",Q68 &amp; " Net Exposure: " &amp; IF(R68&gt;0,"+","") &amp; ROUND(R68,2)*100 &amp; " percentage points","")</f>
        <v>Unadjusted Portfolio Net Exposure: +53 percentage points</v>
      </c>
    </row>
    <row r="66" spans="1:24" ht="15" customHeight="1" x14ac:dyDescent="0.2">
      <c r="B66" s="21"/>
      <c r="C66" s="21"/>
      <c r="D66" s="9"/>
      <c r="E66" s="12"/>
      <c r="F66" s="9"/>
      <c r="G66" s="9"/>
      <c r="I66" s="354"/>
      <c r="J66" s="355"/>
      <c r="K66" s="355"/>
      <c r="L66" s="355"/>
      <c r="M66" s="355"/>
      <c r="N66" s="356"/>
      <c r="R66" s="94"/>
    </row>
    <row r="67" spans="1:24" ht="15" customHeight="1" x14ac:dyDescent="0.2">
      <c r="A67" s="5" t="s">
        <v>25</v>
      </c>
      <c r="B67" s="46">
        <f>SUM(B60:B65)</f>
        <v>0.91657</v>
      </c>
      <c r="C67" s="46">
        <f>SUM(C60:C65)</f>
        <v>0.38750000000000001</v>
      </c>
      <c r="D67" s="46">
        <f>C67+B67</f>
        <v>1.3040700000000001</v>
      </c>
      <c r="E67" s="11">
        <f>IF(C67&gt;0,B67/C67,"NM")</f>
        <v>2.3653419354838707</v>
      </c>
      <c r="F67" s="46">
        <f>B67-C67</f>
        <v>0.52906999999999993</v>
      </c>
      <c r="G67" s="9"/>
      <c r="I67" s="354"/>
      <c r="J67" s="355"/>
      <c r="K67" s="355"/>
      <c r="L67" s="355"/>
      <c r="M67" s="355"/>
      <c r="N67" s="356"/>
      <c r="Q67" s="91" t="s">
        <v>25</v>
      </c>
      <c r="R67" s="89">
        <f t="shared" si="5"/>
        <v>0.52906999999999993</v>
      </c>
    </row>
    <row r="68" spans="1:24" ht="15" customHeight="1" x14ac:dyDescent="0.2">
      <c r="A68" s="5" t="s">
        <v>74</v>
      </c>
      <c r="B68" s="46">
        <f>SUM(B10:B13,B15,B21:B31,B41,B45,B49:B50,B56)</f>
        <v>0.91657</v>
      </c>
      <c r="C68" s="46">
        <f>SUM(C10:C13,C15,C21:C31,C41,C45,C49:C50,C56)</f>
        <v>0.38750000000000001</v>
      </c>
      <c r="D68" s="46">
        <f>C68+B68</f>
        <v>1.3040700000000001</v>
      </c>
      <c r="E68" s="11">
        <f>IF(C68&gt;0,B68/C68,"NM")</f>
        <v>2.3653419354838707</v>
      </c>
      <c r="F68" s="46">
        <f>B68-C68</f>
        <v>0.52906999999999993</v>
      </c>
      <c r="G68" s="9"/>
      <c r="I68" s="354"/>
      <c r="J68" s="355"/>
      <c r="K68" s="355"/>
      <c r="L68" s="355"/>
      <c r="M68" s="355"/>
      <c r="N68" s="356"/>
      <c r="O68" s="9"/>
      <c r="Q68" s="91" t="s">
        <v>74</v>
      </c>
      <c r="R68" s="89">
        <f t="shared" si="5"/>
        <v>0.52906999999999993</v>
      </c>
    </row>
    <row r="69" spans="1:24" ht="15" customHeight="1" x14ac:dyDescent="0.2">
      <c r="A69" s="5" t="s">
        <v>78</v>
      </c>
      <c r="B69" s="8">
        <f>B32</f>
        <v>0</v>
      </c>
      <c r="C69" s="8">
        <f>C32</f>
        <v>0</v>
      </c>
      <c r="D69" s="8">
        <f>D32</f>
        <v>0</v>
      </c>
      <c r="E69" s="8" t="str">
        <f>E32</f>
        <v>NM</v>
      </c>
      <c r="F69" s="8">
        <f>F32</f>
        <v>0</v>
      </c>
      <c r="L69" s="22"/>
      <c r="M69" s="1"/>
      <c r="Q69" s="91" t="s">
        <v>78</v>
      </c>
      <c r="R69" s="89" t="str">
        <f t="shared" si="5"/>
        <v/>
      </c>
    </row>
    <row r="70" spans="1:24" ht="15" customHeight="1" x14ac:dyDescent="0.2">
      <c r="B70" s="20"/>
      <c r="C70" s="20"/>
      <c r="D70" s="20"/>
      <c r="E70" s="20"/>
      <c r="F70" s="20"/>
      <c r="G70" s="20"/>
    </row>
    <row r="74" spans="1:24" ht="15" customHeight="1" x14ac:dyDescent="0.2">
      <c r="J74" s="6"/>
    </row>
  </sheetData>
  <customSheetViews>
    <customSheetView guid="{CA497D1C-9A09-4CF3-B671-3FD8BB2B2517}" scale="85" showPageBreaks="1" printArea="1" view="pageBreakPreview" topLeftCell="A32">
      <selection activeCell="R76" sqref="R76"/>
      <pageMargins left="0.7" right="0.7" top="0.75" bottom="0.75" header="0.3" footer="0.3"/>
      <pageSetup scale="64" orientation="portrait" r:id="rId1"/>
    </customSheetView>
    <customSheetView guid="{162504CA-979C-48C9-998D-9A0D2EECF939}" scale="85" showPageBreaks="1" printArea="1" view="pageBreakPreview">
      <selection activeCell="K26" sqref="K26"/>
      <pageMargins left="0.7" right="0.7" top="0.75" bottom="0.75" header="0.3" footer="0.3"/>
      <pageSetup scale="64" orientation="portrait" r:id="rId2"/>
    </customSheetView>
    <customSheetView guid="{CCEFF658-EAA2-4050-B1FE-7DAA5695FB88}" scale="85" showPageBreaks="1" printArea="1" view="pageBreakPreview">
      <selection activeCell="K26" sqref="K26"/>
      <pageMargins left="0.7" right="0.7" top="0.75" bottom="0.75" header="0.3" footer="0.3"/>
      <pageSetup scale="64" orientation="portrait" r:id="rId3"/>
    </customSheetView>
    <customSheetView guid="{25FCF038-5C89-48CF-BC55-D04249A9C090}" scale="85" showPageBreaks="1" printArea="1" view="pageBreakPreview" topLeftCell="A16">
      <selection activeCell="N20" sqref="N20:N33"/>
      <pageMargins left="0.7" right="0.7" top="0.75" bottom="0.75" header="0.3" footer="0.3"/>
      <pageSetup scale="64" orientation="portrait" r:id="rId4"/>
    </customSheetView>
  </customSheetViews>
  <mergeCells count="3">
    <mergeCell ref="I64:N68"/>
    <mergeCell ref="I55:N59"/>
    <mergeCell ref="I60:N63"/>
  </mergeCells>
  <pageMargins left="0.7" right="0.7" top="0.75" bottom="0.75" header="0.3" footer="0.3"/>
  <pageSetup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U70"/>
  <sheetViews>
    <sheetView showRuler="0" view="pageBreakPreview" topLeftCell="A22" zoomScale="110" zoomScaleSheetLayoutView="110" workbookViewId="0">
      <selection activeCell="K39" sqref="K39"/>
    </sheetView>
  </sheetViews>
  <sheetFormatPr defaultColWidth="9.140625" defaultRowHeight="15" customHeight="1" x14ac:dyDescent="0.2"/>
  <cols>
    <col min="1" max="1" width="20" style="1" customWidth="1"/>
    <col min="2" max="3" width="9.140625" style="1"/>
    <col min="4" max="4" width="9.140625" style="6"/>
    <col min="5" max="5" width="9.140625" style="17"/>
    <col min="6" max="6" width="9" style="6" customWidth="1"/>
    <col min="7" max="7" width="12.28515625" style="6" customWidth="1"/>
    <col min="8" max="8" width="5.5703125" style="1" bestFit="1" customWidth="1"/>
    <col min="9" max="9" width="31.28515625" style="1" bestFit="1" customWidth="1"/>
    <col min="10" max="12" width="9.140625" style="1"/>
    <col min="13" max="13" width="9.140625" style="12"/>
    <col min="14" max="15" width="9.140625" style="1"/>
    <col min="16" max="16" width="19.28515625" style="1" customWidth="1"/>
    <col min="17" max="16384" width="9.140625" style="1"/>
  </cols>
  <sheetData>
    <row r="1" spans="1:21" ht="15" customHeight="1" x14ac:dyDescent="0.2">
      <c r="A1" s="59" t="s">
        <v>92</v>
      </c>
      <c r="B1" s="80"/>
      <c r="C1" s="49"/>
      <c r="D1" s="16" t="s">
        <v>0</v>
      </c>
      <c r="H1" s="18"/>
      <c r="I1" s="97">
        <v>467</v>
      </c>
      <c r="J1" s="80"/>
      <c r="K1" s="80"/>
      <c r="L1" s="49"/>
      <c r="M1" s="14" t="s">
        <v>27</v>
      </c>
      <c r="Q1" s="1" t="s">
        <v>100</v>
      </c>
    </row>
    <row r="2" spans="1:21" ht="15" customHeight="1" x14ac:dyDescent="0.2">
      <c r="A2" s="59" t="s">
        <v>93</v>
      </c>
      <c r="B2" s="80"/>
      <c r="C2" s="49"/>
      <c r="D2" s="16" t="s">
        <v>1</v>
      </c>
      <c r="H2" s="18"/>
      <c r="I2" s="346" t="s">
        <v>94</v>
      </c>
      <c r="J2" s="347"/>
      <c r="K2" s="347"/>
      <c r="L2" s="348"/>
      <c r="M2" s="14" t="s">
        <v>28</v>
      </c>
    </row>
    <row r="3" spans="1:21" ht="15" customHeight="1" x14ac:dyDescent="0.2">
      <c r="A3" s="343">
        <v>44773</v>
      </c>
      <c r="B3" s="341"/>
      <c r="C3" s="342"/>
      <c r="D3" s="16" t="s">
        <v>17</v>
      </c>
      <c r="H3" s="18"/>
      <c r="I3" s="340" t="s">
        <v>95</v>
      </c>
      <c r="J3" s="341"/>
      <c r="K3" s="341"/>
      <c r="L3" s="342"/>
      <c r="M3" s="14" t="s">
        <v>29</v>
      </c>
    </row>
    <row r="5" spans="1:21" ht="15" customHeight="1" x14ac:dyDescent="0.2">
      <c r="A5" s="1" t="s">
        <v>298</v>
      </c>
      <c r="F5" s="1"/>
      <c r="G5" s="1"/>
      <c r="N5" s="9"/>
      <c r="O5" s="6"/>
    </row>
    <row r="6" spans="1:21" ht="15" customHeight="1" x14ac:dyDescent="0.2">
      <c r="F6" s="37"/>
      <c r="G6" s="37"/>
      <c r="Q6" s="99" t="s">
        <v>52</v>
      </c>
      <c r="R6" s="99" t="s">
        <v>53</v>
      </c>
      <c r="S6" s="100" t="s">
        <v>54</v>
      </c>
      <c r="T6" s="101" t="s">
        <v>55</v>
      </c>
      <c r="U6" s="100" t="s">
        <v>56</v>
      </c>
    </row>
    <row r="7" spans="1:21" ht="15" customHeight="1" x14ac:dyDescent="0.2">
      <c r="A7" s="2" t="s">
        <v>2</v>
      </c>
      <c r="I7" s="2" t="s">
        <v>21</v>
      </c>
      <c r="J7" s="2"/>
      <c r="Q7" s="48">
        <f>IF(ABS(B67-B66)&gt;=0.1,B67-B66,"")</f>
        <v>0.81169999999999998</v>
      </c>
      <c r="R7" s="48">
        <f>IF(ABS(C67-C66)&gt;=0.1,C67-C66,"")</f>
        <v>0.41970000000000002</v>
      </c>
      <c r="S7" s="48">
        <f>IF(ABS(D67-D66)&gt;=0.1,D67-D66,"")</f>
        <v>1.2314000000000001</v>
      </c>
      <c r="T7" s="48"/>
      <c r="U7" s="48">
        <f>IF(ABS(F67-F66)&gt;=0.1,F67-F66,"")</f>
        <v>0.39199999999999996</v>
      </c>
    </row>
    <row r="8" spans="1:21" ht="15" customHeight="1" x14ac:dyDescent="0.2">
      <c r="A8" s="2"/>
      <c r="I8" s="2"/>
      <c r="J8" s="2"/>
    </row>
    <row r="9" spans="1:21" ht="15" customHeight="1" x14ac:dyDescent="0.2">
      <c r="A9" s="2" t="s">
        <v>6</v>
      </c>
      <c r="B9" s="10" t="s">
        <v>52</v>
      </c>
      <c r="C9" s="10" t="s">
        <v>53</v>
      </c>
      <c r="D9" s="15" t="s">
        <v>54</v>
      </c>
      <c r="E9" s="13" t="s">
        <v>55</v>
      </c>
      <c r="F9" s="15" t="s">
        <v>56</v>
      </c>
      <c r="G9" s="15"/>
      <c r="I9" s="2"/>
      <c r="J9" s="10" t="s">
        <v>52</v>
      </c>
      <c r="K9" s="10" t="s">
        <v>53</v>
      </c>
      <c r="L9" s="10" t="s">
        <v>54</v>
      </c>
      <c r="M9" s="13" t="s">
        <v>55</v>
      </c>
      <c r="N9" s="10" t="s">
        <v>56</v>
      </c>
    </row>
    <row r="10" spans="1:21" ht="15" customHeight="1" x14ac:dyDescent="0.2">
      <c r="A10" s="3" t="s">
        <v>7</v>
      </c>
      <c r="B10" s="8">
        <v>0.81169999999999998</v>
      </c>
      <c r="C10" s="8">
        <v>0.41970000000000002</v>
      </c>
      <c r="D10" s="8">
        <f t="shared" ref="D10:D15" si="0">B10+C10</f>
        <v>1.2314000000000001</v>
      </c>
      <c r="E10" s="11">
        <f t="shared" ref="E10:E15" si="1">IF(C10&gt;0,B10/C10,"NM")</f>
        <v>1.9340004765308552</v>
      </c>
      <c r="F10" s="8">
        <f t="shared" ref="F10:F15" si="2">B10-C10</f>
        <v>0.39199999999999996</v>
      </c>
      <c r="G10" s="9"/>
      <c r="H10" s="6"/>
      <c r="I10" s="3" t="s">
        <v>22</v>
      </c>
      <c r="J10" s="8">
        <v>0.67759999999999998</v>
      </c>
      <c r="K10" s="8">
        <v>0.37109999999999999</v>
      </c>
      <c r="L10" s="8">
        <f>K10+J10</f>
        <v>1.0487</v>
      </c>
      <c r="M10" s="11">
        <f>IF(K10&gt;0,J10/K10,"NM")</f>
        <v>1.8259229318243062</v>
      </c>
      <c r="N10" s="8">
        <f>J10-K10</f>
        <v>0.30649999999999999</v>
      </c>
      <c r="O10" s="6"/>
      <c r="P10" s="6"/>
      <c r="Q10" s="90" t="s">
        <v>7</v>
      </c>
      <c r="R10" s="89">
        <f t="shared" ref="R10:R41" si="3">IFERROR(IF(ABS(F10-G10)&gt;=0.1,F10-G10,""),"")</f>
        <v>0.39199999999999996</v>
      </c>
      <c r="T10" s="3" t="s">
        <v>22</v>
      </c>
      <c r="U10" s="89">
        <f t="shared" ref="U10:U52" si="4">IFERROR(IF(ABS(N10-O10)&gt;=0.1,N10-O10,""),"")</f>
        <v>0.30649999999999999</v>
      </c>
    </row>
    <row r="11" spans="1:21" ht="15" customHeight="1" x14ac:dyDescent="0.2">
      <c r="A11" s="3" t="s">
        <v>45</v>
      </c>
      <c r="B11" s="8"/>
      <c r="C11" s="8"/>
      <c r="D11" s="8">
        <f t="shared" si="0"/>
        <v>0</v>
      </c>
      <c r="E11" s="11" t="str">
        <f t="shared" si="1"/>
        <v>NM</v>
      </c>
      <c r="F11" s="8">
        <f t="shared" si="2"/>
        <v>0</v>
      </c>
      <c r="G11" s="9"/>
      <c r="H11" s="6"/>
      <c r="I11" s="3" t="s">
        <v>23</v>
      </c>
      <c r="J11" s="8">
        <v>4.3799999999999999E-2</v>
      </c>
      <c r="K11" s="8">
        <v>4.8599999999999997E-2</v>
      </c>
      <c r="L11" s="8">
        <f>K11+J11</f>
        <v>9.2399999999999996E-2</v>
      </c>
      <c r="M11" s="11">
        <f>IF(K11&gt;0,J11/K11,"NM")</f>
        <v>0.90123456790123457</v>
      </c>
      <c r="N11" s="8">
        <f>J11-K11</f>
        <v>-4.7999999999999987E-3</v>
      </c>
      <c r="O11" s="6"/>
      <c r="Q11" s="90" t="s">
        <v>45</v>
      </c>
      <c r="R11" s="89" t="str">
        <f t="shared" si="3"/>
        <v/>
      </c>
      <c r="T11" s="3" t="s">
        <v>23</v>
      </c>
      <c r="U11" s="89" t="str">
        <f t="shared" si="4"/>
        <v/>
      </c>
    </row>
    <row r="12" spans="1:21" ht="15" customHeight="1" x14ac:dyDescent="0.2">
      <c r="A12" s="3" t="s">
        <v>46</v>
      </c>
      <c r="B12" s="8"/>
      <c r="C12" s="8"/>
      <c r="D12" s="8">
        <f t="shared" si="0"/>
        <v>0</v>
      </c>
      <c r="E12" s="11" t="str">
        <f t="shared" si="1"/>
        <v>NM</v>
      </c>
      <c r="F12" s="8">
        <f t="shared" si="2"/>
        <v>0</v>
      </c>
      <c r="G12" s="9"/>
      <c r="H12" s="6"/>
      <c r="I12" s="3" t="s">
        <v>24</v>
      </c>
      <c r="J12" s="8">
        <v>0.03</v>
      </c>
      <c r="K12" s="8">
        <v>0</v>
      </c>
      <c r="L12" s="8">
        <f>K12+J12</f>
        <v>0.03</v>
      </c>
      <c r="M12" s="11" t="str">
        <f>IF(K12&gt;0,#REF!/K12,"NM")</f>
        <v>NM</v>
      </c>
      <c r="N12" s="8">
        <f>J12-K12</f>
        <v>0.03</v>
      </c>
      <c r="O12" s="6"/>
      <c r="Q12" s="90" t="s">
        <v>46</v>
      </c>
      <c r="R12" s="89" t="str">
        <f t="shared" si="3"/>
        <v/>
      </c>
      <c r="T12" s="3" t="s">
        <v>24</v>
      </c>
      <c r="U12" s="89" t="str">
        <f t="shared" si="4"/>
        <v/>
      </c>
    </row>
    <row r="13" spans="1:21" ht="15" customHeight="1" x14ac:dyDescent="0.2">
      <c r="A13" s="3" t="s">
        <v>8</v>
      </c>
      <c r="B13" s="8"/>
      <c r="C13" s="8"/>
      <c r="D13" s="8">
        <f t="shared" si="0"/>
        <v>0</v>
      </c>
      <c r="E13" s="11" t="str">
        <f t="shared" si="1"/>
        <v>NM</v>
      </c>
      <c r="F13" s="8">
        <f t="shared" si="2"/>
        <v>0</v>
      </c>
      <c r="G13" s="9"/>
      <c r="H13" s="6"/>
      <c r="I13" s="3" t="s">
        <v>44</v>
      </c>
      <c r="J13" s="8">
        <v>6.0299999999999999E-2</v>
      </c>
      <c r="K13" s="8"/>
      <c r="L13" s="8">
        <f>K13+J13</f>
        <v>6.0299999999999999E-2</v>
      </c>
      <c r="M13" s="11" t="str">
        <f>IF(K13&gt;0,#REF!/K13,"NM")</f>
        <v>NM</v>
      </c>
      <c r="N13" s="8">
        <f>J13-K13</f>
        <v>6.0299999999999999E-2</v>
      </c>
      <c r="O13" s="6"/>
      <c r="Q13" s="90" t="s">
        <v>8</v>
      </c>
      <c r="R13" s="89" t="str">
        <f t="shared" si="3"/>
        <v/>
      </c>
      <c r="T13" s="3" t="s">
        <v>44</v>
      </c>
      <c r="U13" s="89" t="str">
        <f t="shared" si="4"/>
        <v/>
      </c>
    </row>
    <row r="14" spans="1:21" ht="15" customHeight="1" x14ac:dyDescent="0.2">
      <c r="A14" s="3" t="s">
        <v>20</v>
      </c>
      <c r="B14" s="8"/>
      <c r="C14" s="8"/>
      <c r="D14" s="8">
        <f t="shared" si="0"/>
        <v>0</v>
      </c>
      <c r="E14" s="11" t="str">
        <f t="shared" si="1"/>
        <v>NM</v>
      </c>
      <c r="F14" s="8">
        <f t="shared" si="2"/>
        <v>0</v>
      </c>
      <c r="G14" s="9"/>
      <c r="H14" s="6"/>
      <c r="J14" s="9"/>
      <c r="K14" s="9"/>
      <c r="L14" s="9"/>
      <c r="N14" s="9"/>
      <c r="O14" s="6"/>
      <c r="Q14" s="90" t="s">
        <v>20</v>
      </c>
      <c r="R14" s="89" t="str">
        <f t="shared" si="3"/>
        <v/>
      </c>
      <c r="U14" s="6" t="str">
        <f t="shared" si="4"/>
        <v/>
      </c>
    </row>
    <row r="15" spans="1:21" ht="15" customHeight="1" x14ac:dyDescent="0.2">
      <c r="A15" s="3" t="s">
        <v>9</v>
      </c>
      <c r="B15" s="8"/>
      <c r="C15" s="8"/>
      <c r="D15" s="8">
        <f t="shared" si="0"/>
        <v>0</v>
      </c>
      <c r="E15" s="11" t="str">
        <f t="shared" si="1"/>
        <v>NM</v>
      </c>
      <c r="F15" s="8">
        <f t="shared" si="2"/>
        <v>0</v>
      </c>
      <c r="G15" s="9"/>
      <c r="H15" s="6"/>
      <c r="I15" s="5" t="s">
        <v>25</v>
      </c>
      <c r="J15" s="8">
        <f>SUM(J10:J13)</f>
        <v>0.81169999999999998</v>
      </c>
      <c r="K15" s="8">
        <f>SUM(K10:K13)</f>
        <v>0.41969999999999996</v>
      </c>
      <c r="L15" s="8">
        <f>J15+K15</f>
        <v>1.2313999999999998</v>
      </c>
      <c r="M15" s="11">
        <f>IF(K15&gt;0,J15/K15,"NM")</f>
        <v>1.9340004765308554</v>
      </c>
      <c r="N15" s="8">
        <f>J15-K15</f>
        <v>0.39200000000000002</v>
      </c>
      <c r="O15" s="6"/>
      <c r="Q15" s="90" t="s">
        <v>9</v>
      </c>
      <c r="R15" s="89" t="str">
        <f t="shared" si="3"/>
        <v/>
      </c>
      <c r="T15" s="102" t="s">
        <v>25</v>
      </c>
      <c r="U15" s="89">
        <f t="shared" si="4"/>
        <v>0.39200000000000002</v>
      </c>
    </row>
    <row r="16" spans="1:21" ht="15" customHeight="1" x14ac:dyDescent="0.2">
      <c r="B16" s="9"/>
      <c r="C16" s="9"/>
      <c r="D16" s="9"/>
      <c r="E16" s="12"/>
      <c r="F16" s="9"/>
      <c r="G16" s="15"/>
      <c r="R16" s="94" t="str">
        <f t="shared" si="3"/>
        <v/>
      </c>
      <c r="U16" s="6" t="str">
        <f t="shared" si="4"/>
        <v/>
      </c>
    </row>
    <row r="17" spans="1:21" ht="15" customHeight="1" x14ac:dyDescent="0.2">
      <c r="A17" s="5" t="s">
        <v>11</v>
      </c>
      <c r="B17" s="8">
        <f>SUM(B10:B15)</f>
        <v>0.81169999999999998</v>
      </c>
      <c r="C17" s="8">
        <f>SUM(C10:C15)</f>
        <v>0.41970000000000002</v>
      </c>
      <c r="D17" s="8">
        <f>C17+B17</f>
        <v>1.2314000000000001</v>
      </c>
      <c r="E17" s="11">
        <f>IF(C17&gt;0,B17/C17,"NM")</f>
        <v>1.9340004765308552</v>
      </c>
      <c r="F17" s="8">
        <f>B17-C17</f>
        <v>0.39199999999999996</v>
      </c>
      <c r="G17" s="9"/>
      <c r="I17" s="2" t="s">
        <v>30</v>
      </c>
      <c r="J17" s="2"/>
      <c r="N17" s="9"/>
      <c r="O17" s="6"/>
      <c r="Q17" s="103" t="s">
        <v>11</v>
      </c>
      <c r="R17" s="89">
        <f t="shared" si="3"/>
        <v>0.39199999999999996</v>
      </c>
      <c r="T17" s="104" t="s">
        <v>30</v>
      </c>
      <c r="U17" s="6" t="str">
        <f t="shared" si="4"/>
        <v/>
      </c>
    </row>
    <row r="18" spans="1:21" ht="15" customHeight="1" x14ac:dyDescent="0.2">
      <c r="A18" s="2"/>
      <c r="B18" s="9"/>
      <c r="C18" s="9"/>
      <c r="D18" s="9"/>
      <c r="E18" s="12"/>
      <c r="F18" s="9"/>
      <c r="G18" s="9"/>
      <c r="I18" s="2"/>
      <c r="J18" s="2"/>
      <c r="N18" s="9"/>
      <c r="O18" s="6"/>
      <c r="Q18" s="104"/>
      <c r="R18" s="98" t="str">
        <f t="shared" si="3"/>
        <v/>
      </c>
      <c r="T18" s="104"/>
      <c r="U18" s="6" t="str">
        <f t="shared" si="4"/>
        <v/>
      </c>
    </row>
    <row r="19" spans="1:21" ht="15" customHeight="1" x14ac:dyDescent="0.2">
      <c r="A19" s="2"/>
      <c r="B19" s="9"/>
      <c r="C19" s="9"/>
      <c r="D19" s="9"/>
      <c r="E19" s="12"/>
      <c r="F19" s="9"/>
      <c r="G19" s="9"/>
      <c r="I19" s="2"/>
      <c r="J19" s="10" t="s">
        <v>52</v>
      </c>
      <c r="K19" s="10" t="s">
        <v>53</v>
      </c>
      <c r="L19" s="10" t="s">
        <v>54</v>
      </c>
      <c r="M19" s="13" t="s">
        <v>55</v>
      </c>
      <c r="N19" s="10" t="s">
        <v>56</v>
      </c>
      <c r="Q19" s="104"/>
      <c r="R19" s="6" t="str">
        <f t="shared" si="3"/>
        <v/>
      </c>
      <c r="T19" s="104"/>
      <c r="U19" s="6" t="str">
        <f t="shared" si="4"/>
        <v/>
      </c>
    </row>
    <row r="20" spans="1:21" ht="15" customHeight="1" x14ac:dyDescent="0.2">
      <c r="A20" s="2" t="s">
        <v>3</v>
      </c>
      <c r="B20" s="10" t="s">
        <v>52</v>
      </c>
      <c r="C20" s="10" t="s">
        <v>53</v>
      </c>
      <c r="D20" s="15" t="s">
        <v>54</v>
      </c>
      <c r="E20" s="13" t="s">
        <v>55</v>
      </c>
      <c r="F20" s="15" t="s">
        <v>56</v>
      </c>
      <c r="G20" s="15"/>
      <c r="H20" s="9"/>
      <c r="I20" s="3" t="s">
        <v>31</v>
      </c>
      <c r="J20" s="40">
        <v>3.3799999999999997E-2</v>
      </c>
      <c r="K20" s="57"/>
      <c r="L20" s="8">
        <f t="shared" ref="L20:L32" si="5">K20+J20</f>
        <v>3.3799999999999997E-2</v>
      </c>
      <c r="M20" s="11" t="str">
        <f t="shared" ref="M20:M32" si="6">IF(K20&gt;0,J20/K20,"NM")</f>
        <v>NM</v>
      </c>
      <c r="N20" s="8">
        <f t="shared" ref="N20:N32" si="7">J20-K20</f>
        <v>3.3799999999999997E-2</v>
      </c>
      <c r="O20" s="6"/>
      <c r="Q20" s="104" t="s">
        <v>3</v>
      </c>
      <c r="R20" s="95" t="str">
        <f t="shared" si="3"/>
        <v/>
      </c>
      <c r="T20" s="3" t="s">
        <v>31</v>
      </c>
      <c r="U20" s="89" t="str">
        <f t="shared" si="4"/>
        <v/>
      </c>
    </row>
    <row r="21" spans="1:21" ht="15" customHeight="1" x14ac:dyDescent="0.2">
      <c r="A21" s="3" t="s">
        <v>26</v>
      </c>
      <c r="B21" s="8"/>
      <c r="C21" s="8"/>
      <c r="D21" s="8">
        <f t="shared" ref="D21:D35" si="8">B21+C21</f>
        <v>0</v>
      </c>
      <c r="E21" s="11" t="str">
        <f t="shared" ref="E21:E35" si="9">IF(C21&gt;0,B21/C21,"NM")</f>
        <v>NM</v>
      </c>
      <c r="F21" s="8">
        <f t="shared" ref="F21:F35" si="10">B21-C21</f>
        <v>0</v>
      </c>
      <c r="G21" s="9"/>
      <c r="H21" s="9"/>
      <c r="I21" s="3" t="s">
        <v>32</v>
      </c>
      <c r="J21" s="40">
        <v>6.1800000000000001E-2</v>
      </c>
      <c r="K21" s="57"/>
      <c r="L21" s="8">
        <f t="shared" si="5"/>
        <v>6.1800000000000001E-2</v>
      </c>
      <c r="M21" s="11" t="str">
        <f t="shared" si="6"/>
        <v>NM</v>
      </c>
      <c r="N21" s="8">
        <f t="shared" si="7"/>
        <v>6.1800000000000001E-2</v>
      </c>
      <c r="O21" s="6"/>
      <c r="Q21" s="90" t="s">
        <v>26</v>
      </c>
      <c r="R21" s="89" t="str">
        <f t="shared" si="3"/>
        <v/>
      </c>
      <c r="T21" s="3" t="s">
        <v>32</v>
      </c>
      <c r="U21" s="89" t="str">
        <f t="shared" si="4"/>
        <v/>
      </c>
    </row>
    <row r="22" spans="1:21" ht="15" customHeight="1" x14ac:dyDescent="0.2">
      <c r="A22" s="3" t="s">
        <v>68</v>
      </c>
      <c r="B22" s="8"/>
      <c r="C22" s="8"/>
      <c r="D22" s="8">
        <f t="shared" si="8"/>
        <v>0</v>
      </c>
      <c r="E22" s="11" t="str">
        <f t="shared" si="9"/>
        <v>NM</v>
      </c>
      <c r="F22" s="8">
        <f t="shared" si="10"/>
        <v>0</v>
      </c>
      <c r="G22" s="9"/>
      <c r="H22" s="9"/>
      <c r="I22" s="3" t="s">
        <v>33</v>
      </c>
      <c r="J22" s="40">
        <v>0.1056</v>
      </c>
      <c r="K22" s="57">
        <v>6.1999999999999998E-3</v>
      </c>
      <c r="L22" s="8">
        <f t="shared" si="5"/>
        <v>0.1118</v>
      </c>
      <c r="M22" s="11">
        <f t="shared" si="6"/>
        <v>17.032258064516128</v>
      </c>
      <c r="N22" s="8">
        <f t="shared" si="7"/>
        <v>9.9400000000000002E-2</v>
      </c>
      <c r="O22" s="6"/>
      <c r="Q22" s="90" t="s">
        <v>68</v>
      </c>
      <c r="R22" s="89" t="str">
        <f t="shared" si="3"/>
        <v/>
      </c>
      <c r="S22" s="55"/>
      <c r="T22" s="3" t="s">
        <v>33</v>
      </c>
      <c r="U22" s="89" t="str">
        <f t="shared" si="4"/>
        <v/>
      </c>
    </row>
    <row r="23" spans="1:21" ht="15" customHeight="1" x14ac:dyDescent="0.2">
      <c r="A23" s="3" t="s">
        <v>61</v>
      </c>
      <c r="B23" s="8"/>
      <c r="C23" s="8"/>
      <c r="D23" s="8">
        <f t="shared" si="8"/>
        <v>0</v>
      </c>
      <c r="E23" s="11" t="str">
        <f t="shared" si="9"/>
        <v>NM</v>
      </c>
      <c r="F23" s="8">
        <f t="shared" si="10"/>
        <v>0</v>
      </c>
      <c r="G23" s="9"/>
      <c r="H23" s="9"/>
      <c r="I23" s="3" t="s">
        <v>34</v>
      </c>
      <c r="J23" s="40">
        <v>9.7100000000000006E-2</v>
      </c>
      <c r="K23" s="8">
        <v>0.14610000000000001</v>
      </c>
      <c r="L23" s="8">
        <f t="shared" si="5"/>
        <v>0.24320000000000003</v>
      </c>
      <c r="M23" s="11">
        <f>IF(K23&gt;0,J23/K23,"NM")</f>
        <v>0.66461327857631758</v>
      </c>
      <c r="N23" s="8">
        <f t="shared" si="7"/>
        <v>-4.9000000000000002E-2</v>
      </c>
      <c r="O23" s="6"/>
      <c r="Q23" s="90" t="s">
        <v>61</v>
      </c>
      <c r="R23" s="89" t="str">
        <f t="shared" si="3"/>
        <v/>
      </c>
      <c r="S23" s="55"/>
      <c r="T23" s="58" t="s">
        <v>34</v>
      </c>
      <c r="U23" s="89" t="str">
        <f t="shared" si="4"/>
        <v/>
      </c>
    </row>
    <row r="24" spans="1:21" ht="15" customHeight="1" x14ac:dyDescent="0.2">
      <c r="A24" s="3" t="s">
        <v>69</v>
      </c>
      <c r="B24" s="8"/>
      <c r="C24" s="8"/>
      <c r="D24" s="8">
        <f t="shared" si="8"/>
        <v>0</v>
      </c>
      <c r="E24" s="11" t="str">
        <f t="shared" si="9"/>
        <v>NM</v>
      </c>
      <c r="F24" s="8">
        <f t="shared" si="10"/>
        <v>0</v>
      </c>
      <c r="G24" s="9"/>
      <c r="H24" s="9"/>
      <c r="I24" s="3" t="s">
        <v>35</v>
      </c>
      <c r="J24" s="40">
        <v>0.1263</v>
      </c>
      <c r="K24" s="8">
        <v>5.1799999999999999E-2</v>
      </c>
      <c r="L24" s="8">
        <f t="shared" si="5"/>
        <v>0.17809999999999998</v>
      </c>
      <c r="M24" s="11">
        <f>IF(K24&gt;0,J24/K24,"NM")</f>
        <v>2.4382239382239383</v>
      </c>
      <c r="N24" s="8">
        <f t="shared" si="7"/>
        <v>7.4499999999999997E-2</v>
      </c>
      <c r="O24" s="6"/>
      <c r="Q24" s="90" t="s">
        <v>69</v>
      </c>
      <c r="R24" s="89" t="str">
        <f t="shared" si="3"/>
        <v/>
      </c>
      <c r="S24" s="55"/>
      <c r="T24" s="3" t="s">
        <v>35</v>
      </c>
      <c r="U24" s="89" t="str">
        <f t="shared" si="4"/>
        <v/>
      </c>
    </row>
    <row r="25" spans="1:21" ht="15" customHeight="1" x14ac:dyDescent="0.2">
      <c r="A25" s="3" t="s">
        <v>47</v>
      </c>
      <c r="B25" s="8"/>
      <c r="C25" s="8"/>
      <c r="D25" s="8">
        <f t="shared" si="8"/>
        <v>0</v>
      </c>
      <c r="E25" s="11" t="str">
        <f t="shared" si="9"/>
        <v>NM</v>
      </c>
      <c r="F25" s="8">
        <f t="shared" si="10"/>
        <v>0</v>
      </c>
      <c r="G25" s="9"/>
      <c r="H25" s="9"/>
      <c r="I25" s="3" t="s">
        <v>36</v>
      </c>
      <c r="J25" s="336">
        <v>0</v>
      </c>
      <c r="K25" s="336">
        <v>0</v>
      </c>
      <c r="L25" s="8">
        <f>K26+J26</f>
        <v>0.16830000000000001</v>
      </c>
      <c r="M25" s="11" t="str">
        <f>IF(K25&gt;0,J25/K26,"NM")</f>
        <v>NM</v>
      </c>
      <c r="N25" s="8">
        <f>J26-K26</f>
        <v>1.21E-2</v>
      </c>
      <c r="O25" s="6"/>
      <c r="Q25" s="90" t="s">
        <v>47</v>
      </c>
      <c r="R25" s="89" t="str">
        <f t="shared" si="3"/>
        <v/>
      </c>
      <c r="T25" s="3" t="s">
        <v>36</v>
      </c>
      <c r="U25" s="89" t="str">
        <f t="shared" si="4"/>
        <v/>
      </c>
    </row>
    <row r="26" spans="1:21" ht="15" customHeight="1" x14ac:dyDescent="0.2">
      <c r="A26" s="3" t="s">
        <v>77</v>
      </c>
      <c r="B26" s="8"/>
      <c r="C26" s="8"/>
      <c r="D26" s="8">
        <f t="shared" si="8"/>
        <v>0</v>
      </c>
      <c r="E26" s="11" t="str">
        <f t="shared" si="9"/>
        <v>NM</v>
      </c>
      <c r="F26" s="8">
        <f t="shared" si="10"/>
        <v>0</v>
      </c>
      <c r="G26" s="9"/>
      <c r="H26" s="9"/>
      <c r="I26" s="3" t="s">
        <v>37</v>
      </c>
      <c r="J26" s="40">
        <v>9.0200000000000002E-2</v>
      </c>
      <c r="K26" s="8">
        <v>7.8100000000000003E-2</v>
      </c>
      <c r="L26" s="8">
        <f>K27+J27</f>
        <v>0</v>
      </c>
      <c r="M26" s="11" t="e">
        <f>IF(K26&gt;0,J26/K27,"NM")</f>
        <v>#DIV/0!</v>
      </c>
      <c r="N26" s="8">
        <f>J27-K27</f>
        <v>0</v>
      </c>
      <c r="O26" s="6"/>
      <c r="Q26" s="90" t="s">
        <v>77</v>
      </c>
      <c r="R26" s="89" t="str">
        <f t="shared" si="3"/>
        <v/>
      </c>
      <c r="S26" s="20"/>
      <c r="T26" s="3" t="s">
        <v>37</v>
      </c>
      <c r="U26" s="89" t="str">
        <f t="shared" si="4"/>
        <v/>
      </c>
    </row>
    <row r="27" spans="1:21" ht="15" customHeight="1" x14ac:dyDescent="0.2">
      <c r="A27" s="3" t="s">
        <v>19</v>
      </c>
      <c r="B27" s="8"/>
      <c r="C27" s="8"/>
      <c r="D27" s="8">
        <f t="shared" si="8"/>
        <v>0</v>
      </c>
      <c r="E27" s="11" t="str">
        <f t="shared" si="9"/>
        <v>NM</v>
      </c>
      <c r="F27" s="8">
        <f t="shared" si="10"/>
        <v>0</v>
      </c>
      <c r="G27" s="9"/>
      <c r="H27" s="9"/>
      <c r="I27" s="3" t="s">
        <v>18</v>
      </c>
      <c r="J27" s="8"/>
      <c r="K27" s="8"/>
      <c r="L27" s="8">
        <f t="shared" si="5"/>
        <v>0</v>
      </c>
      <c r="M27" s="11" t="str">
        <f t="shared" si="6"/>
        <v>NM</v>
      </c>
      <c r="N27" s="8">
        <f t="shared" si="7"/>
        <v>0</v>
      </c>
      <c r="O27" s="6"/>
      <c r="Q27" s="90" t="s">
        <v>19</v>
      </c>
      <c r="R27" s="89" t="str">
        <f t="shared" si="3"/>
        <v/>
      </c>
      <c r="T27" s="3" t="s">
        <v>18</v>
      </c>
      <c r="U27" s="89" t="str">
        <f t="shared" si="4"/>
        <v/>
      </c>
    </row>
    <row r="28" spans="1:21" ht="15" customHeight="1" x14ac:dyDescent="0.2">
      <c r="A28" s="3" t="s">
        <v>4</v>
      </c>
      <c r="B28" s="8"/>
      <c r="C28" s="8"/>
      <c r="D28" s="8">
        <f t="shared" si="8"/>
        <v>0</v>
      </c>
      <c r="E28" s="11" t="str">
        <f t="shared" si="9"/>
        <v>NM</v>
      </c>
      <c r="F28" s="8">
        <f t="shared" si="10"/>
        <v>0</v>
      </c>
      <c r="G28" s="9"/>
      <c r="H28" s="9"/>
      <c r="I28" s="3" t="s">
        <v>38</v>
      </c>
      <c r="J28" s="40">
        <v>0.19700000000000001</v>
      </c>
      <c r="K28" s="8">
        <v>8.8900000000000007E-2</v>
      </c>
      <c r="L28" s="8">
        <f t="shared" si="5"/>
        <v>0.28590000000000004</v>
      </c>
      <c r="M28" s="11">
        <f t="shared" si="6"/>
        <v>2.2159730033745779</v>
      </c>
      <c r="N28" s="8">
        <f t="shared" si="7"/>
        <v>0.1081</v>
      </c>
      <c r="O28" s="6"/>
      <c r="Q28" s="90" t="s">
        <v>4</v>
      </c>
      <c r="R28" s="89" t="str">
        <f t="shared" si="3"/>
        <v/>
      </c>
      <c r="T28" s="3" t="s">
        <v>38</v>
      </c>
      <c r="U28" s="89">
        <f t="shared" si="4"/>
        <v>0.1081</v>
      </c>
    </row>
    <row r="29" spans="1:21" ht="15" customHeight="1" x14ac:dyDescent="0.2">
      <c r="A29" s="3" t="s">
        <v>5</v>
      </c>
      <c r="B29" s="8"/>
      <c r="C29" s="8"/>
      <c r="D29" s="8">
        <f t="shared" si="8"/>
        <v>0</v>
      </c>
      <c r="E29" s="11" t="str">
        <f t="shared" si="9"/>
        <v>NM</v>
      </c>
      <c r="F29" s="8">
        <f t="shared" si="10"/>
        <v>0</v>
      </c>
      <c r="G29" s="9"/>
      <c r="H29" s="9"/>
      <c r="I29" s="3" t="s">
        <v>106</v>
      </c>
      <c r="J29" s="40">
        <v>9.9900000000000003E-2</v>
      </c>
      <c r="K29" s="8">
        <v>4.8599999999999997E-2</v>
      </c>
      <c r="L29" s="8">
        <f t="shared" si="5"/>
        <v>0.14849999999999999</v>
      </c>
      <c r="M29" s="11">
        <f t="shared" si="6"/>
        <v>2.0555555555555558</v>
      </c>
      <c r="N29" s="8">
        <f t="shared" si="7"/>
        <v>5.1300000000000005E-2</v>
      </c>
      <c r="O29" s="6"/>
      <c r="Q29" s="90" t="s">
        <v>5</v>
      </c>
      <c r="R29" s="89" t="str">
        <f t="shared" si="3"/>
        <v/>
      </c>
      <c r="T29" s="3" t="s">
        <v>106</v>
      </c>
      <c r="U29" s="89" t="str">
        <f t="shared" si="4"/>
        <v/>
      </c>
    </row>
    <row r="30" spans="1:21" ht="15" customHeight="1" x14ac:dyDescent="0.2">
      <c r="A30" s="3" t="s">
        <v>18</v>
      </c>
      <c r="B30" s="8"/>
      <c r="C30" s="8"/>
      <c r="D30" s="8">
        <f t="shared" si="8"/>
        <v>0</v>
      </c>
      <c r="E30" s="11" t="str">
        <f t="shared" si="9"/>
        <v>NM</v>
      </c>
      <c r="F30" s="8">
        <f t="shared" si="10"/>
        <v>0</v>
      </c>
      <c r="G30" s="9"/>
      <c r="H30" s="9"/>
      <c r="I30" s="3" t="s">
        <v>39</v>
      </c>
      <c r="J30" s="40"/>
      <c r="K30" s="8"/>
      <c r="L30" s="8">
        <f t="shared" si="5"/>
        <v>0</v>
      </c>
      <c r="M30" s="11" t="str">
        <f t="shared" si="6"/>
        <v>NM</v>
      </c>
      <c r="N30" s="8">
        <f t="shared" si="7"/>
        <v>0</v>
      </c>
      <c r="O30" s="6"/>
      <c r="Q30" s="90" t="s">
        <v>18</v>
      </c>
      <c r="R30" s="89" t="str">
        <f t="shared" si="3"/>
        <v/>
      </c>
      <c r="T30" s="3" t="s">
        <v>39</v>
      </c>
      <c r="U30" s="89" t="str">
        <f t="shared" si="4"/>
        <v/>
      </c>
    </row>
    <row r="31" spans="1:21" ht="15" customHeight="1" x14ac:dyDescent="0.2">
      <c r="A31" s="3" t="s">
        <v>66</v>
      </c>
      <c r="B31" s="8"/>
      <c r="C31" s="8"/>
      <c r="D31" s="8">
        <f t="shared" si="8"/>
        <v>0</v>
      </c>
      <c r="E31" s="11" t="str">
        <f t="shared" si="9"/>
        <v>NM</v>
      </c>
      <c r="F31" s="8">
        <f t="shared" si="10"/>
        <v>0</v>
      </c>
      <c r="G31" s="9"/>
      <c r="H31" s="9"/>
      <c r="I31" s="3" t="s">
        <v>59</v>
      </c>
      <c r="J31" s="40"/>
      <c r="K31" s="8"/>
      <c r="L31" s="8">
        <f t="shared" si="5"/>
        <v>0</v>
      </c>
      <c r="M31" s="11" t="str">
        <f t="shared" si="6"/>
        <v>NM</v>
      </c>
      <c r="N31" s="8">
        <f t="shared" si="7"/>
        <v>0</v>
      </c>
      <c r="O31" s="6"/>
      <c r="Q31" s="90" t="s">
        <v>66</v>
      </c>
      <c r="R31" s="89" t="str">
        <f t="shared" si="3"/>
        <v/>
      </c>
      <c r="T31" s="58" t="s">
        <v>59</v>
      </c>
      <c r="U31" s="89" t="str">
        <f t="shared" si="4"/>
        <v/>
      </c>
    </row>
    <row r="32" spans="1:21" ht="15" customHeight="1" x14ac:dyDescent="0.2">
      <c r="A32" s="3" t="s">
        <v>58</v>
      </c>
      <c r="B32" s="8"/>
      <c r="C32" s="8"/>
      <c r="D32" s="8">
        <f t="shared" si="8"/>
        <v>0</v>
      </c>
      <c r="E32" s="11" t="str">
        <f t="shared" si="9"/>
        <v>NM</v>
      </c>
      <c r="F32" s="8">
        <f t="shared" si="10"/>
        <v>0</v>
      </c>
      <c r="G32" s="9"/>
      <c r="I32" s="3" t="s">
        <v>60</v>
      </c>
      <c r="J32" s="40"/>
      <c r="K32" s="8"/>
      <c r="L32" s="8">
        <f t="shared" si="5"/>
        <v>0</v>
      </c>
      <c r="M32" s="11" t="str">
        <f t="shared" si="6"/>
        <v>NM</v>
      </c>
      <c r="N32" s="8">
        <f t="shared" si="7"/>
        <v>0</v>
      </c>
      <c r="O32" s="6"/>
      <c r="Q32" s="90" t="s">
        <v>58</v>
      </c>
      <c r="R32" s="89" t="str">
        <f t="shared" si="3"/>
        <v/>
      </c>
      <c r="T32" s="3" t="s">
        <v>60</v>
      </c>
      <c r="U32" s="89" t="str">
        <f t="shared" si="4"/>
        <v/>
      </c>
    </row>
    <row r="33" spans="1:21" ht="15" customHeight="1" x14ac:dyDescent="0.2">
      <c r="A33" s="3" t="s">
        <v>64</v>
      </c>
      <c r="B33" s="8"/>
      <c r="C33" s="8"/>
      <c r="D33" s="8">
        <f t="shared" si="8"/>
        <v>0</v>
      </c>
      <c r="E33" s="11" t="str">
        <f t="shared" si="9"/>
        <v>NM</v>
      </c>
      <c r="F33" s="8">
        <f t="shared" si="10"/>
        <v>0</v>
      </c>
      <c r="G33" s="9"/>
      <c r="I33" s="2"/>
      <c r="J33" s="2"/>
      <c r="N33" s="9"/>
      <c r="O33" s="6"/>
      <c r="Q33" s="90" t="s">
        <v>64</v>
      </c>
      <c r="R33" s="89" t="str">
        <f t="shared" si="3"/>
        <v/>
      </c>
      <c r="T33" s="104"/>
      <c r="U33" s="6" t="str">
        <f t="shared" si="4"/>
        <v/>
      </c>
    </row>
    <row r="34" spans="1:21" ht="15" customHeight="1" x14ac:dyDescent="0.2">
      <c r="A34" s="3" t="s">
        <v>62</v>
      </c>
      <c r="B34" s="8"/>
      <c r="C34" s="8"/>
      <c r="D34" s="8">
        <f t="shared" si="8"/>
        <v>0</v>
      </c>
      <c r="E34" s="11" t="str">
        <f t="shared" si="9"/>
        <v>NM</v>
      </c>
      <c r="F34" s="8">
        <f t="shared" si="10"/>
        <v>0</v>
      </c>
      <c r="G34" s="9"/>
      <c r="I34" s="5" t="s">
        <v>25</v>
      </c>
      <c r="J34" s="8">
        <f>SUM(J20:J32)</f>
        <v>0.81169999999999998</v>
      </c>
      <c r="K34" s="8">
        <f>SUM(K20:K32)</f>
        <v>0.41969999999999996</v>
      </c>
      <c r="L34" s="8">
        <f>J34+K34</f>
        <v>1.2313999999999998</v>
      </c>
      <c r="M34" s="11">
        <f>IF(K34&gt;0,J34/K34,"NM")</f>
        <v>1.9340004765308554</v>
      </c>
      <c r="N34" s="8">
        <f>J34-K34</f>
        <v>0.39200000000000002</v>
      </c>
      <c r="O34" s="6"/>
      <c r="Q34" s="90" t="s">
        <v>62</v>
      </c>
      <c r="R34" s="89" t="str">
        <f t="shared" si="3"/>
        <v/>
      </c>
      <c r="T34" s="102" t="s">
        <v>25</v>
      </c>
      <c r="U34" s="89">
        <f t="shared" si="4"/>
        <v>0.39200000000000002</v>
      </c>
    </row>
    <row r="35" spans="1:21" ht="15" customHeight="1" x14ac:dyDescent="0.2">
      <c r="A35" s="3" t="s">
        <v>63</v>
      </c>
      <c r="B35" s="8"/>
      <c r="C35" s="8"/>
      <c r="D35" s="8">
        <f t="shared" si="8"/>
        <v>0</v>
      </c>
      <c r="E35" s="11" t="str">
        <f t="shared" si="9"/>
        <v>NM</v>
      </c>
      <c r="F35" s="8">
        <f t="shared" si="10"/>
        <v>0</v>
      </c>
      <c r="G35" s="9"/>
      <c r="Q35" s="90" t="s">
        <v>63</v>
      </c>
      <c r="R35" s="89" t="str">
        <f t="shared" si="3"/>
        <v/>
      </c>
      <c r="U35" s="6" t="str">
        <f t="shared" si="4"/>
        <v/>
      </c>
    </row>
    <row r="36" spans="1:21" ht="15" customHeight="1" x14ac:dyDescent="0.2">
      <c r="G36" s="15"/>
      <c r="I36" s="2" t="s">
        <v>40</v>
      </c>
      <c r="J36" s="2"/>
      <c r="N36" s="9"/>
      <c r="O36" s="6"/>
      <c r="R36" s="94" t="str">
        <f t="shared" si="3"/>
        <v/>
      </c>
      <c r="T36" s="104" t="s">
        <v>40</v>
      </c>
      <c r="U36" s="6" t="str">
        <f t="shared" si="4"/>
        <v/>
      </c>
    </row>
    <row r="37" spans="1:21" ht="15" customHeight="1" x14ac:dyDescent="0.2">
      <c r="A37" s="5" t="s">
        <v>12</v>
      </c>
      <c r="B37" s="8">
        <f>SUM(B21:B31, B33:B35)</f>
        <v>0</v>
      </c>
      <c r="C37" s="8">
        <f>SUM(C21:C31, C33:C35)</f>
        <v>0</v>
      </c>
      <c r="D37" s="8">
        <f>C37+B37</f>
        <v>0</v>
      </c>
      <c r="E37" s="11" t="str">
        <f>IF(C37&gt;0,B37/C37,"NM")</f>
        <v>NM</v>
      </c>
      <c r="F37" s="8">
        <f>B37-C37</f>
        <v>0</v>
      </c>
      <c r="G37" s="9"/>
      <c r="I37" s="2"/>
      <c r="J37" s="2"/>
      <c r="N37" s="9"/>
      <c r="O37" s="6"/>
      <c r="Q37" s="103" t="s">
        <v>12</v>
      </c>
      <c r="R37" s="89" t="str">
        <f t="shared" si="3"/>
        <v/>
      </c>
      <c r="T37" s="104"/>
      <c r="U37" s="6" t="str">
        <f t="shared" si="4"/>
        <v/>
      </c>
    </row>
    <row r="38" spans="1:21" ht="15" customHeight="1" x14ac:dyDescent="0.2">
      <c r="A38" s="2"/>
      <c r="B38" s="9"/>
      <c r="C38" s="9"/>
      <c r="D38" s="9"/>
      <c r="E38" s="12"/>
      <c r="F38" s="9"/>
      <c r="G38" s="9"/>
      <c r="H38" s="6"/>
      <c r="I38" s="2"/>
      <c r="J38" s="10" t="s">
        <v>52</v>
      </c>
      <c r="K38" s="10" t="s">
        <v>53</v>
      </c>
      <c r="L38" s="10" t="s">
        <v>54</v>
      </c>
      <c r="M38" s="13" t="s">
        <v>55</v>
      </c>
      <c r="N38" s="10" t="s">
        <v>56</v>
      </c>
      <c r="Q38" s="104"/>
      <c r="R38" s="98" t="str">
        <f t="shared" si="3"/>
        <v/>
      </c>
      <c r="T38" s="104"/>
      <c r="U38" s="6" t="str">
        <f t="shared" si="4"/>
        <v/>
      </c>
    </row>
    <row r="39" spans="1:21" ht="15" customHeight="1" x14ac:dyDescent="0.2">
      <c r="B39" s="9"/>
      <c r="C39" s="9"/>
      <c r="D39" s="9"/>
      <c r="E39" s="12"/>
      <c r="F39" s="9"/>
      <c r="G39" s="9"/>
      <c r="H39" s="6"/>
      <c r="I39" s="3" t="s">
        <v>292</v>
      </c>
      <c r="J39" s="8">
        <f>4.88%+J40</f>
        <v>0.31640000000000001</v>
      </c>
      <c r="K39" s="8">
        <f>2.79%+K40</f>
        <v>0.1603</v>
      </c>
      <c r="L39" s="8">
        <f>K39+J39</f>
        <v>0.47670000000000001</v>
      </c>
      <c r="M39" s="11">
        <f>IF(K39&gt;0,J39/K39,"NM")</f>
        <v>1.9737991266375547</v>
      </c>
      <c r="N39" s="8">
        <f>J39-K39</f>
        <v>0.15610000000000002</v>
      </c>
      <c r="O39" s="6"/>
      <c r="R39" s="6" t="str">
        <f t="shared" si="3"/>
        <v/>
      </c>
      <c r="T39" s="3" t="s">
        <v>41</v>
      </c>
      <c r="U39" s="89">
        <f t="shared" si="4"/>
        <v>0.15610000000000002</v>
      </c>
    </row>
    <row r="40" spans="1:21" ht="15" customHeight="1" x14ac:dyDescent="0.2">
      <c r="A40" s="2" t="s">
        <v>10</v>
      </c>
      <c r="B40" s="10" t="s">
        <v>52</v>
      </c>
      <c r="C40" s="10" t="s">
        <v>53</v>
      </c>
      <c r="D40" s="15" t="s">
        <v>54</v>
      </c>
      <c r="E40" s="13" t="s">
        <v>55</v>
      </c>
      <c r="F40" s="15" t="s">
        <v>56</v>
      </c>
      <c r="G40" s="15"/>
      <c r="H40" s="6"/>
      <c r="I40" s="3" t="s">
        <v>293</v>
      </c>
      <c r="J40" s="8">
        <f>53.52%/2</f>
        <v>0.2676</v>
      </c>
      <c r="K40" s="8">
        <f>26.48%/2</f>
        <v>0.13239999999999999</v>
      </c>
      <c r="L40" s="8">
        <f>K40+J40</f>
        <v>0.4</v>
      </c>
      <c r="M40" s="11">
        <f>IF(K40&gt;0,J40/K40,"NM")</f>
        <v>2.0211480362537766</v>
      </c>
      <c r="N40" s="8">
        <f>J40-K40</f>
        <v>0.13520000000000001</v>
      </c>
      <c r="O40" s="6"/>
      <c r="Q40" s="104" t="s">
        <v>10</v>
      </c>
      <c r="R40" s="95" t="str">
        <f t="shared" si="3"/>
        <v/>
      </c>
      <c r="T40" s="3" t="s">
        <v>42</v>
      </c>
      <c r="U40" s="89">
        <f t="shared" si="4"/>
        <v>0.13520000000000001</v>
      </c>
    </row>
    <row r="41" spans="1:21" ht="15" customHeight="1" x14ac:dyDescent="0.2">
      <c r="A41" s="4" t="s">
        <v>51</v>
      </c>
      <c r="B41" s="8"/>
      <c r="C41" s="8"/>
      <c r="D41" s="8">
        <f>B41+C41</f>
        <v>0</v>
      </c>
      <c r="E41" s="11" t="str">
        <f>IF(C41&gt;0,B41/C41,"NM")</f>
        <v>NM</v>
      </c>
      <c r="F41" s="8">
        <f>B41-C41</f>
        <v>0</v>
      </c>
      <c r="G41" s="9"/>
      <c r="I41" s="3" t="s">
        <v>294</v>
      </c>
      <c r="J41" s="8">
        <v>0.22770000000000001</v>
      </c>
      <c r="K41" s="8">
        <v>0.127</v>
      </c>
      <c r="L41" s="8">
        <f>K41+J41</f>
        <v>0.35470000000000002</v>
      </c>
      <c r="M41" s="11">
        <f>IF(K41&gt;0,J41/K41,"NM")</f>
        <v>1.7929133858267718</v>
      </c>
      <c r="N41" s="8">
        <f>J41-K41</f>
        <v>0.10070000000000001</v>
      </c>
      <c r="O41" s="6"/>
      <c r="Q41" s="105" t="s">
        <v>51</v>
      </c>
      <c r="R41" s="89" t="str">
        <f t="shared" si="3"/>
        <v/>
      </c>
      <c r="S41" s="106"/>
      <c r="T41" s="3" t="s">
        <v>43</v>
      </c>
      <c r="U41" s="89">
        <f t="shared" si="4"/>
        <v>0.10070000000000001</v>
      </c>
    </row>
    <row r="42" spans="1:21" ht="15" customHeight="1" x14ac:dyDescent="0.2">
      <c r="A42" s="2"/>
      <c r="B42" s="9"/>
      <c r="C42" s="9"/>
      <c r="D42" s="9"/>
      <c r="E42" s="12"/>
      <c r="F42" s="9"/>
      <c r="G42" s="9"/>
      <c r="J42" s="9"/>
      <c r="K42" s="9"/>
      <c r="L42" s="9"/>
      <c r="N42" s="9"/>
      <c r="O42" s="6"/>
      <c r="Q42" s="104"/>
      <c r="R42" s="98" t="str">
        <f t="shared" ref="R42:R65" si="11">IFERROR(IF(ABS(F42-G42)&gt;=0.1,F42-G42,""),"")</f>
        <v/>
      </c>
      <c r="U42" s="6" t="str">
        <f t="shared" si="4"/>
        <v/>
      </c>
    </row>
    <row r="43" spans="1:21" ht="15" customHeight="1" x14ac:dyDescent="0.2">
      <c r="B43" s="9"/>
      <c r="C43" s="9"/>
      <c r="D43" s="9"/>
      <c r="E43" s="12"/>
      <c r="F43" s="9"/>
      <c r="G43" s="9"/>
      <c r="I43" s="5" t="s">
        <v>25</v>
      </c>
      <c r="J43" s="8">
        <f>SUM(J39:J41)</f>
        <v>0.81170000000000009</v>
      </c>
      <c r="K43" s="8">
        <f>SUM(K39:K41)</f>
        <v>0.41969999999999996</v>
      </c>
      <c r="L43" s="8">
        <f>J43+K43</f>
        <v>1.2314000000000001</v>
      </c>
      <c r="M43" s="11">
        <f>IF(K43&gt;0,J43/K43,"NM")</f>
        <v>1.9340004765308558</v>
      </c>
      <c r="N43" s="8">
        <f>J43-K43</f>
        <v>0.39200000000000013</v>
      </c>
      <c r="O43" s="6"/>
      <c r="R43" s="6" t="str">
        <f t="shared" si="11"/>
        <v/>
      </c>
      <c r="T43" s="102" t="s">
        <v>25</v>
      </c>
      <c r="U43" s="89">
        <f t="shared" si="4"/>
        <v>0.39200000000000013</v>
      </c>
    </row>
    <row r="44" spans="1:21" ht="15" customHeight="1" x14ac:dyDescent="0.2">
      <c r="A44" s="2" t="s">
        <v>13</v>
      </c>
      <c r="B44" s="10" t="s">
        <v>52</v>
      </c>
      <c r="C44" s="10" t="s">
        <v>53</v>
      </c>
      <c r="D44" s="15" t="s">
        <v>54</v>
      </c>
      <c r="E44" s="13" t="s">
        <v>55</v>
      </c>
      <c r="F44" s="15" t="s">
        <v>56</v>
      </c>
      <c r="G44" s="15"/>
      <c r="P44" s="65"/>
      <c r="Q44" s="104" t="s">
        <v>13</v>
      </c>
      <c r="R44" s="95" t="str">
        <f t="shared" si="11"/>
        <v/>
      </c>
      <c r="U44" s="6" t="str">
        <f t="shared" si="4"/>
        <v/>
      </c>
    </row>
    <row r="45" spans="1:21" ht="15" customHeight="1" x14ac:dyDescent="0.2">
      <c r="A45" s="4" t="s">
        <v>50</v>
      </c>
      <c r="B45" s="8"/>
      <c r="C45" s="8"/>
      <c r="D45" s="8">
        <f>B45+C45</f>
        <v>0</v>
      </c>
      <c r="E45" s="11" t="str">
        <f>IF(C45&gt;0,B45/C45,"NM")</f>
        <v>NM</v>
      </c>
      <c r="F45" s="8">
        <f>B45-C45</f>
        <v>0</v>
      </c>
      <c r="G45" s="9"/>
      <c r="I45" s="2" t="s">
        <v>80</v>
      </c>
      <c r="L45" s="45"/>
      <c r="M45" s="1"/>
      <c r="Q45" s="105" t="s">
        <v>50</v>
      </c>
      <c r="R45" s="89" t="str">
        <f t="shared" si="11"/>
        <v/>
      </c>
      <c r="T45" s="104" t="s">
        <v>80</v>
      </c>
      <c r="U45" s="6" t="str">
        <f t="shared" si="4"/>
        <v/>
      </c>
    </row>
    <row r="46" spans="1:21" ht="15" customHeight="1" x14ac:dyDescent="0.2">
      <c r="A46" s="2"/>
      <c r="B46" s="9"/>
      <c r="C46" s="9"/>
      <c r="D46" s="9"/>
      <c r="E46" s="12"/>
      <c r="F46" s="9"/>
      <c r="G46" s="9"/>
      <c r="I46" s="2"/>
      <c r="J46" s="51" t="s">
        <v>52</v>
      </c>
      <c r="K46" s="51" t="s">
        <v>53</v>
      </c>
      <c r="L46" s="52" t="s">
        <v>54</v>
      </c>
      <c r="M46" s="42" t="s">
        <v>55</v>
      </c>
      <c r="N46" s="52" t="s">
        <v>56</v>
      </c>
      <c r="O46" s="6"/>
      <c r="Q46" s="104"/>
      <c r="R46" s="98" t="str">
        <f t="shared" si="11"/>
        <v/>
      </c>
      <c r="T46" s="104"/>
      <c r="U46" s="6" t="str">
        <f t="shared" si="4"/>
        <v/>
      </c>
    </row>
    <row r="47" spans="1:21" ht="15" customHeight="1" x14ac:dyDescent="0.2">
      <c r="B47" s="9"/>
      <c r="C47" s="9"/>
      <c r="D47" s="9"/>
      <c r="E47" s="12"/>
      <c r="F47" s="9"/>
      <c r="G47" s="9"/>
      <c r="I47" s="3" t="s">
        <v>22</v>
      </c>
      <c r="J47" s="8"/>
      <c r="K47" s="8"/>
      <c r="L47" s="48">
        <f>K47+J47</f>
        <v>0</v>
      </c>
      <c r="M47" s="11" t="str">
        <f>IF(K47&gt;0,J47/K47,"NM")</f>
        <v>NM</v>
      </c>
      <c r="N47" s="8">
        <f>J47-K47</f>
        <v>0</v>
      </c>
      <c r="O47" s="6"/>
      <c r="R47" s="6" t="str">
        <f t="shared" si="11"/>
        <v/>
      </c>
      <c r="T47" s="3" t="s">
        <v>22</v>
      </c>
      <c r="U47" s="89" t="str">
        <f t="shared" si="4"/>
        <v/>
      </c>
    </row>
    <row r="48" spans="1:21" ht="15" customHeight="1" x14ac:dyDescent="0.2">
      <c r="A48" s="2" t="s">
        <v>49</v>
      </c>
      <c r="B48" s="10" t="s">
        <v>52</v>
      </c>
      <c r="C48" s="10" t="s">
        <v>53</v>
      </c>
      <c r="D48" s="15" t="s">
        <v>54</v>
      </c>
      <c r="E48" s="13" t="s">
        <v>55</v>
      </c>
      <c r="F48" s="15" t="s">
        <v>56</v>
      </c>
      <c r="G48" s="15"/>
      <c r="I48" s="3" t="s">
        <v>79</v>
      </c>
      <c r="J48" s="8"/>
      <c r="K48" s="8"/>
      <c r="L48" s="48">
        <f>K48+J48</f>
        <v>0</v>
      </c>
      <c r="M48" s="11" t="str">
        <f>IF(K48&gt;0,J48/K48,"NM")</f>
        <v>NM</v>
      </c>
      <c r="N48" s="8">
        <f>J48-K48</f>
        <v>0</v>
      </c>
      <c r="O48" s="6"/>
      <c r="Q48" s="104" t="s">
        <v>49</v>
      </c>
      <c r="R48" s="95" t="str">
        <f t="shared" si="11"/>
        <v/>
      </c>
      <c r="T48" s="3" t="s">
        <v>79</v>
      </c>
      <c r="U48" s="89" t="str">
        <f t="shared" si="4"/>
        <v/>
      </c>
    </row>
    <row r="49" spans="1:21" ht="15" customHeight="1" x14ac:dyDescent="0.2">
      <c r="A49" s="7" t="s">
        <v>14</v>
      </c>
      <c r="B49" s="8"/>
      <c r="C49" s="8"/>
      <c r="D49" s="8">
        <f>B49+C49</f>
        <v>0</v>
      </c>
      <c r="E49" s="11" t="str">
        <f>IF(C49&gt;0,B49/C49,"NM")</f>
        <v>NM</v>
      </c>
      <c r="F49" s="8">
        <f>B49-C49</f>
        <v>0</v>
      </c>
      <c r="G49" s="9"/>
      <c r="I49" s="3" t="s">
        <v>24</v>
      </c>
      <c r="J49" s="8"/>
      <c r="K49" s="8"/>
      <c r="L49" s="48">
        <f>K49+J49</f>
        <v>0</v>
      </c>
      <c r="M49" s="11" t="str">
        <f>IF(K49&gt;0,J49/K49,"NM")</f>
        <v>NM</v>
      </c>
      <c r="N49" s="8">
        <f>J49-K49</f>
        <v>0</v>
      </c>
      <c r="O49" s="6"/>
      <c r="Q49" s="93" t="s">
        <v>14</v>
      </c>
      <c r="R49" s="89" t="str">
        <f t="shared" si="11"/>
        <v/>
      </c>
      <c r="T49" s="3" t="s">
        <v>24</v>
      </c>
      <c r="U49" s="89" t="str">
        <f t="shared" si="4"/>
        <v/>
      </c>
    </row>
    <row r="50" spans="1:21" ht="15" customHeight="1" x14ac:dyDescent="0.2">
      <c r="A50" s="7" t="s">
        <v>15</v>
      </c>
      <c r="B50" s="8"/>
      <c r="C50" s="8"/>
      <c r="D50" s="8">
        <f>B50+C50</f>
        <v>0</v>
      </c>
      <c r="E50" s="11" t="str">
        <f>IF(C50&gt;0,B50/C50,"NM")</f>
        <v>NM</v>
      </c>
      <c r="F50" s="8">
        <f>B50-C50</f>
        <v>0</v>
      </c>
      <c r="G50" s="9"/>
      <c r="I50" s="3" t="s">
        <v>81</v>
      </c>
      <c r="J50" s="8"/>
      <c r="K50" s="8"/>
      <c r="L50" s="48">
        <f>K50+J50</f>
        <v>0</v>
      </c>
      <c r="M50" s="11" t="str">
        <f>IF(K50&gt;0,J50/K50,"NM")</f>
        <v>NM</v>
      </c>
      <c r="N50" s="8">
        <f>J50-K50</f>
        <v>0</v>
      </c>
      <c r="O50" s="6"/>
      <c r="Q50" s="93" t="s">
        <v>15</v>
      </c>
      <c r="R50" s="89" t="str">
        <f t="shared" si="11"/>
        <v/>
      </c>
      <c r="T50" s="3" t="s">
        <v>81</v>
      </c>
      <c r="U50" s="89" t="str">
        <f t="shared" si="4"/>
        <v/>
      </c>
    </row>
    <row r="51" spans="1:21" ht="15" customHeight="1" x14ac:dyDescent="0.2">
      <c r="A51" s="2"/>
      <c r="B51" s="9"/>
      <c r="C51" s="9"/>
      <c r="D51" s="9"/>
      <c r="E51" s="12"/>
      <c r="F51" s="9"/>
      <c r="G51" s="15"/>
      <c r="Q51" s="104"/>
      <c r="R51" s="94" t="str">
        <f t="shared" si="11"/>
        <v/>
      </c>
      <c r="U51" s="6" t="str">
        <f t="shared" si="4"/>
        <v/>
      </c>
    </row>
    <row r="52" spans="1:21" ht="15" customHeight="1" x14ac:dyDescent="0.2">
      <c r="A52" s="4" t="s">
        <v>48</v>
      </c>
      <c r="B52" s="8">
        <f>SUM(B49:B50)</f>
        <v>0</v>
      </c>
      <c r="C52" s="8">
        <f>SUM(C49:C50)</f>
        <v>0</v>
      </c>
      <c r="D52" s="8">
        <f>B52+C52</f>
        <v>0</v>
      </c>
      <c r="E52" s="11" t="str">
        <f>IF(C52&gt;0,B52/C52,"NM")</f>
        <v>NM</v>
      </c>
      <c r="F52" s="8">
        <f>B52-C52</f>
        <v>0</v>
      </c>
      <c r="G52" s="9"/>
      <c r="I52" s="5" t="s">
        <v>57</v>
      </c>
      <c r="J52" s="48">
        <f>SUM(J47:J50)</f>
        <v>0</v>
      </c>
      <c r="K52" s="48">
        <f>SUM(K47:K50)</f>
        <v>0</v>
      </c>
      <c r="L52" s="48">
        <f>K52+J52</f>
        <v>0</v>
      </c>
      <c r="M52" s="11" t="str">
        <f>IF(K52&gt;0,J52/K52,"NM")</f>
        <v>NM</v>
      </c>
      <c r="N52" s="8">
        <f>J52-K52</f>
        <v>0</v>
      </c>
      <c r="O52" s="6"/>
      <c r="Q52" s="105" t="s">
        <v>48</v>
      </c>
      <c r="R52" s="89" t="str">
        <f t="shared" si="11"/>
        <v/>
      </c>
      <c r="T52" s="102" t="s">
        <v>57</v>
      </c>
      <c r="U52" s="89" t="str">
        <f t="shared" si="4"/>
        <v/>
      </c>
    </row>
    <row r="53" spans="1:21" ht="15" customHeight="1" thickBot="1" x14ac:dyDescent="0.25">
      <c r="A53" s="2"/>
      <c r="B53" s="9"/>
      <c r="C53" s="9"/>
      <c r="D53" s="9"/>
      <c r="E53" s="12"/>
      <c r="F53" s="9"/>
      <c r="G53" s="9"/>
      <c r="Q53" s="104"/>
      <c r="R53" s="98" t="str">
        <f t="shared" si="11"/>
        <v/>
      </c>
    </row>
    <row r="54" spans="1:21" ht="15" customHeight="1" x14ac:dyDescent="0.25">
      <c r="A54" s="2"/>
      <c r="B54" s="9"/>
      <c r="C54" s="9"/>
      <c r="D54" s="9"/>
      <c r="E54" s="12"/>
      <c r="F54" s="9"/>
      <c r="G54" s="9"/>
      <c r="I54" s="32" t="s">
        <v>70</v>
      </c>
      <c r="J54" s="23"/>
      <c r="K54" s="23"/>
      <c r="L54" s="23"/>
      <c r="M54" s="24"/>
      <c r="P54" s="20"/>
      <c r="Q54" s="104"/>
      <c r="R54" s="6" t="str">
        <f t="shared" si="11"/>
        <v/>
      </c>
    </row>
    <row r="55" spans="1:21" ht="15" customHeight="1" x14ac:dyDescent="0.2">
      <c r="A55" s="2" t="s">
        <v>65</v>
      </c>
      <c r="B55" s="10" t="s">
        <v>52</v>
      </c>
      <c r="C55" s="10" t="s">
        <v>53</v>
      </c>
      <c r="D55" s="15" t="s">
        <v>54</v>
      </c>
      <c r="E55" s="13" t="s">
        <v>55</v>
      </c>
      <c r="F55" s="15" t="s">
        <v>56</v>
      </c>
      <c r="G55" s="15"/>
      <c r="I55" s="27"/>
      <c r="J55" s="20"/>
      <c r="M55" s="33"/>
      <c r="P55" s="20"/>
      <c r="Q55" s="104" t="s">
        <v>65</v>
      </c>
      <c r="R55" s="95" t="str">
        <f t="shared" si="11"/>
        <v/>
      </c>
    </row>
    <row r="56" spans="1:21" ht="15" customHeight="1" x14ac:dyDescent="0.2">
      <c r="A56" s="5" t="s">
        <v>16</v>
      </c>
      <c r="B56" s="8"/>
      <c r="C56" s="8"/>
      <c r="D56" s="8">
        <f>B56+C56</f>
        <v>0</v>
      </c>
      <c r="E56" s="11" t="str">
        <f>IF(C56&gt;0,B56/C56,"NM")</f>
        <v>NM</v>
      </c>
      <c r="F56" s="8">
        <f>B56-C56</f>
        <v>0</v>
      </c>
      <c r="G56" s="9"/>
      <c r="I56" s="27"/>
      <c r="M56" s="26"/>
      <c r="P56" s="20"/>
      <c r="Q56" s="103" t="s">
        <v>16</v>
      </c>
      <c r="R56" s="89" t="str">
        <f t="shared" si="11"/>
        <v/>
      </c>
    </row>
    <row r="57" spans="1:21" ht="15" customHeight="1" x14ac:dyDescent="0.2">
      <c r="A57" s="2"/>
      <c r="B57" s="9"/>
      <c r="C57" s="9"/>
      <c r="D57" s="9"/>
      <c r="E57" s="12"/>
      <c r="F57" s="9"/>
      <c r="G57" s="9"/>
      <c r="I57" s="27"/>
      <c r="L57" s="21"/>
      <c r="M57" s="28"/>
      <c r="Q57" s="104"/>
      <c r="R57" s="98" t="str">
        <f t="shared" si="11"/>
        <v/>
      </c>
    </row>
    <row r="58" spans="1:21" ht="15" customHeight="1" x14ac:dyDescent="0.2">
      <c r="A58" s="2"/>
      <c r="B58" s="9"/>
      <c r="C58" s="9"/>
      <c r="D58" s="9"/>
      <c r="E58" s="12"/>
      <c r="F58" s="9"/>
      <c r="G58" s="9"/>
      <c r="I58" s="27"/>
      <c r="L58" s="21"/>
      <c r="M58" s="28"/>
      <c r="N58" s="9"/>
      <c r="O58" s="6"/>
      <c r="Q58" s="104"/>
      <c r="R58" s="6" t="str">
        <f t="shared" si="11"/>
        <v/>
      </c>
    </row>
    <row r="59" spans="1:21" ht="15" customHeight="1" x14ac:dyDescent="0.2">
      <c r="A59" s="2" t="s">
        <v>25</v>
      </c>
      <c r="B59" s="10" t="s">
        <v>52</v>
      </c>
      <c r="C59" s="10" t="s">
        <v>53</v>
      </c>
      <c r="D59" s="15" t="s">
        <v>54</v>
      </c>
      <c r="E59" s="13" t="s">
        <v>55</v>
      </c>
      <c r="F59" s="15" t="s">
        <v>56</v>
      </c>
      <c r="G59" s="15"/>
      <c r="I59" s="27"/>
      <c r="L59" s="21"/>
      <c r="M59" s="28"/>
      <c r="Q59" s="104" t="s">
        <v>25</v>
      </c>
      <c r="R59" s="95" t="str">
        <f t="shared" si="11"/>
        <v/>
      </c>
    </row>
    <row r="60" spans="1:21" ht="15" customHeight="1" x14ac:dyDescent="0.2">
      <c r="A60" s="4" t="str">
        <f>A17</f>
        <v>Total Equity</v>
      </c>
      <c r="B60" s="8">
        <f>B17</f>
        <v>0.81169999999999998</v>
      </c>
      <c r="C60" s="8">
        <f>C17</f>
        <v>0.41970000000000002</v>
      </c>
      <c r="D60" s="8">
        <f>D17</f>
        <v>1.2314000000000001</v>
      </c>
      <c r="E60" s="11">
        <f t="shared" ref="E60:E65" si="12">IF(C60&gt;0,B60/C60,"NM")</f>
        <v>1.9340004765308552</v>
      </c>
      <c r="F60" s="8">
        <f t="shared" ref="F60:F65" si="13">B60-C60</f>
        <v>0.39199999999999996</v>
      </c>
      <c r="G60" s="9"/>
      <c r="I60" s="27"/>
      <c r="L60" s="21"/>
      <c r="M60" s="28"/>
      <c r="Q60" s="105" t="str">
        <f>Q17</f>
        <v>Total Equity</v>
      </c>
      <c r="R60" s="89">
        <f t="shared" si="11"/>
        <v>0.39199999999999996</v>
      </c>
    </row>
    <row r="61" spans="1:21" ht="15" customHeight="1" x14ac:dyDescent="0.2">
      <c r="A61" s="4" t="str">
        <f>A37</f>
        <v>Total Credit</v>
      </c>
      <c r="B61" s="8">
        <f>B37</f>
        <v>0</v>
      </c>
      <c r="C61" s="8">
        <f>C37</f>
        <v>0</v>
      </c>
      <c r="D61" s="8">
        <f>D37</f>
        <v>0</v>
      </c>
      <c r="E61" s="11" t="str">
        <f t="shared" si="12"/>
        <v>NM</v>
      </c>
      <c r="F61" s="8">
        <f t="shared" si="13"/>
        <v>0</v>
      </c>
      <c r="G61" s="9"/>
      <c r="I61" s="27"/>
      <c r="K61" s="6"/>
      <c r="L61" s="21"/>
      <c r="M61" s="28"/>
      <c r="Q61" s="105" t="str">
        <f>Q37</f>
        <v>Total Credit</v>
      </c>
      <c r="R61" s="89" t="str">
        <f t="shared" si="11"/>
        <v/>
      </c>
    </row>
    <row r="62" spans="1:21" ht="15" customHeight="1" x14ac:dyDescent="0.2">
      <c r="A62" s="4" t="str">
        <f>A41</f>
        <v>Total Merger Arb.</v>
      </c>
      <c r="B62" s="8">
        <f>B41</f>
        <v>0</v>
      </c>
      <c r="C62" s="8">
        <f>C41</f>
        <v>0</v>
      </c>
      <c r="D62" s="8">
        <f>D41</f>
        <v>0</v>
      </c>
      <c r="E62" s="11" t="str">
        <f t="shared" si="12"/>
        <v>NM</v>
      </c>
      <c r="F62" s="8">
        <f t="shared" si="13"/>
        <v>0</v>
      </c>
      <c r="G62" s="9"/>
      <c r="H62" s="9"/>
      <c r="I62" s="27"/>
      <c r="L62" s="21"/>
      <c r="M62" s="28"/>
      <c r="Q62" s="105" t="str">
        <f>Q41</f>
        <v>Total Merger Arb.</v>
      </c>
      <c r="R62" s="89" t="str">
        <f t="shared" si="11"/>
        <v/>
      </c>
    </row>
    <row r="63" spans="1:21" ht="15" customHeight="1" x14ac:dyDescent="0.2">
      <c r="A63" s="4" t="str">
        <f>A45</f>
        <v>Total Convert. Arb.</v>
      </c>
      <c r="B63" s="8">
        <f>B45</f>
        <v>0</v>
      </c>
      <c r="C63" s="8">
        <f>C45</f>
        <v>0</v>
      </c>
      <c r="D63" s="8">
        <f>D45</f>
        <v>0</v>
      </c>
      <c r="E63" s="11" t="str">
        <f t="shared" si="12"/>
        <v>NM</v>
      </c>
      <c r="F63" s="8">
        <f t="shared" si="13"/>
        <v>0</v>
      </c>
      <c r="G63" s="9"/>
      <c r="I63" s="27"/>
      <c r="L63" s="12"/>
      <c r="M63" s="28"/>
      <c r="Q63" s="105" t="str">
        <f>Q45</f>
        <v>Total Convert. Arb.</v>
      </c>
      <c r="R63" s="89" t="str">
        <f t="shared" si="11"/>
        <v/>
      </c>
    </row>
    <row r="64" spans="1:21" ht="15" customHeight="1" x14ac:dyDescent="0.2">
      <c r="A64" s="4" t="str">
        <f>A52</f>
        <v>Total Cap. Struct. Arb.</v>
      </c>
      <c r="B64" s="8">
        <f>B52</f>
        <v>0</v>
      </c>
      <c r="C64" s="8">
        <f>C52</f>
        <v>0</v>
      </c>
      <c r="D64" s="8">
        <f>D52</f>
        <v>0</v>
      </c>
      <c r="E64" s="11" t="str">
        <f t="shared" si="12"/>
        <v>NM</v>
      </c>
      <c r="F64" s="8">
        <f t="shared" si="13"/>
        <v>0</v>
      </c>
      <c r="G64" s="9"/>
      <c r="I64" s="25"/>
      <c r="L64" s="12"/>
      <c r="M64" s="28"/>
      <c r="N64" s="9"/>
      <c r="O64" s="6"/>
      <c r="Q64" s="105" t="str">
        <f>Q52</f>
        <v>Total Cap. Struct. Arb.</v>
      </c>
      <c r="R64" s="89" t="str">
        <f t="shared" si="11"/>
        <v/>
      </c>
    </row>
    <row r="65" spans="1:18" ht="15" customHeight="1" x14ac:dyDescent="0.2">
      <c r="A65" s="4" t="str">
        <f>A56</f>
        <v>Total Privates</v>
      </c>
      <c r="B65" s="8">
        <f>B56</f>
        <v>0</v>
      </c>
      <c r="C65" s="8">
        <f>C56</f>
        <v>0</v>
      </c>
      <c r="D65" s="8">
        <f>D56</f>
        <v>0</v>
      </c>
      <c r="E65" s="11" t="str">
        <f t="shared" si="12"/>
        <v>NM</v>
      </c>
      <c r="F65" s="8">
        <f t="shared" si="13"/>
        <v>0</v>
      </c>
      <c r="G65" s="9"/>
      <c r="I65" s="25"/>
      <c r="L65" s="12"/>
      <c r="M65" s="28"/>
      <c r="N65" s="9"/>
      <c r="O65" s="6"/>
      <c r="Q65" s="105" t="str">
        <f>Q56</f>
        <v>Total Privates</v>
      </c>
      <c r="R65" s="89" t="str">
        <f t="shared" si="11"/>
        <v/>
      </c>
    </row>
    <row r="66" spans="1:18" ht="15" customHeight="1" x14ac:dyDescent="0.2">
      <c r="B66" s="21"/>
      <c r="C66" s="21"/>
      <c r="D66" s="9"/>
      <c r="E66" s="12"/>
      <c r="F66" s="9"/>
      <c r="G66" s="9"/>
      <c r="I66" s="27"/>
      <c r="L66" s="9"/>
      <c r="M66" s="28"/>
      <c r="N66" s="9"/>
      <c r="O66" s="6"/>
      <c r="R66" s="94"/>
    </row>
    <row r="67" spans="1:18" ht="15" customHeight="1" thickBot="1" x14ac:dyDescent="0.25">
      <c r="A67" s="5" t="s">
        <v>25</v>
      </c>
      <c r="B67" s="38">
        <f>SUM(B60:B65)</f>
        <v>0.81169999999999998</v>
      </c>
      <c r="C67" s="38">
        <f>SUM(C60:C65)</f>
        <v>0.41970000000000002</v>
      </c>
      <c r="D67" s="8">
        <f>C67+B67</f>
        <v>1.2314000000000001</v>
      </c>
      <c r="E67" s="11">
        <f>IF(C67&gt;0,B67/C67,"NM")</f>
        <v>1.9340004765308552</v>
      </c>
      <c r="F67" s="8">
        <f>B67-C67</f>
        <v>0.39199999999999996</v>
      </c>
      <c r="G67" s="9"/>
      <c r="I67" s="56" t="s">
        <v>289</v>
      </c>
      <c r="J67" s="29"/>
      <c r="K67" s="29"/>
      <c r="L67" s="30"/>
      <c r="M67" s="31"/>
      <c r="N67" s="9"/>
      <c r="O67" s="6"/>
      <c r="Q67" s="103" t="s">
        <v>25</v>
      </c>
      <c r="R67" s="89">
        <f>IFERROR(IF(ABS(F67-G67)&gt;=0.1,F67-G67,""),"")</f>
        <v>0.39199999999999996</v>
      </c>
    </row>
    <row r="68" spans="1:18" ht="15" customHeight="1" x14ac:dyDescent="0.2">
      <c r="A68" s="5" t="s">
        <v>74</v>
      </c>
      <c r="B68" s="38">
        <f>SUM(B10:B13,B15,B21:B31,B41,B45,B52,B56)</f>
        <v>0.81169999999999998</v>
      </c>
      <c r="C68" s="38">
        <f>SUM(C10:C13,C15,C21:C31,C41,C45,C52,C56)</f>
        <v>0.41970000000000002</v>
      </c>
      <c r="D68" s="8">
        <f>C68+B68</f>
        <v>1.2314000000000001</v>
      </c>
      <c r="E68" s="11">
        <f>IF(C68&gt;0,B68/C68,"NM")</f>
        <v>1.9340004765308552</v>
      </c>
      <c r="F68" s="8">
        <f>B68-C68</f>
        <v>0.39199999999999996</v>
      </c>
      <c r="G68" s="9"/>
      <c r="L68" s="22"/>
      <c r="M68" s="1"/>
      <c r="N68" s="9"/>
      <c r="O68" s="6"/>
      <c r="Q68" s="103" t="s">
        <v>74</v>
      </c>
      <c r="R68" s="89">
        <f>IFERROR(IF(ABS(F68-G68)&gt;=0.1,F68-G68,""),"")</f>
        <v>0.39199999999999996</v>
      </c>
    </row>
    <row r="69" spans="1:18" ht="15" customHeight="1" x14ac:dyDescent="0.2">
      <c r="A69" s="44" t="s">
        <v>78</v>
      </c>
      <c r="B69" s="8">
        <f>B32</f>
        <v>0</v>
      </c>
      <c r="C69" s="8">
        <f>C32</f>
        <v>0</v>
      </c>
      <c r="D69" s="8">
        <f>D32</f>
        <v>0</v>
      </c>
      <c r="E69" s="8" t="str">
        <f>E32</f>
        <v>NM</v>
      </c>
      <c r="F69" s="8">
        <f>F32</f>
        <v>0</v>
      </c>
      <c r="Q69" s="103" t="s">
        <v>78</v>
      </c>
      <c r="R69" s="89" t="str">
        <f>IFERROR(IF(ABS(F69-G69)&gt;=0.1,F69-G69,""),"")</f>
        <v/>
      </c>
    </row>
    <row r="70" spans="1:18" ht="15" customHeight="1" x14ac:dyDescent="0.2">
      <c r="B70" s="20"/>
      <c r="C70" s="20"/>
      <c r="D70" s="20"/>
      <c r="E70" s="20"/>
      <c r="F70" s="20"/>
      <c r="G70" s="20"/>
    </row>
  </sheetData>
  <customSheetViews>
    <customSheetView guid="{CA497D1C-9A09-4CF3-B671-3FD8BB2B2517}" showPageBreaks="1" fitToPage="1" printArea="1" view="pageBreakPreview" showRuler="0">
      <selection activeCell="H9" sqref="H9"/>
      <pageMargins left="0.75" right="0" top="1" bottom="0" header="0.5" footer="0.5"/>
      <printOptions horizontalCentered="1"/>
      <pageSetup scale="61" orientation="portrait" r:id="rId1"/>
      <headerFooter alignWithMargins="0">
        <oddHeader>&amp;C&amp;"Arial,Bold"EXPOSURE SUMMARY</oddHeader>
      </headerFooter>
    </customSheetView>
    <customSheetView guid="{162504CA-979C-48C9-998D-9A0D2EECF939}" showPageBreaks="1" fitToPage="1" printArea="1" view="pageBreakPreview" showRuler="0">
      <selection activeCell="H9" sqref="H9"/>
      <pageMargins left="0.75" right="0" top="1" bottom="0" header="0.5" footer="0.5"/>
      <printOptions horizontalCentered="1"/>
      <pageSetup scale="61" orientation="portrait" r:id="rId2"/>
      <headerFooter alignWithMargins="0">
        <oddHeader>&amp;C&amp;"Arial,Bold"EXPOSURE SUMMARY</oddHeader>
      </headerFooter>
    </customSheetView>
    <customSheetView guid="{CC76F6F4-6360-4941-90B3-CD1DBE270484}" showPageBreaks="1" fitToPage="1" printArea="1" view="pageBreakPreview" showRuler="0">
      <selection activeCell="I39" sqref="I39:I41"/>
      <pageMargins left="0.75" right="0" top="1" bottom="0" header="0.5" footer="0.5"/>
      <printOptions horizontalCentered="1"/>
      <pageSetup scale="61" orientation="portrait" r:id="rId3"/>
      <headerFooter alignWithMargins="0">
        <oddHeader>&amp;C&amp;"Arial,Bold"EXPOSURE SUMMARY</oddHeader>
      </headerFooter>
    </customSheetView>
    <customSheetView guid="{877A0E3F-37C7-4829-8F12-689383AF410D}" showPageBreaks="1" fitToPage="1" printArea="1" view="pageBreakPreview" showRuler="0">
      <selection activeCell="J27" sqref="J27"/>
      <pageMargins left="0.75" right="0" top="1" bottom="0" header="0.5" footer="0.5"/>
      <printOptions horizontalCentered="1"/>
      <pageSetup scale="67" orientation="portrait" r:id="rId4"/>
      <headerFooter alignWithMargins="0">
        <oddHeader>&amp;C&amp;"Arial,Bold"EXPOSURE SUMMARY</oddHeader>
      </headerFooter>
    </customSheetView>
    <customSheetView guid="{86C7BE99-AC08-44DB-B039-CE06D2927AC4}" showPageBreaks="1" fitToPage="1" printArea="1" view="pageBreakPreview" showRuler="0">
      <selection activeCell="W38" sqref="W38"/>
      <pageMargins left="0.75" right="0" top="1" bottom="0" header="0.5" footer="0.5"/>
      <printOptions horizontalCentered="1"/>
      <pageSetup scale="70" orientation="portrait" r:id="rId5"/>
      <headerFooter alignWithMargins="0">
        <oddHeader>&amp;C&amp;"Arial,Bold"EXPOSURE SUMMARY</oddHeader>
      </headerFooter>
    </customSheetView>
    <customSheetView guid="{E6444965-FE8A-4012-A2B6-301C25BC9C69}" showPageBreaks="1" fitToPage="1" view="pageBreakPreview" showRuler="0" topLeftCell="A40">
      <selection sqref="A1:C2"/>
      <pageMargins left="0.75" right="0" top="1" bottom="0" header="0.5" footer="0.5"/>
      <printOptions horizontalCentered="1"/>
      <pageSetup scale="46" orientation="portrait" r:id="rId6"/>
      <headerFooter alignWithMargins="0">
        <oddHeader>&amp;C&amp;"Arial,Bold"EXPOSURE SUMMARY</oddHeader>
      </headerFooter>
    </customSheetView>
    <customSheetView guid="{546044AA-F169-4BFB-AF05-8BC630ED8FCC}" showPageBreaks="1" fitToPage="1" printArea="1" view="pageBreakPreview" showRuler="0">
      <selection activeCell="W38" sqref="W38"/>
      <pageMargins left="0.75" right="0" top="1" bottom="0" header="0.5" footer="0.5"/>
      <printOptions horizontalCentered="1"/>
      <pageSetup scale="68" orientation="portrait" r:id="rId7"/>
      <headerFooter alignWithMargins="0">
        <oddHeader>&amp;C&amp;"Arial,Bold"EXPOSURE SUMMARY</oddHeader>
      </headerFooter>
    </customSheetView>
    <customSheetView guid="{D246C09C-DFF9-4A1E-9063-3052D07DF403}" showPageBreaks="1" printArea="1" view="pageBreakPreview" showRuler="0" topLeftCell="A30">
      <selection activeCell="K10" sqref="K10"/>
      <pageMargins left="0.7" right="0.7" top="0.75" bottom="0.75" header="0.3" footer="0.3"/>
      <pageSetup scale="64" orientation="portrait" r:id="rId8"/>
    </customSheetView>
    <customSheetView guid="{F9F6DDA5-A25E-4F8D-A3A2-CB5ED095FD7E}" showPageBreaks="1" fitToPage="1" printArea="1" view="pageBreakPreview" showRuler="0" topLeftCell="A30">
      <selection activeCell="J68" sqref="J68"/>
      <pageMargins left="0.75" right="0" top="1" bottom="0" header="0.5" footer="0.5"/>
      <printOptions horizontalCentered="1"/>
      <pageSetup scale="70" orientation="portrait" horizontalDpi="1200" verticalDpi="1200" r:id="rId9"/>
      <headerFooter alignWithMargins="0"/>
    </customSheetView>
    <customSheetView guid="{886D35D9-C82F-4076-8615-7DC38AFBA0B4}" showPageBreaks="1" fitToPage="1" printArea="1" view="pageBreakPreview" showRuler="0">
      <selection activeCell="K31" sqref="K31"/>
      <pageMargins left="0.75" right="0" top="1" bottom="0" header="0.5" footer="0.5"/>
      <printOptions horizontalCentered="1"/>
      <pageSetup scale="69" orientation="portrait" r:id="rId10"/>
      <headerFooter alignWithMargins="0">
        <oddHeader>&amp;C&amp;"Arial,Bold"EXPOSURE SUMMARY</oddHeader>
      </headerFooter>
    </customSheetView>
    <customSheetView guid="{4FFBA0AC-5AE7-47B2-9B25-4B60F8C6899A}" showPageBreaks="1" fitToPage="1" printArea="1" view="pageBreakPreview" showRuler="0" topLeftCell="A22">
      <selection activeCell="K41" sqref="K41"/>
      <pageMargins left="0.75" right="0" top="1" bottom="0" header="0.5" footer="0.5"/>
      <printOptions horizontalCentered="1"/>
      <pageSetup scale="68" orientation="portrait" r:id="rId11"/>
      <headerFooter alignWithMargins="0">
        <oddHeader>&amp;C&amp;"Arial,Bold"EXPOSURE SUMMARY</oddHeader>
      </headerFooter>
    </customSheetView>
    <customSheetView guid="{8074AE1B-71D6-4D07-9990-353F7ED8E871}" scale="115" showPageBreaks="1" printArea="1" view="pageBreakPreview" showRuler="0" topLeftCell="A40">
      <selection activeCell="K42" sqref="K42"/>
      <pageMargins left="0.7" right="0.7" top="0.75" bottom="0.75" header="0.3" footer="0.3"/>
      <pageSetup scale="64" orientation="portrait" r:id="rId12"/>
    </customSheetView>
    <customSheetView guid="{D3966812-59A4-4ABD-8C1D-5BF981C5686B}" showPageBreaks="1" fitToPage="1" printArea="1" view="pageBreakPreview" showRuler="0" topLeftCell="A31">
      <selection activeCell="I39" sqref="I39:I41"/>
      <pageMargins left="0.75" right="0" top="1" bottom="0" header="0.5" footer="0.5"/>
      <printOptions horizontalCentered="1"/>
      <pageSetup scale="61" orientation="portrait" r:id="rId13"/>
      <headerFooter alignWithMargins="0">
        <oddHeader>&amp;C&amp;"Arial,Bold"EXPOSURE SUMMARY</oddHeader>
      </headerFooter>
    </customSheetView>
    <customSheetView guid="{EEDF6EAA-A1E4-47AF-BB45-D2BB00B48378}" showPageBreaks="1" fitToPage="1" printArea="1" view="pageBreakPreview" showRuler="0" topLeftCell="A31">
      <selection activeCell="I39" sqref="I39:I41"/>
      <pageMargins left="0.75" right="0" top="1" bottom="0" header="0.5" footer="0.5"/>
      <printOptions horizontalCentered="1"/>
      <pageSetup scale="61" orientation="portrait" r:id="rId14"/>
      <headerFooter alignWithMargins="0">
        <oddHeader>&amp;C&amp;"Arial,Bold"EXPOSURE SUMMARY</oddHeader>
      </headerFooter>
    </customSheetView>
    <customSheetView guid="{C8815BCF-4302-4976-B0C8-7C88CE45A126}" showPageBreaks="1" fitToPage="1" printArea="1" view="pageBreakPreview" showRuler="0" topLeftCell="A31">
      <selection activeCell="I39" sqref="I39:I41"/>
      <pageMargins left="0.75" right="0" top="1" bottom="0" header="0.5" footer="0.5"/>
      <printOptions horizontalCentered="1"/>
      <pageSetup scale="60" orientation="portrait" r:id="rId15"/>
      <headerFooter alignWithMargins="0">
        <oddHeader>&amp;C&amp;"Arial,Bold"EXPOSURE SUMMARY</oddHeader>
      </headerFooter>
    </customSheetView>
    <customSheetView guid="{722DF141-BBB9-4BCB-A4C5-5C683F6E9DF6}" scale="80" showPageBreaks="1" fitToPage="1" printArea="1" view="pageBreakPreview" showRuler="0">
      <selection activeCell="G7" sqref="G7"/>
      <pageMargins left="0.75" right="0" top="1" bottom="0" header="0.5" footer="0.5"/>
      <printOptions horizontalCentered="1"/>
      <pageSetup scale="61" orientation="portrait" r:id="rId16"/>
      <headerFooter alignWithMargins="0">
        <oddHeader>&amp;C&amp;"Arial,Bold"EXPOSURE SUMMARY</oddHeader>
      </headerFooter>
    </customSheetView>
    <customSheetView guid="{B777ACF8-7056-43BF-BE8E-750A939A0A85}" showPageBreaks="1" fitToPage="1" printArea="1" view="pageBreakPreview" showRuler="0">
      <selection activeCell="P9" sqref="P9"/>
      <pageMargins left="0.75" right="0" top="1" bottom="0" header="0.5" footer="0.5"/>
      <printOptions horizontalCentered="1"/>
      <pageSetup scale="62" orientation="portrait" r:id="rId17"/>
      <headerFooter alignWithMargins="0">
        <oddHeader>&amp;C&amp;"Arial,Bold"EXPOSURE SUMMARY</oddHeader>
      </headerFooter>
    </customSheetView>
    <customSheetView guid="{4BC6AA3C-DE66-46F9-8930-7070BFE17377}" showPageBreaks="1" fitToPage="1" printArea="1" view="pageBreakPreview" showRuler="0">
      <selection activeCell="P9" sqref="P9"/>
      <pageMargins left="0.75" right="0" top="1" bottom="0" header="0.5" footer="0.5"/>
      <printOptions horizontalCentered="1"/>
      <pageSetup scale="61" orientation="portrait" r:id="rId18"/>
      <headerFooter alignWithMargins="0">
        <oddHeader>&amp;C&amp;"Arial,Bold"EXPOSURE SUMMARY</oddHeader>
      </headerFooter>
    </customSheetView>
    <customSheetView guid="{64648136-160E-4221-A246-0E972EE5D7ED}" showPageBreaks="1" fitToPage="1" printArea="1" view="pageBreakPreview" showRuler="0">
      <selection activeCell="I39" sqref="I39:I41"/>
      <pageMargins left="0.75" right="0" top="1" bottom="0" header="0.5" footer="0.5"/>
      <printOptions horizontalCentered="1"/>
      <pageSetup paperSize="0" orientation="portrait" horizontalDpi="0" verticalDpi="0" copies="0"/>
      <headerFooter alignWithMargins="0">
        <oddHeader>&amp;C&amp;"Arial,Bold"EXPOSURE SUMMARY</oddHeader>
      </headerFooter>
    </customSheetView>
    <customSheetView guid="{CCEFF658-EAA2-4050-B1FE-7DAA5695FB88}" showPageBreaks="1" fitToPage="1" printArea="1" view="pageBreakPreview" showRuler="0">
      <selection activeCell="H9" sqref="H9"/>
      <pageMargins left="0.75" right="0" top="1" bottom="0" header="0.5" footer="0.5"/>
      <printOptions horizontalCentered="1"/>
      <pageSetup scale="61" orientation="portrait" r:id="rId19"/>
      <headerFooter alignWithMargins="0">
        <oddHeader>&amp;C&amp;"Arial,Bold"EXPOSURE SUMMARY</oddHeader>
      </headerFooter>
    </customSheetView>
    <customSheetView guid="{25FCF038-5C89-48CF-BC55-D04249A9C090}" showPageBreaks="1" fitToPage="1" printArea="1" view="pageBreakPreview" showRuler="0">
      <selection activeCell="H9" sqref="H9"/>
      <pageMargins left="0.75" right="0" top="1" bottom="0" header="0.5" footer="0.5"/>
      <printOptions horizontalCentered="1"/>
      <pageSetup scale="61" orientation="portrait" r:id="rId20"/>
      <headerFooter alignWithMargins="0">
        <oddHeader>&amp;C&amp;"Arial,Bold"EXPOSURE SUMMARY</oddHeader>
      </headerFooter>
    </customSheetView>
  </customSheetViews>
  <mergeCells count="3">
    <mergeCell ref="I2:L2"/>
    <mergeCell ref="A3:C3"/>
    <mergeCell ref="I3:L3"/>
  </mergeCells>
  <printOptions horizontalCentered="1"/>
  <pageMargins left="0.75" right="0" top="1" bottom="0" header="0.5" footer="0.5"/>
  <pageSetup scale="61" orientation="portrait" r:id="rId21"/>
  <headerFooter alignWithMargins="0">
    <oddHeader>&amp;C&amp;"Arial,Bold"EXPOSURE SUMMARY</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Checklist (2)</vt:lpstr>
      <vt:lpstr>Fir Tree SPAC</vt:lpstr>
      <vt:lpstr>Hiddenite</vt:lpstr>
      <vt:lpstr>Alpine Peaks</vt:lpstr>
      <vt:lpstr>Butler Hall</vt:lpstr>
      <vt:lpstr>EVR</vt:lpstr>
      <vt:lpstr>Gavilan</vt:lpstr>
      <vt:lpstr>Heights Point</vt:lpstr>
      <vt:lpstr>Narrow River</vt:lpstr>
      <vt:lpstr>Notch View</vt:lpstr>
      <vt:lpstr>Navemar</vt:lpstr>
      <vt:lpstr>Railroad Ranch</vt:lpstr>
      <vt:lpstr>Rip Road</vt:lpstr>
      <vt:lpstr>'Alpine Peaks'!Print_Area</vt:lpstr>
      <vt:lpstr>'Butler Hall'!Print_Area</vt:lpstr>
      <vt:lpstr>'Checklist (2)'!Print_Area</vt:lpstr>
      <vt:lpstr>EVR!Print_Area</vt:lpstr>
      <vt:lpstr>'Fir Tree SPAC'!Print_Area</vt:lpstr>
      <vt:lpstr>Gavilan!Print_Area</vt:lpstr>
      <vt:lpstr>'Heights Point'!Print_Area</vt:lpstr>
      <vt:lpstr>Hiddenite!Print_Area</vt:lpstr>
      <vt:lpstr>'Narrow River'!Print_Area</vt:lpstr>
      <vt:lpstr>Navemar!Print_Area</vt:lpstr>
      <vt:lpstr>'Railroad Ranch'!Print_Area</vt:lpstr>
      <vt:lpstr>'Rip Road'!Print_Area</vt:lpstr>
    </vt:vector>
  </TitlesOfParts>
  <Company>Forester Capital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Melamed</dc:creator>
  <cp:lastModifiedBy>Elina Ploskin</cp:lastModifiedBy>
  <cp:lastPrinted>2021-10-25T14:40:41Z</cp:lastPrinted>
  <dcterms:created xsi:type="dcterms:W3CDTF">2006-09-05T12:33:46Z</dcterms:created>
  <dcterms:modified xsi:type="dcterms:W3CDTF">2023-03-22T19:16:56Z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male DocumentID">
    <vt:lpwstr>0b5f73ee6f974c0290bd03f490b0157b</vt:lpwstr>
  </property>
</Properties>
</file>