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indra\OneDrive\07 Documents\"/>
    </mc:Choice>
  </mc:AlternateContent>
  <xr:revisionPtr revIDLastSave="0" documentId="13_ncr:1_{9CA5D11E-DE2C-4697-89EB-234551E5200C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2.3.2.5.7.3_SLIK_Kolektibilitas" sheetId="31" r:id="rId1"/>
    <sheet name="2.3.2.5.7.3_Usia" sheetId="32" r:id="rId2"/>
    <sheet name="2.3.3.1.1_DBR" sheetId="33" r:id="rId3"/>
    <sheet name="2.3.4.3.1_Regresi_Logistik" sheetId="29" r:id="rId4"/>
    <sheet name="2.3.4.3.2_Hitung_Probabilitas" sheetId="20" r:id="rId5"/>
    <sheet name="2.3.4.3.4_Hitung_Scorecard (1)" sheetId="30" r:id="rId6"/>
    <sheet name="2.3.4.3.4_Hitung_Scorecard (2)" sheetId="42" r:id="rId7"/>
    <sheet name="2.3.5.1 Confusion Matrix" sheetId="35" r:id="rId8"/>
    <sheet name="2.3.5.3 AUC, ROC, dan Gini" sheetId="36" r:id="rId9"/>
    <sheet name="2.3.5.4 Gain dan Lift Chart" sheetId="37" r:id="rId10"/>
    <sheet name="2.3.5.5 K-S" sheetId="38" r:id="rId11"/>
    <sheet name="2.3.5.6 PSI" sheetId="39" r:id="rId12"/>
    <sheet name="2.3.7.2 Pengawasan Model (1)" sheetId="41" r:id="rId13"/>
    <sheet name="2.3.7.3 Pengawasan Model (2)" sheetId="40" r:id="rId14"/>
    <sheet name="3.2.2.2 Cost &amp; Benefit" sheetId="43" r:id="rId15"/>
    <sheet name="__OpenSolverCache__" sheetId="22" state="hidden" r:id="rId16"/>
    <sheet name="__OpenSolver__" sheetId="23" state="hidden" r:id="rId17"/>
    <sheet name="__Solver__" sheetId="24" state="hidden" r:id="rId18"/>
    <sheet name="__Solver___conflict1906681600" sheetId="25" state="hidden" r:id="rId19"/>
  </sheets>
  <externalReferences>
    <externalReference r:id="rId20"/>
  </externalReferences>
  <definedNames>
    <definedName name="_xlnm._FilterDatabase" localSheetId="6" hidden="1">'2.3.4.3.4_Hitung_Scorecard (2)'!$A$8:$F$671</definedName>
    <definedName name="_xlnm._FilterDatabase" localSheetId="9" hidden="1">'2.3.5.4 Gain dan Lift Chart'!$B$1:$C$286</definedName>
    <definedName name="_xlnm._FilterDatabase" localSheetId="10" hidden="1">'2.3.5.5 K-S'!$B$1:$C$286</definedName>
    <definedName name="solver_adj" localSheetId="3" hidden="1">'2.3.4.3.1_Regresi_Logistik'!$K$3,'2.3.4.3.1_Regresi_Logistik'!$K$4,'2.3.4.3.1_Regresi_Logistik'!$K$5,'2.3.4.3.1_Regresi_Logistik'!$K$6</definedName>
    <definedName name="solver_cvg" localSheetId="3" hidden="1">0.000000001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'2.3.4.3.1_Regresi_Logistik'!$K$8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42</definedName>
    <definedName name="solver_scl" localSheetId="3" hidden="1">1</definedName>
    <definedName name="solver_sho" localSheetId="3" hidden="1">2</definedName>
    <definedName name="solver_ssz" localSheetId="3" hidden="1">1000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43" l="1"/>
  <c r="G22" i="43"/>
  <c r="G23" i="43"/>
  <c r="G24" i="43"/>
  <c r="G25" i="43"/>
  <c r="G26" i="43"/>
  <c r="G27" i="43"/>
  <c r="G28" i="43"/>
  <c r="G20" i="43"/>
  <c r="E28" i="43"/>
  <c r="H28" i="43" s="1"/>
  <c r="E27" i="43"/>
  <c r="H27" i="43" s="1"/>
  <c r="E26" i="43"/>
  <c r="H26" i="43" s="1"/>
  <c r="E25" i="43"/>
  <c r="H25" i="43" s="1"/>
  <c r="E24" i="43"/>
  <c r="H24" i="43" s="1"/>
  <c r="E23" i="43"/>
  <c r="H23" i="43" s="1"/>
  <c r="E22" i="43"/>
  <c r="H22" i="43" s="1"/>
  <c r="E21" i="43"/>
  <c r="H21" i="43" s="1"/>
  <c r="E20" i="43"/>
  <c r="H20" i="43" s="1"/>
  <c r="G11" i="43"/>
  <c r="G3" i="43"/>
  <c r="F6" i="43"/>
  <c r="E4" i="43"/>
  <c r="F4" i="43" s="1"/>
  <c r="E5" i="43"/>
  <c r="G5" i="43" s="1"/>
  <c r="E6" i="43"/>
  <c r="G6" i="43" s="1"/>
  <c r="E7" i="43"/>
  <c r="F7" i="43" s="1"/>
  <c r="E8" i="43"/>
  <c r="G8" i="43" s="1"/>
  <c r="E9" i="43"/>
  <c r="F9" i="43" s="1"/>
  <c r="E10" i="43"/>
  <c r="G10" i="43" s="1"/>
  <c r="E11" i="43"/>
  <c r="F11" i="43" s="1"/>
  <c r="H11" i="43" s="1"/>
  <c r="E3" i="43"/>
  <c r="D23" i="41"/>
  <c r="D24" i="41"/>
  <c r="D25" i="41"/>
  <c r="D16" i="41"/>
  <c r="D17" i="41"/>
  <c r="D18" i="41"/>
  <c r="D19" i="41"/>
  <c r="D20" i="41"/>
  <c r="D21" i="41"/>
  <c r="D22" i="41"/>
  <c r="D15" i="41"/>
  <c r="Q12" i="41"/>
  <c r="R12" i="41" s="1"/>
  <c r="P12" i="41"/>
  <c r="Q11" i="41"/>
  <c r="R11" i="41" s="1"/>
  <c r="P11" i="41"/>
  <c r="Q10" i="41"/>
  <c r="P10" i="41"/>
  <c r="Q9" i="41"/>
  <c r="R9" i="41" s="1"/>
  <c r="P9" i="41"/>
  <c r="Q8" i="41"/>
  <c r="R8" i="41" s="1"/>
  <c r="P8" i="41"/>
  <c r="Q7" i="41"/>
  <c r="R7" i="41" s="1"/>
  <c r="P7" i="41"/>
  <c r="Q6" i="41"/>
  <c r="P6" i="41"/>
  <c r="Q5" i="41"/>
  <c r="R5" i="41" s="1"/>
  <c r="P5" i="41"/>
  <c r="Q4" i="41"/>
  <c r="R4" i="41" s="1"/>
  <c r="P4" i="41"/>
  <c r="Q3" i="41"/>
  <c r="P3" i="41"/>
  <c r="P13" i="41" s="1"/>
  <c r="N12" i="41"/>
  <c r="M12" i="41"/>
  <c r="N11" i="41"/>
  <c r="M11" i="41"/>
  <c r="N10" i="41"/>
  <c r="O10" i="41" s="1"/>
  <c r="M10" i="41"/>
  <c r="N9" i="41"/>
  <c r="M9" i="41"/>
  <c r="N8" i="41"/>
  <c r="M8" i="41"/>
  <c r="N7" i="41"/>
  <c r="M7" i="41"/>
  <c r="N6" i="41"/>
  <c r="O6" i="41" s="1"/>
  <c r="M6" i="41"/>
  <c r="N5" i="41"/>
  <c r="M5" i="41"/>
  <c r="N4" i="41"/>
  <c r="M4" i="41"/>
  <c r="N3" i="41"/>
  <c r="M3" i="41"/>
  <c r="K12" i="41"/>
  <c r="J12" i="41"/>
  <c r="K11" i="41"/>
  <c r="J11" i="41"/>
  <c r="K10" i="41"/>
  <c r="J10" i="41"/>
  <c r="K9" i="41"/>
  <c r="J9" i="41"/>
  <c r="K8" i="41"/>
  <c r="J8" i="41"/>
  <c r="K7" i="41"/>
  <c r="J7" i="41"/>
  <c r="K6" i="41"/>
  <c r="J6" i="41"/>
  <c r="K5" i="41"/>
  <c r="J5" i="41"/>
  <c r="K4" i="41"/>
  <c r="J4" i="41"/>
  <c r="K3" i="41"/>
  <c r="J3" i="41"/>
  <c r="H4" i="41"/>
  <c r="H5" i="41"/>
  <c r="H6" i="41"/>
  <c r="H7" i="41"/>
  <c r="H8" i="41"/>
  <c r="H9" i="41"/>
  <c r="H10" i="41"/>
  <c r="H11" i="41"/>
  <c r="H12" i="41"/>
  <c r="H3" i="41"/>
  <c r="G4" i="41"/>
  <c r="G5" i="41"/>
  <c r="G6" i="41"/>
  <c r="G7" i="41"/>
  <c r="G8" i="41"/>
  <c r="G9" i="41"/>
  <c r="I9" i="41" s="1"/>
  <c r="G10" i="41"/>
  <c r="G11" i="41"/>
  <c r="G12" i="41"/>
  <c r="G3" i="41"/>
  <c r="D4" i="41"/>
  <c r="D5" i="41"/>
  <c r="D6" i="41"/>
  <c r="D7" i="41"/>
  <c r="D8" i="41"/>
  <c r="D9" i="41"/>
  <c r="D10" i="41"/>
  <c r="D11" i="41"/>
  <c r="D12" i="41"/>
  <c r="D3" i="41"/>
  <c r="E4" i="41"/>
  <c r="F4" i="41" s="1"/>
  <c r="E5" i="41"/>
  <c r="E6" i="41"/>
  <c r="E7" i="41"/>
  <c r="E8" i="41"/>
  <c r="E9" i="41"/>
  <c r="E10" i="41"/>
  <c r="E11" i="41"/>
  <c r="F11" i="41" s="1"/>
  <c r="E12" i="41"/>
  <c r="F12" i="41" s="1"/>
  <c r="E3" i="41"/>
  <c r="F3" i="41" s="1"/>
  <c r="B6" i="42"/>
  <c r="B5" i="42"/>
  <c r="B4" i="42"/>
  <c r="B3" i="42"/>
  <c r="F2" i="42" s="1"/>
  <c r="B2" i="42"/>
  <c r="E158" i="42"/>
  <c r="E243" i="42"/>
  <c r="E588" i="42"/>
  <c r="E12" i="42"/>
  <c r="E82" i="42"/>
  <c r="E168" i="42"/>
  <c r="E350" i="42"/>
  <c r="E476" i="42"/>
  <c r="E191" i="42"/>
  <c r="E488" i="42"/>
  <c r="E624" i="42"/>
  <c r="E625" i="42"/>
  <c r="E630" i="42"/>
  <c r="E48" i="42"/>
  <c r="E184" i="42"/>
  <c r="E410" i="42"/>
  <c r="E276" i="42"/>
  <c r="E631" i="42"/>
  <c r="E373" i="42"/>
  <c r="E493" i="42"/>
  <c r="E148" i="42"/>
  <c r="E414" i="42"/>
  <c r="E351" i="42"/>
  <c r="E504" i="42"/>
  <c r="E273" i="42"/>
  <c r="E292" i="42"/>
  <c r="E83" i="42"/>
  <c r="E494" i="42"/>
  <c r="E415" i="42"/>
  <c r="E58" i="42"/>
  <c r="E632" i="42"/>
  <c r="E633" i="42"/>
  <c r="E326" i="42"/>
  <c r="E489" i="42"/>
  <c r="E374" i="42"/>
  <c r="E327" i="42"/>
  <c r="E223" i="42"/>
  <c r="E416" i="42"/>
  <c r="E224" i="42"/>
  <c r="E280" i="42"/>
  <c r="E281" i="42"/>
  <c r="E244" i="42"/>
  <c r="E328" i="42"/>
  <c r="E392" i="42"/>
  <c r="E634" i="42"/>
  <c r="E505" i="42"/>
  <c r="E75" i="42"/>
  <c r="E293" i="42"/>
  <c r="E352" i="42"/>
  <c r="E589" i="42"/>
  <c r="E62" i="42"/>
  <c r="E13" i="42"/>
  <c r="E635" i="42"/>
  <c r="E506" i="42"/>
  <c r="E353" i="42"/>
  <c r="E169" i="42"/>
  <c r="E507" i="42"/>
  <c r="E578" i="42"/>
  <c r="E417" i="42"/>
  <c r="E477" i="42"/>
  <c r="E167" i="42"/>
  <c r="E14" i="42"/>
  <c r="E418" i="42"/>
  <c r="E270" i="42"/>
  <c r="E170" i="42"/>
  <c r="E84" i="42"/>
  <c r="E211" i="42"/>
  <c r="E600" i="42"/>
  <c r="E354" i="42"/>
  <c r="E601" i="42"/>
  <c r="E602" i="42"/>
  <c r="E171" i="42"/>
  <c r="E49" i="42"/>
  <c r="E85" i="42"/>
  <c r="E185" i="42"/>
  <c r="E86" i="42"/>
  <c r="E478" i="42"/>
  <c r="E419" i="42"/>
  <c r="E159" i="42"/>
  <c r="E318" i="42"/>
  <c r="E579" i="42"/>
  <c r="E87" i="42"/>
  <c r="E15" i="42"/>
  <c r="E294" i="42"/>
  <c r="E259" i="42"/>
  <c r="E636" i="42"/>
  <c r="E508" i="42"/>
  <c r="E412" i="42"/>
  <c r="E590" i="42"/>
  <c r="E375" i="42"/>
  <c r="E637" i="42"/>
  <c r="E586" i="42"/>
  <c r="E413" i="42"/>
  <c r="E127" i="42"/>
  <c r="E209" i="42"/>
  <c r="E295" i="42"/>
  <c r="E88" i="42"/>
  <c r="E212" i="42"/>
  <c r="E149" i="42"/>
  <c r="E47" i="42"/>
  <c r="E509" i="42"/>
  <c r="E510" i="42"/>
  <c r="E479" i="42"/>
  <c r="E128" i="42"/>
  <c r="E129" i="42"/>
  <c r="E626" i="42"/>
  <c r="E511" i="42"/>
  <c r="E329" i="42"/>
  <c r="E495" i="42"/>
  <c r="E627" i="42"/>
  <c r="E89" i="42"/>
  <c r="E225" i="42"/>
  <c r="E420" i="42"/>
  <c r="E376" i="42"/>
  <c r="E245" i="42"/>
  <c r="E393" i="42"/>
  <c r="E172" i="42"/>
  <c r="E330" i="42"/>
  <c r="E319" i="42"/>
  <c r="E580" i="42"/>
  <c r="E512" i="42"/>
  <c r="E16" i="42"/>
  <c r="E63" i="42"/>
  <c r="E90" i="42"/>
  <c r="E91" i="42"/>
  <c r="E421" i="42"/>
  <c r="E9" i="42"/>
  <c r="E42" i="42"/>
  <c r="E422" i="42"/>
  <c r="E628" i="42"/>
  <c r="E192" i="42"/>
  <c r="E597" i="42"/>
  <c r="E331" i="42"/>
  <c r="E496" i="42"/>
  <c r="E130" i="42"/>
  <c r="E480" i="42"/>
  <c r="E296" i="42"/>
  <c r="E603" i="42"/>
  <c r="E355" i="42"/>
  <c r="E564" i="42"/>
  <c r="E246" i="42"/>
  <c r="E17" i="42"/>
  <c r="E131" i="42"/>
  <c r="E604" i="42"/>
  <c r="E260" i="42"/>
  <c r="E247" i="42"/>
  <c r="E193" i="42"/>
  <c r="E423" i="42"/>
  <c r="E568" i="42"/>
  <c r="E53" i="42"/>
  <c r="E605" i="42"/>
  <c r="E424" i="42"/>
  <c r="E513" i="42"/>
  <c r="E213" i="42"/>
  <c r="E473" i="42"/>
  <c r="E194" i="42"/>
  <c r="E514" i="42"/>
  <c r="E248" i="42"/>
  <c r="E195" i="42"/>
  <c r="E18" i="42"/>
  <c r="E160" i="42"/>
  <c r="E515" i="42"/>
  <c r="E152" i="42"/>
  <c r="E425" i="42"/>
  <c r="E282" i="42"/>
  <c r="E132" i="42"/>
  <c r="E394" i="42"/>
  <c r="E591" i="42"/>
  <c r="E426" i="42"/>
  <c r="E261" i="42"/>
  <c r="E569" i="42"/>
  <c r="E173" i="42"/>
  <c r="E606" i="42"/>
  <c r="E214" i="42"/>
  <c r="E516" i="42"/>
  <c r="E64" i="42"/>
  <c r="E65" i="42"/>
  <c r="E427" i="42"/>
  <c r="E638" i="42"/>
  <c r="E314" i="42"/>
  <c r="E92" i="42"/>
  <c r="E186" i="42"/>
  <c r="E639" i="42"/>
  <c r="E490" i="42"/>
  <c r="E517" i="42"/>
  <c r="E356" i="42"/>
  <c r="E262" i="42"/>
  <c r="E19" i="42"/>
  <c r="E640" i="42"/>
  <c r="E283" i="42"/>
  <c r="E153" i="42"/>
  <c r="E66" i="42"/>
  <c r="E641" i="42"/>
  <c r="E133" i="42"/>
  <c r="E395" i="42"/>
  <c r="E396" i="42"/>
  <c r="E215" i="42"/>
  <c r="E297" i="42"/>
  <c r="E298" i="42"/>
  <c r="E93" i="42"/>
  <c r="E134" i="42"/>
  <c r="E428" i="42"/>
  <c r="E429" i="42"/>
  <c r="E174" i="42"/>
  <c r="E154" i="42"/>
  <c r="E94" i="42"/>
  <c r="E263" i="42"/>
  <c r="E161" i="42"/>
  <c r="E60" i="42"/>
  <c r="E95" i="42"/>
  <c r="E592" i="42"/>
  <c r="E332" i="42"/>
  <c r="E79" i="42"/>
  <c r="E474" i="42"/>
  <c r="E175" i="42"/>
  <c r="E77" i="42"/>
  <c r="E59" i="42"/>
  <c r="E284" i="42"/>
  <c r="E135" i="42"/>
  <c r="E518" i="42"/>
  <c r="E343" i="42"/>
  <c r="E187" i="42"/>
  <c r="E50" i="42"/>
  <c r="E96" i="42"/>
  <c r="E162" i="42"/>
  <c r="E642" i="42"/>
  <c r="E430" i="42"/>
  <c r="E519" i="42"/>
  <c r="E565" i="42"/>
  <c r="E285" i="42"/>
  <c r="E57" i="42"/>
  <c r="E607" i="42"/>
  <c r="E43" i="42"/>
  <c r="E431" i="42"/>
  <c r="E249" i="42"/>
  <c r="E176" i="42"/>
  <c r="E377" i="42"/>
  <c r="E299" i="42"/>
  <c r="E250" i="42"/>
  <c r="E432" i="42"/>
  <c r="E136" i="42"/>
  <c r="E216" i="42"/>
  <c r="E520" i="42"/>
  <c r="E521" i="42"/>
  <c r="E137" i="42"/>
  <c r="E573" i="42"/>
  <c r="E138" i="42"/>
  <c r="E163" i="42"/>
  <c r="E320" i="42"/>
  <c r="E397" i="42"/>
  <c r="E80" i="42"/>
  <c r="E177" i="42"/>
  <c r="E20" i="42"/>
  <c r="E139" i="42"/>
  <c r="E608" i="42"/>
  <c r="E300" i="42"/>
  <c r="E609" i="42"/>
  <c r="E433" i="42"/>
  <c r="E264" i="42"/>
  <c r="E97" i="42"/>
  <c r="E566" i="42"/>
  <c r="E581" i="42"/>
  <c r="E357" i="42"/>
  <c r="E98" i="42"/>
  <c r="E226" i="42"/>
  <c r="E333" i="42"/>
  <c r="E140" i="42"/>
  <c r="E522" i="42"/>
  <c r="E196" i="42"/>
  <c r="E434" i="42"/>
  <c r="E99" i="42"/>
  <c r="E197" i="42"/>
  <c r="E286" i="42"/>
  <c r="E562" i="42"/>
  <c r="E274" i="42"/>
  <c r="E21" i="42"/>
  <c r="E100" i="42"/>
  <c r="E610" i="42"/>
  <c r="E435" i="42"/>
  <c r="E378" i="42"/>
  <c r="E56" i="42"/>
  <c r="E358" i="42"/>
  <c r="E265" i="42"/>
  <c r="E22" i="42"/>
  <c r="E178" i="42"/>
  <c r="E10" i="42"/>
  <c r="E587" i="42"/>
  <c r="E379" i="42"/>
  <c r="E334" i="42"/>
  <c r="E61" i="42"/>
  <c r="E643" i="42"/>
  <c r="E179" i="42"/>
  <c r="E359" i="42"/>
  <c r="E436" i="42"/>
  <c r="E180" i="42"/>
  <c r="E644" i="42"/>
  <c r="E437" i="42"/>
  <c r="E523" i="42"/>
  <c r="E438" i="42"/>
  <c r="E44" i="42"/>
  <c r="E360" i="42"/>
  <c r="E582" i="42"/>
  <c r="E321" i="42"/>
  <c r="E574" i="42"/>
  <c r="E67" i="42"/>
  <c r="E217" i="42"/>
  <c r="E645" i="42"/>
  <c r="E583" i="42"/>
  <c r="E361" i="42"/>
  <c r="E439" i="42"/>
  <c r="E126" i="42"/>
  <c r="E101" i="42"/>
  <c r="E227" i="42"/>
  <c r="E155" i="42"/>
  <c r="E440" i="42"/>
  <c r="E156" i="42"/>
  <c r="E188" i="42"/>
  <c r="E37" i="42"/>
  <c r="E45" i="42"/>
  <c r="E228" i="42"/>
  <c r="E78" i="42"/>
  <c r="E102" i="42"/>
  <c r="E229" i="42"/>
  <c r="E266" i="42"/>
  <c r="E301" i="42"/>
  <c r="E398" i="42"/>
  <c r="E251" i="42"/>
  <c r="E441" i="42"/>
  <c r="E362" i="42"/>
  <c r="E157" i="42"/>
  <c r="E524" i="42"/>
  <c r="E442" i="42"/>
  <c r="E399" i="42"/>
  <c r="E443" i="42"/>
  <c r="E400" i="42"/>
  <c r="E525" i="42"/>
  <c r="E526" i="42"/>
  <c r="E527" i="42"/>
  <c r="E103" i="42"/>
  <c r="E528" i="42"/>
  <c r="E646" i="42"/>
  <c r="E647" i="42"/>
  <c r="E611" i="42"/>
  <c r="E252" i="42"/>
  <c r="E38" i="42"/>
  <c r="E104" i="42"/>
  <c r="E302" i="42"/>
  <c r="E253" i="42"/>
  <c r="E141" i="42"/>
  <c r="E198" i="42"/>
  <c r="E648" i="42"/>
  <c r="E401" i="42"/>
  <c r="E529" i="42"/>
  <c r="E315" i="42"/>
  <c r="E444" i="42"/>
  <c r="E150" i="42"/>
  <c r="E498" i="42"/>
  <c r="E530" i="42"/>
  <c r="E531" i="42"/>
  <c r="E481" i="42"/>
  <c r="E475" i="42"/>
  <c r="E482" i="42"/>
  <c r="E230" i="42"/>
  <c r="E471" i="42"/>
  <c r="E363" i="42"/>
  <c r="E364" i="42"/>
  <c r="E46" i="42"/>
  <c r="E231" i="42"/>
  <c r="E491" i="42"/>
  <c r="E499" i="42"/>
  <c r="E649" i="42"/>
  <c r="E23" i="42"/>
  <c r="E147" i="42"/>
  <c r="E650" i="42"/>
  <c r="E142" i="42"/>
  <c r="E39" i="42"/>
  <c r="E402" i="42"/>
  <c r="E380" i="42"/>
  <c r="E344" i="42"/>
  <c r="E612" i="42"/>
  <c r="E189" i="42"/>
  <c r="E164" i="42"/>
  <c r="E210" i="42"/>
  <c r="E365" i="42"/>
  <c r="E322" i="42"/>
  <c r="E381" i="42"/>
  <c r="E335" i="42"/>
  <c r="E411" i="42"/>
  <c r="E366" i="42"/>
  <c r="E532" i="42"/>
  <c r="E483" i="42"/>
  <c r="E303" i="42"/>
  <c r="E445" i="42"/>
  <c r="E533" i="42"/>
  <c r="E105" i="42"/>
  <c r="E534" i="42"/>
  <c r="E651" i="42"/>
  <c r="E652" i="42"/>
  <c r="E106" i="42"/>
  <c r="E107" i="42"/>
  <c r="E68" i="42"/>
  <c r="E629" i="42"/>
  <c r="E535" i="42"/>
  <c r="E593" i="42"/>
  <c r="E287" i="42"/>
  <c r="E316" i="42"/>
  <c r="E653" i="42"/>
  <c r="E271" i="42"/>
  <c r="E654" i="42"/>
  <c r="E655" i="42"/>
  <c r="E613" i="42"/>
  <c r="E536" i="42"/>
  <c r="E336" i="42"/>
  <c r="E345" i="42"/>
  <c r="E367" i="42"/>
  <c r="E40" i="42"/>
  <c r="E288" i="42"/>
  <c r="E337" i="42"/>
  <c r="E232" i="42"/>
  <c r="E446" i="42"/>
  <c r="E233" i="42"/>
  <c r="E447" i="42"/>
  <c r="E584" i="42"/>
  <c r="E199" i="42"/>
  <c r="E24" i="42"/>
  <c r="E575" i="42"/>
  <c r="E254" i="42"/>
  <c r="E448" i="42"/>
  <c r="E267" i="42"/>
  <c r="E598" i="42"/>
  <c r="E143" i="42"/>
  <c r="E656" i="42"/>
  <c r="E500" i="42"/>
  <c r="E108" i="42"/>
  <c r="E403" i="42"/>
  <c r="E25" i="42"/>
  <c r="E382" i="42"/>
  <c r="E404" i="42"/>
  <c r="E537" i="42"/>
  <c r="E383" i="42"/>
  <c r="E234" i="42"/>
  <c r="E304" i="42"/>
  <c r="E538" i="42"/>
  <c r="E539" i="42"/>
  <c r="E277" i="42"/>
  <c r="E540" i="42"/>
  <c r="E255" i="42"/>
  <c r="E235" i="42"/>
  <c r="E109" i="42"/>
  <c r="E570" i="42"/>
  <c r="E256" i="42"/>
  <c r="E449" i="42"/>
  <c r="E541" i="42"/>
  <c r="E368" i="42"/>
  <c r="E614" i="42"/>
  <c r="E278" i="42"/>
  <c r="E450" i="42"/>
  <c r="E615" i="42"/>
  <c r="E346" i="42"/>
  <c r="E69" i="42"/>
  <c r="E144" i="42"/>
  <c r="E616" i="42"/>
  <c r="E576" i="42"/>
  <c r="E70" i="42"/>
  <c r="E338" i="42"/>
  <c r="E451" i="42"/>
  <c r="E492" i="42"/>
  <c r="E76" i="42"/>
  <c r="E571" i="42"/>
  <c r="E305" i="42"/>
  <c r="E542" i="42"/>
  <c r="E452" i="42"/>
  <c r="E272" i="42"/>
  <c r="E54" i="42"/>
  <c r="E339" i="42"/>
  <c r="E405" i="42"/>
  <c r="E26" i="42"/>
  <c r="E657" i="42"/>
  <c r="E617" i="42"/>
  <c r="E279" i="42"/>
  <c r="E543" i="42"/>
  <c r="E306" i="42"/>
  <c r="E594" i="42"/>
  <c r="E110" i="42"/>
  <c r="E453" i="42"/>
  <c r="E497" i="42"/>
  <c r="E81" i="42"/>
  <c r="E124" i="42"/>
  <c r="E658" i="42"/>
  <c r="E220" i="42"/>
  <c r="E544" i="42"/>
  <c r="E545" i="42"/>
  <c r="E218" i="42"/>
  <c r="E145" i="42"/>
  <c r="E472" i="42"/>
  <c r="E71" i="42"/>
  <c r="E221" i="42"/>
  <c r="E181" i="42"/>
  <c r="E454" i="42"/>
  <c r="E618" i="42"/>
  <c r="E546" i="42"/>
  <c r="E27" i="42"/>
  <c r="E307" i="42"/>
  <c r="E577" i="42"/>
  <c r="E406" i="42"/>
  <c r="E384" i="42"/>
  <c r="E323" i="42"/>
  <c r="E385" i="42"/>
  <c r="E455" i="42"/>
  <c r="E28" i="42"/>
  <c r="E484" i="42"/>
  <c r="E547" i="42"/>
  <c r="E308" i="42"/>
  <c r="E659" i="42"/>
  <c r="E200" i="42"/>
  <c r="E595" i="42"/>
  <c r="E289" i="42"/>
  <c r="E456" i="42"/>
  <c r="E201" i="42"/>
  <c r="E407" i="42"/>
  <c r="E457" i="42"/>
  <c r="E309" i="42"/>
  <c r="E369" i="42"/>
  <c r="E660" i="42"/>
  <c r="E219" i="42"/>
  <c r="E661" i="42"/>
  <c r="E501" i="42"/>
  <c r="E567" i="42"/>
  <c r="E290" i="42"/>
  <c r="E236" i="42"/>
  <c r="E585" i="42"/>
  <c r="E51" i="42"/>
  <c r="E29" i="42"/>
  <c r="E111" i="42"/>
  <c r="E182" i="42"/>
  <c r="E237" i="42"/>
  <c r="E238" i="42"/>
  <c r="E35" i="42"/>
  <c r="E202" i="42"/>
  <c r="E662" i="42"/>
  <c r="E112" i="42"/>
  <c r="E165" i="42"/>
  <c r="E548" i="42"/>
  <c r="E340" i="42"/>
  <c r="E113" i="42"/>
  <c r="E239" i="42"/>
  <c r="E663" i="42"/>
  <c r="E458" i="42"/>
  <c r="E664" i="42"/>
  <c r="E408" i="42"/>
  <c r="E30" i="42"/>
  <c r="E31" i="42"/>
  <c r="E114" i="42"/>
  <c r="E151" i="42"/>
  <c r="E55" i="42"/>
  <c r="E619" i="42"/>
  <c r="E459" i="42"/>
  <c r="E386" i="42"/>
  <c r="E460" i="42"/>
  <c r="E620" i="42"/>
  <c r="E347" i="42"/>
  <c r="E461" i="42"/>
  <c r="E665" i="42"/>
  <c r="E549" i="42"/>
  <c r="E485" i="42"/>
  <c r="E146" i="42"/>
  <c r="E115" i="42"/>
  <c r="E203" i="42"/>
  <c r="E572" i="42"/>
  <c r="E462" i="42"/>
  <c r="E116" i="42"/>
  <c r="E463" i="42"/>
  <c r="E387" i="42"/>
  <c r="E464" i="42"/>
  <c r="E666" i="42"/>
  <c r="E370" i="42"/>
  <c r="E310" i="42"/>
  <c r="E550" i="42"/>
  <c r="E324" i="42"/>
  <c r="E621" i="42"/>
  <c r="E72" i="42"/>
  <c r="E311" i="42"/>
  <c r="E551" i="42"/>
  <c r="E552" i="42"/>
  <c r="E553" i="42"/>
  <c r="E117" i="42"/>
  <c r="E204" i="42"/>
  <c r="E486" i="42"/>
  <c r="E487" i="42"/>
  <c r="E118" i="42"/>
  <c r="E208" i="42"/>
  <c r="E36" i="42"/>
  <c r="E119" i="42"/>
  <c r="E275" i="42"/>
  <c r="E240" i="42"/>
  <c r="E291" i="42"/>
  <c r="E257" i="42"/>
  <c r="E563" i="42"/>
  <c r="E465" i="42"/>
  <c r="E32" i="42"/>
  <c r="E667" i="42"/>
  <c r="E554" i="42"/>
  <c r="E33" i="42"/>
  <c r="E622" i="42"/>
  <c r="E371" i="42"/>
  <c r="E466" i="42"/>
  <c r="E120" i="42"/>
  <c r="E205" i="42"/>
  <c r="E125" i="42"/>
  <c r="E388" i="42"/>
  <c r="E241" i="42"/>
  <c r="E41" i="42"/>
  <c r="E467" i="42"/>
  <c r="E555" i="42"/>
  <c r="E121" i="42"/>
  <c r="E268" i="42"/>
  <c r="E341" i="42"/>
  <c r="E556" i="42"/>
  <c r="E623" i="42"/>
  <c r="E389" i="42"/>
  <c r="E258" i="42"/>
  <c r="E206" i="42"/>
  <c r="E73" i="42"/>
  <c r="E390" i="42"/>
  <c r="E317" i="42"/>
  <c r="E668" i="42"/>
  <c r="E348" i="42"/>
  <c r="E502" i="42"/>
  <c r="E557" i="42"/>
  <c r="E558" i="42"/>
  <c r="E349" i="42"/>
  <c r="E559" i="42"/>
  <c r="E599" i="42"/>
  <c r="E312" i="42"/>
  <c r="E372" i="42"/>
  <c r="E669" i="42"/>
  <c r="E468" i="42"/>
  <c r="E560" i="42"/>
  <c r="E74" i="42"/>
  <c r="E391" i="42"/>
  <c r="E122" i="42"/>
  <c r="E34" i="42"/>
  <c r="E409" i="42"/>
  <c r="E325" i="42"/>
  <c r="E222" i="42"/>
  <c r="E596" i="42"/>
  <c r="E242" i="42"/>
  <c r="E670" i="42"/>
  <c r="E269" i="42"/>
  <c r="E469" i="42"/>
  <c r="E123" i="42"/>
  <c r="E561" i="42"/>
  <c r="E313" i="42"/>
  <c r="E190" i="42"/>
  <c r="E503" i="42"/>
  <c r="E166" i="42"/>
  <c r="E671" i="42"/>
  <c r="E342" i="42"/>
  <c r="E183" i="42"/>
  <c r="E470" i="42"/>
  <c r="E207" i="42"/>
  <c r="E52" i="42"/>
  <c r="E11" i="42"/>
  <c r="A350" i="42"/>
  <c r="B350" i="42"/>
  <c r="C350" i="42"/>
  <c r="D350" i="42"/>
  <c r="A476" i="42"/>
  <c r="B476" i="42"/>
  <c r="C476" i="42"/>
  <c r="D476" i="42"/>
  <c r="A191" i="42"/>
  <c r="B191" i="42"/>
  <c r="C191" i="42"/>
  <c r="D191" i="42"/>
  <c r="A488" i="42"/>
  <c r="B488" i="42"/>
  <c r="C488" i="42"/>
  <c r="D488" i="42"/>
  <c r="A624" i="42"/>
  <c r="B624" i="42"/>
  <c r="C624" i="42"/>
  <c r="D624" i="42"/>
  <c r="A625" i="42"/>
  <c r="B625" i="42"/>
  <c r="C625" i="42"/>
  <c r="D625" i="42"/>
  <c r="A630" i="42"/>
  <c r="B630" i="42"/>
  <c r="C630" i="42"/>
  <c r="D630" i="42"/>
  <c r="A48" i="42"/>
  <c r="B48" i="42"/>
  <c r="C48" i="42"/>
  <c r="D48" i="42"/>
  <c r="A184" i="42"/>
  <c r="B184" i="42"/>
  <c r="C184" i="42"/>
  <c r="D184" i="42"/>
  <c r="A410" i="42"/>
  <c r="B410" i="42"/>
  <c r="C410" i="42"/>
  <c r="D410" i="42"/>
  <c r="A276" i="42"/>
  <c r="B276" i="42"/>
  <c r="C276" i="42"/>
  <c r="D276" i="42"/>
  <c r="A631" i="42"/>
  <c r="B631" i="42"/>
  <c r="C631" i="42"/>
  <c r="D631" i="42"/>
  <c r="A373" i="42"/>
  <c r="B373" i="42"/>
  <c r="C373" i="42"/>
  <c r="D373" i="42"/>
  <c r="A493" i="42"/>
  <c r="B493" i="42"/>
  <c r="C493" i="42"/>
  <c r="D493" i="42"/>
  <c r="A148" i="42"/>
  <c r="B148" i="42"/>
  <c r="C148" i="42"/>
  <c r="D148" i="42"/>
  <c r="A414" i="42"/>
  <c r="B414" i="42"/>
  <c r="C414" i="42"/>
  <c r="D414" i="42"/>
  <c r="A351" i="42"/>
  <c r="B351" i="42"/>
  <c r="C351" i="42"/>
  <c r="D351" i="42"/>
  <c r="A504" i="42"/>
  <c r="B504" i="42"/>
  <c r="C504" i="42"/>
  <c r="D504" i="42"/>
  <c r="A273" i="42"/>
  <c r="B273" i="42"/>
  <c r="C273" i="42"/>
  <c r="D273" i="42"/>
  <c r="A292" i="42"/>
  <c r="B292" i="42"/>
  <c r="C292" i="42"/>
  <c r="D292" i="42"/>
  <c r="A83" i="42"/>
  <c r="B83" i="42"/>
  <c r="C83" i="42"/>
  <c r="D83" i="42"/>
  <c r="A494" i="42"/>
  <c r="B494" i="42"/>
  <c r="C494" i="42"/>
  <c r="D494" i="42"/>
  <c r="A415" i="42"/>
  <c r="B415" i="42"/>
  <c r="C415" i="42"/>
  <c r="D415" i="42"/>
  <c r="A58" i="42"/>
  <c r="B58" i="42"/>
  <c r="C58" i="42"/>
  <c r="D58" i="42"/>
  <c r="A632" i="42"/>
  <c r="B632" i="42"/>
  <c r="C632" i="42"/>
  <c r="D632" i="42"/>
  <c r="A633" i="42"/>
  <c r="B633" i="42"/>
  <c r="C633" i="42"/>
  <c r="D633" i="42"/>
  <c r="A326" i="42"/>
  <c r="B326" i="42"/>
  <c r="C326" i="42"/>
  <c r="D326" i="42"/>
  <c r="A489" i="42"/>
  <c r="B489" i="42"/>
  <c r="C489" i="42"/>
  <c r="D489" i="42"/>
  <c r="A374" i="42"/>
  <c r="B374" i="42"/>
  <c r="C374" i="42"/>
  <c r="D374" i="42"/>
  <c r="A327" i="42"/>
  <c r="B327" i="42"/>
  <c r="C327" i="42"/>
  <c r="D327" i="42"/>
  <c r="A223" i="42"/>
  <c r="B223" i="42"/>
  <c r="C223" i="42"/>
  <c r="D223" i="42"/>
  <c r="A416" i="42"/>
  <c r="B416" i="42"/>
  <c r="C416" i="42"/>
  <c r="D416" i="42"/>
  <c r="A224" i="42"/>
  <c r="B224" i="42"/>
  <c r="C224" i="42"/>
  <c r="D224" i="42"/>
  <c r="A280" i="42"/>
  <c r="B280" i="42"/>
  <c r="C280" i="42"/>
  <c r="D280" i="42"/>
  <c r="A281" i="42"/>
  <c r="B281" i="42"/>
  <c r="C281" i="42"/>
  <c r="D281" i="42"/>
  <c r="A244" i="42"/>
  <c r="B244" i="42"/>
  <c r="C244" i="42"/>
  <c r="D244" i="42"/>
  <c r="A328" i="42"/>
  <c r="B328" i="42"/>
  <c r="C328" i="42"/>
  <c r="D328" i="42"/>
  <c r="A392" i="42"/>
  <c r="B392" i="42"/>
  <c r="C392" i="42"/>
  <c r="D392" i="42"/>
  <c r="A634" i="42"/>
  <c r="B634" i="42"/>
  <c r="C634" i="42"/>
  <c r="D634" i="42"/>
  <c r="A505" i="42"/>
  <c r="B505" i="42"/>
  <c r="C505" i="42"/>
  <c r="D505" i="42"/>
  <c r="A75" i="42"/>
  <c r="B75" i="42"/>
  <c r="C75" i="42"/>
  <c r="D75" i="42"/>
  <c r="A293" i="42"/>
  <c r="B293" i="42"/>
  <c r="C293" i="42"/>
  <c r="D293" i="42"/>
  <c r="A352" i="42"/>
  <c r="B352" i="42"/>
  <c r="C352" i="42"/>
  <c r="D352" i="42"/>
  <c r="A589" i="42"/>
  <c r="B589" i="42"/>
  <c r="C589" i="42"/>
  <c r="D589" i="42"/>
  <c r="A62" i="42"/>
  <c r="B62" i="42"/>
  <c r="C62" i="42"/>
  <c r="D62" i="42"/>
  <c r="A13" i="42"/>
  <c r="B13" i="42"/>
  <c r="C13" i="42"/>
  <c r="D13" i="42"/>
  <c r="A635" i="42"/>
  <c r="B635" i="42"/>
  <c r="C635" i="42"/>
  <c r="D635" i="42"/>
  <c r="A506" i="42"/>
  <c r="B506" i="42"/>
  <c r="C506" i="42"/>
  <c r="D506" i="42"/>
  <c r="A353" i="42"/>
  <c r="B353" i="42"/>
  <c r="C353" i="42"/>
  <c r="D353" i="42"/>
  <c r="A169" i="42"/>
  <c r="B169" i="42"/>
  <c r="C169" i="42"/>
  <c r="D169" i="42"/>
  <c r="A507" i="42"/>
  <c r="B507" i="42"/>
  <c r="C507" i="42"/>
  <c r="D507" i="42"/>
  <c r="A578" i="42"/>
  <c r="B578" i="42"/>
  <c r="C578" i="42"/>
  <c r="D578" i="42"/>
  <c r="A417" i="42"/>
  <c r="B417" i="42"/>
  <c r="C417" i="42"/>
  <c r="D417" i="42"/>
  <c r="A477" i="42"/>
  <c r="B477" i="42"/>
  <c r="C477" i="42"/>
  <c r="D477" i="42"/>
  <c r="A167" i="42"/>
  <c r="B167" i="42"/>
  <c r="C167" i="42"/>
  <c r="D167" i="42"/>
  <c r="A14" i="42"/>
  <c r="B14" i="42"/>
  <c r="C14" i="42"/>
  <c r="D14" i="42"/>
  <c r="A418" i="42"/>
  <c r="B418" i="42"/>
  <c r="C418" i="42"/>
  <c r="D418" i="42"/>
  <c r="A270" i="42"/>
  <c r="B270" i="42"/>
  <c r="C270" i="42"/>
  <c r="D270" i="42"/>
  <c r="A170" i="42"/>
  <c r="B170" i="42"/>
  <c r="C170" i="42"/>
  <c r="D170" i="42"/>
  <c r="A84" i="42"/>
  <c r="B84" i="42"/>
  <c r="C84" i="42"/>
  <c r="D84" i="42"/>
  <c r="A211" i="42"/>
  <c r="B211" i="42"/>
  <c r="C211" i="42"/>
  <c r="D211" i="42"/>
  <c r="A600" i="42"/>
  <c r="B600" i="42"/>
  <c r="C600" i="42"/>
  <c r="D600" i="42"/>
  <c r="A354" i="42"/>
  <c r="B354" i="42"/>
  <c r="C354" i="42"/>
  <c r="D354" i="42"/>
  <c r="A601" i="42"/>
  <c r="B601" i="42"/>
  <c r="C601" i="42"/>
  <c r="D601" i="42"/>
  <c r="A602" i="42"/>
  <c r="B602" i="42"/>
  <c r="C602" i="42"/>
  <c r="D602" i="42"/>
  <c r="A171" i="42"/>
  <c r="B171" i="42"/>
  <c r="C171" i="42"/>
  <c r="D171" i="42"/>
  <c r="A49" i="42"/>
  <c r="B49" i="42"/>
  <c r="C49" i="42"/>
  <c r="D49" i="42"/>
  <c r="A85" i="42"/>
  <c r="B85" i="42"/>
  <c r="C85" i="42"/>
  <c r="D85" i="42"/>
  <c r="A185" i="42"/>
  <c r="B185" i="42"/>
  <c r="C185" i="42"/>
  <c r="D185" i="42"/>
  <c r="A86" i="42"/>
  <c r="B86" i="42"/>
  <c r="C86" i="42"/>
  <c r="D86" i="42"/>
  <c r="A478" i="42"/>
  <c r="B478" i="42"/>
  <c r="C478" i="42"/>
  <c r="D478" i="42"/>
  <c r="A419" i="42"/>
  <c r="B419" i="42"/>
  <c r="C419" i="42"/>
  <c r="D419" i="42"/>
  <c r="A159" i="42"/>
  <c r="B159" i="42"/>
  <c r="C159" i="42"/>
  <c r="D159" i="42"/>
  <c r="A318" i="42"/>
  <c r="B318" i="42"/>
  <c r="C318" i="42"/>
  <c r="D318" i="42"/>
  <c r="A579" i="42"/>
  <c r="B579" i="42"/>
  <c r="C579" i="42"/>
  <c r="D579" i="42"/>
  <c r="A87" i="42"/>
  <c r="B87" i="42"/>
  <c r="C87" i="42"/>
  <c r="D87" i="42"/>
  <c r="A15" i="42"/>
  <c r="B15" i="42"/>
  <c r="C15" i="42"/>
  <c r="D15" i="42"/>
  <c r="A294" i="42"/>
  <c r="B294" i="42"/>
  <c r="C294" i="42"/>
  <c r="D294" i="42"/>
  <c r="A259" i="42"/>
  <c r="B259" i="42"/>
  <c r="C259" i="42"/>
  <c r="D259" i="42"/>
  <c r="A636" i="42"/>
  <c r="B636" i="42"/>
  <c r="C636" i="42"/>
  <c r="D636" i="42"/>
  <c r="A508" i="42"/>
  <c r="B508" i="42"/>
  <c r="C508" i="42"/>
  <c r="D508" i="42"/>
  <c r="A412" i="42"/>
  <c r="B412" i="42"/>
  <c r="C412" i="42"/>
  <c r="D412" i="42"/>
  <c r="A590" i="42"/>
  <c r="B590" i="42"/>
  <c r="C590" i="42"/>
  <c r="D590" i="42"/>
  <c r="A375" i="42"/>
  <c r="B375" i="42"/>
  <c r="C375" i="42"/>
  <c r="D375" i="42"/>
  <c r="A637" i="42"/>
  <c r="B637" i="42"/>
  <c r="C637" i="42"/>
  <c r="D637" i="42"/>
  <c r="A586" i="42"/>
  <c r="B586" i="42"/>
  <c r="C586" i="42"/>
  <c r="D586" i="42"/>
  <c r="A413" i="42"/>
  <c r="B413" i="42"/>
  <c r="C413" i="42"/>
  <c r="D413" i="42"/>
  <c r="A127" i="42"/>
  <c r="B127" i="42"/>
  <c r="C127" i="42"/>
  <c r="D127" i="42"/>
  <c r="A209" i="42"/>
  <c r="B209" i="42"/>
  <c r="C209" i="42"/>
  <c r="D209" i="42"/>
  <c r="A295" i="42"/>
  <c r="B295" i="42"/>
  <c r="C295" i="42"/>
  <c r="D295" i="42"/>
  <c r="A88" i="42"/>
  <c r="B88" i="42"/>
  <c r="C88" i="42"/>
  <c r="D88" i="42"/>
  <c r="A212" i="42"/>
  <c r="B212" i="42"/>
  <c r="C212" i="42"/>
  <c r="D212" i="42"/>
  <c r="A149" i="42"/>
  <c r="B149" i="42"/>
  <c r="C149" i="42"/>
  <c r="D149" i="42"/>
  <c r="A47" i="42"/>
  <c r="B47" i="42"/>
  <c r="C47" i="42"/>
  <c r="D47" i="42"/>
  <c r="A509" i="42"/>
  <c r="B509" i="42"/>
  <c r="C509" i="42"/>
  <c r="D509" i="42"/>
  <c r="A510" i="42"/>
  <c r="B510" i="42"/>
  <c r="C510" i="42"/>
  <c r="D510" i="42"/>
  <c r="A479" i="42"/>
  <c r="B479" i="42"/>
  <c r="C479" i="42"/>
  <c r="D479" i="42"/>
  <c r="A128" i="42"/>
  <c r="B128" i="42"/>
  <c r="C128" i="42"/>
  <c r="D128" i="42"/>
  <c r="A129" i="42"/>
  <c r="B129" i="42"/>
  <c r="C129" i="42"/>
  <c r="D129" i="42"/>
  <c r="A626" i="42"/>
  <c r="B626" i="42"/>
  <c r="C626" i="42"/>
  <c r="D626" i="42"/>
  <c r="A511" i="42"/>
  <c r="B511" i="42"/>
  <c r="C511" i="42"/>
  <c r="D511" i="42"/>
  <c r="A329" i="42"/>
  <c r="B329" i="42"/>
  <c r="C329" i="42"/>
  <c r="D329" i="42"/>
  <c r="A495" i="42"/>
  <c r="B495" i="42"/>
  <c r="C495" i="42"/>
  <c r="D495" i="42"/>
  <c r="A627" i="42"/>
  <c r="B627" i="42"/>
  <c r="C627" i="42"/>
  <c r="D627" i="42"/>
  <c r="A89" i="42"/>
  <c r="B89" i="42"/>
  <c r="C89" i="42"/>
  <c r="D89" i="42"/>
  <c r="A225" i="42"/>
  <c r="B225" i="42"/>
  <c r="C225" i="42"/>
  <c r="D225" i="42"/>
  <c r="A420" i="42"/>
  <c r="B420" i="42"/>
  <c r="C420" i="42"/>
  <c r="D420" i="42"/>
  <c r="A376" i="42"/>
  <c r="B376" i="42"/>
  <c r="C376" i="42"/>
  <c r="D376" i="42"/>
  <c r="A245" i="42"/>
  <c r="B245" i="42"/>
  <c r="C245" i="42"/>
  <c r="D245" i="42"/>
  <c r="A393" i="42"/>
  <c r="B393" i="42"/>
  <c r="C393" i="42"/>
  <c r="D393" i="42"/>
  <c r="A172" i="42"/>
  <c r="B172" i="42"/>
  <c r="C172" i="42"/>
  <c r="D172" i="42"/>
  <c r="A330" i="42"/>
  <c r="B330" i="42"/>
  <c r="C330" i="42"/>
  <c r="D330" i="42"/>
  <c r="A319" i="42"/>
  <c r="B319" i="42"/>
  <c r="C319" i="42"/>
  <c r="D319" i="42"/>
  <c r="A580" i="42"/>
  <c r="B580" i="42"/>
  <c r="C580" i="42"/>
  <c r="D580" i="42"/>
  <c r="A512" i="42"/>
  <c r="B512" i="42"/>
  <c r="C512" i="42"/>
  <c r="D512" i="42"/>
  <c r="A16" i="42"/>
  <c r="B16" i="42"/>
  <c r="C16" i="42"/>
  <c r="D16" i="42"/>
  <c r="A63" i="42"/>
  <c r="B63" i="42"/>
  <c r="C63" i="42"/>
  <c r="D63" i="42"/>
  <c r="A90" i="42"/>
  <c r="B90" i="42"/>
  <c r="C90" i="42"/>
  <c r="D90" i="42"/>
  <c r="A91" i="42"/>
  <c r="B91" i="42"/>
  <c r="C91" i="42"/>
  <c r="D91" i="42"/>
  <c r="A421" i="42"/>
  <c r="B421" i="42"/>
  <c r="C421" i="42"/>
  <c r="D421" i="42"/>
  <c r="A9" i="42"/>
  <c r="B9" i="42"/>
  <c r="C9" i="42"/>
  <c r="D9" i="42"/>
  <c r="A42" i="42"/>
  <c r="B42" i="42"/>
  <c r="C42" i="42"/>
  <c r="D42" i="42"/>
  <c r="A422" i="42"/>
  <c r="B422" i="42"/>
  <c r="C422" i="42"/>
  <c r="D422" i="42"/>
  <c r="A628" i="42"/>
  <c r="B628" i="42"/>
  <c r="C628" i="42"/>
  <c r="D628" i="42"/>
  <c r="A192" i="42"/>
  <c r="B192" i="42"/>
  <c r="C192" i="42"/>
  <c r="D192" i="42"/>
  <c r="A597" i="42"/>
  <c r="B597" i="42"/>
  <c r="C597" i="42"/>
  <c r="D597" i="42"/>
  <c r="A331" i="42"/>
  <c r="B331" i="42"/>
  <c r="C331" i="42"/>
  <c r="D331" i="42"/>
  <c r="A496" i="42"/>
  <c r="B496" i="42"/>
  <c r="C496" i="42"/>
  <c r="D496" i="42"/>
  <c r="A130" i="42"/>
  <c r="B130" i="42"/>
  <c r="C130" i="42"/>
  <c r="D130" i="42"/>
  <c r="A480" i="42"/>
  <c r="B480" i="42"/>
  <c r="C480" i="42"/>
  <c r="D480" i="42"/>
  <c r="A296" i="42"/>
  <c r="B296" i="42"/>
  <c r="C296" i="42"/>
  <c r="D296" i="42"/>
  <c r="A603" i="42"/>
  <c r="B603" i="42"/>
  <c r="C603" i="42"/>
  <c r="D603" i="42"/>
  <c r="A355" i="42"/>
  <c r="B355" i="42"/>
  <c r="C355" i="42"/>
  <c r="D355" i="42"/>
  <c r="A564" i="42"/>
  <c r="B564" i="42"/>
  <c r="C564" i="42"/>
  <c r="D564" i="42"/>
  <c r="A246" i="42"/>
  <c r="B246" i="42"/>
  <c r="C246" i="42"/>
  <c r="D246" i="42"/>
  <c r="A17" i="42"/>
  <c r="B17" i="42"/>
  <c r="C17" i="42"/>
  <c r="D17" i="42"/>
  <c r="A131" i="42"/>
  <c r="B131" i="42"/>
  <c r="C131" i="42"/>
  <c r="D131" i="42"/>
  <c r="A604" i="42"/>
  <c r="B604" i="42"/>
  <c r="C604" i="42"/>
  <c r="D604" i="42"/>
  <c r="A260" i="42"/>
  <c r="B260" i="42"/>
  <c r="C260" i="42"/>
  <c r="D260" i="42"/>
  <c r="A247" i="42"/>
  <c r="B247" i="42"/>
  <c r="C247" i="42"/>
  <c r="D247" i="42"/>
  <c r="A193" i="42"/>
  <c r="B193" i="42"/>
  <c r="C193" i="42"/>
  <c r="D193" i="42"/>
  <c r="A423" i="42"/>
  <c r="B423" i="42"/>
  <c r="C423" i="42"/>
  <c r="D423" i="42"/>
  <c r="A568" i="42"/>
  <c r="B568" i="42"/>
  <c r="C568" i="42"/>
  <c r="D568" i="42"/>
  <c r="A53" i="42"/>
  <c r="B53" i="42"/>
  <c r="C53" i="42"/>
  <c r="D53" i="42"/>
  <c r="A605" i="42"/>
  <c r="B605" i="42"/>
  <c r="C605" i="42"/>
  <c r="D605" i="42"/>
  <c r="A424" i="42"/>
  <c r="B424" i="42"/>
  <c r="C424" i="42"/>
  <c r="D424" i="42"/>
  <c r="A513" i="42"/>
  <c r="B513" i="42"/>
  <c r="C513" i="42"/>
  <c r="D513" i="42"/>
  <c r="A213" i="42"/>
  <c r="B213" i="42"/>
  <c r="C213" i="42"/>
  <c r="D213" i="42"/>
  <c r="A473" i="42"/>
  <c r="B473" i="42"/>
  <c r="C473" i="42"/>
  <c r="D473" i="42"/>
  <c r="A194" i="42"/>
  <c r="B194" i="42"/>
  <c r="C194" i="42"/>
  <c r="D194" i="42"/>
  <c r="A514" i="42"/>
  <c r="B514" i="42"/>
  <c r="C514" i="42"/>
  <c r="D514" i="42"/>
  <c r="A248" i="42"/>
  <c r="B248" i="42"/>
  <c r="C248" i="42"/>
  <c r="D248" i="42"/>
  <c r="A195" i="42"/>
  <c r="B195" i="42"/>
  <c r="C195" i="42"/>
  <c r="D195" i="42"/>
  <c r="A18" i="42"/>
  <c r="B18" i="42"/>
  <c r="C18" i="42"/>
  <c r="D18" i="42"/>
  <c r="A160" i="42"/>
  <c r="B160" i="42"/>
  <c r="C160" i="42"/>
  <c r="D160" i="42"/>
  <c r="A515" i="42"/>
  <c r="B515" i="42"/>
  <c r="C515" i="42"/>
  <c r="D515" i="42"/>
  <c r="A152" i="42"/>
  <c r="B152" i="42"/>
  <c r="C152" i="42"/>
  <c r="D152" i="42"/>
  <c r="A425" i="42"/>
  <c r="B425" i="42"/>
  <c r="C425" i="42"/>
  <c r="D425" i="42"/>
  <c r="A282" i="42"/>
  <c r="B282" i="42"/>
  <c r="C282" i="42"/>
  <c r="D282" i="42"/>
  <c r="A132" i="42"/>
  <c r="B132" i="42"/>
  <c r="C132" i="42"/>
  <c r="D132" i="42"/>
  <c r="A394" i="42"/>
  <c r="B394" i="42"/>
  <c r="C394" i="42"/>
  <c r="D394" i="42"/>
  <c r="A591" i="42"/>
  <c r="B591" i="42"/>
  <c r="C591" i="42"/>
  <c r="D591" i="42"/>
  <c r="A426" i="42"/>
  <c r="B426" i="42"/>
  <c r="C426" i="42"/>
  <c r="D426" i="42"/>
  <c r="A261" i="42"/>
  <c r="B261" i="42"/>
  <c r="C261" i="42"/>
  <c r="D261" i="42"/>
  <c r="A569" i="42"/>
  <c r="B569" i="42"/>
  <c r="C569" i="42"/>
  <c r="D569" i="42"/>
  <c r="A173" i="42"/>
  <c r="B173" i="42"/>
  <c r="C173" i="42"/>
  <c r="D173" i="42"/>
  <c r="A606" i="42"/>
  <c r="B606" i="42"/>
  <c r="C606" i="42"/>
  <c r="D606" i="42"/>
  <c r="A214" i="42"/>
  <c r="B214" i="42"/>
  <c r="C214" i="42"/>
  <c r="D214" i="42"/>
  <c r="A516" i="42"/>
  <c r="B516" i="42"/>
  <c r="C516" i="42"/>
  <c r="D516" i="42"/>
  <c r="A64" i="42"/>
  <c r="B64" i="42"/>
  <c r="C64" i="42"/>
  <c r="D64" i="42"/>
  <c r="A65" i="42"/>
  <c r="B65" i="42"/>
  <c r="C65" i="42"/>
  <c r="D65" i="42"/>
  <c r="A427" i="42"/>
  <c r="B427" i="42"/>
  <c r="C427" i="42"/>
  <c r="D427" i="42"/>
  <c r="A638" i="42"/>
  <c r="B638" i="42"/>
  <c r="C638" i="42"/>
  <c r="D638" i="42"/>
  <c r="A314" i="42"/>
  <c r="B314" i="42"/>
  <c r="C314" i="42"/>
  <c r="D314" i="42"/>
  <c r="A92" i="42"/>
  <c r="B92" i="42"/>
  <c r="C92" i="42"/>
  <c r="D92" i="42"/>
  <c r="A186" i="42"/>
  <c r="B186" i="42"/>
  <c r="C186" i="42"/>
  <c r="D186" i="42"/>
  <c r="A639" i="42"/>
  <c r="B639" i="42"/>
  <c r="C639" i="42"/>
  <c r="D639" i="42"/>
  <c r="A490" i="42"/>
  <c r="B490" i="42"/>
  <c r="C490" i="42"/>
  <c r="D490" i="42"/>
  <c r="A517" i="42"/>
  <c r="B517" i="42"/>
  <c r="C517" i="42"/>
  <c r="D517" i="42"/>
  <c r="A356" i="42"/>
  <c r="B356" i="42"/>
  <c r="C356" i="42"/>
  <c r="D356" i="42"/>
  <c r="A262" i="42"/>
  <c r="B262" i="42"/>
  <c r="C262" i="42"/>
  <c r="D262" i="42"/>
  <c r="A19" i="42"/>
  <c r="B19" i="42"/>
  <c r="C19" i="42"/>
  <c r="D19" i="42"/>
  <c r="A640" i="42"/>
  <c r="B640" i="42"/>
  <c r="C640" i="42"/>
  <c r="D640" i="42"/>
  <c r="A283" i="42"/>
  <c r="B283" i="42"/>
  <c r="C283" i="42"/>
  <c r="D283" i="42"/>
  <c r="A153" i="42"/>
  <c r="B153" i="42"/>
  <c r="C153" i="42"/>
  <c r="D153" i="42"/>
  <c r="A66" i="42"/>
  <c r="B66" i="42"/>
  <c r="C66" i="42"/>
  <c r="D66" i="42"/>
  <c r="A641" i="42"/>
  <c r="B641" i="42"/>
  <c r="C641" i="42"/>
  <c r="D641" i="42"/>
  <c r="A133" i="42"/>
  <c r="B133" i="42"/>
  <c r="C133" i="42"/>
  <c r="D133" i="42"/>
  <c r="A395" i="42"/>
  <c r="B395" i="42"/>
  <c r="C395" i="42"/>
  <c r="D395" i="42"/>
  <c r="A396" i="42"/>
  <c r="B396" i="42"/>
  <c r="C396" i="42"/>
  <c r="D396" i="42"/>
  <c r="A215" i="42"/>
  <c r="B215" i="42"/>
  <c r="C215" i="42"/>
  <c r="D215" i="42"/>
  <c r="A297" i="42"/>
  <c r="B297" i="42"/>
  <c r="C297" i="42"/>
  <c r="D297" i="42"/>
  <c r="A298" i="42"/>
  <c r="B298" i="42"/>
  <c r="C298" i="42"/>
  <c r="D298" i="42"/>
  <c r="A93" i="42"/>
  <c r="B93" i="42"/>
  <c r="C93" i="42"/>
  <c r="D93" i="42"/>
  <c r="A134" i="42"/>
  <c r="B134" i="42"/>
  <c r="C134" i="42"/>
  <c r="D134" i="42"/>
  <c r="A428" i="42"/>
  <c r="B428" i="42"/>
  <c r="C428" i="42"/>
  <c r="D428" i="42"/>
  <c r="A429" i="42"/>
  <c r="B429" i="42"/>
  <c r="C429" i="42"/>
  <c r="D429" i="42"/>
  <c r="A174" i="42"/>
  <c r="B174" i="42"/>
  <c r="C174" i="42"/>
  <c r="D174" i="42"/>
  <c r="A154" i="42"/>
  <c r="B154" i="42"/>
  <c r="C154" i="42"/>
  <c r="D154" i="42"/>
  <c r="A94" i="42"/>
  <c r="B94" i="42"/>
  <c r="C94" i="42"/>
  <c r="D94" i="42"/>
  <c r="A263" i="42"/>
  <c r="B263" i="42"/>
  <c r="C263" i="42"/>
  <c r="D263" i="42"/>
  <c r="A161" i="42"/>
  <c r="B161" i="42"/>
  <c r="C161" i="42"/>
  <c r="D161" i="42"/>
  <c r="A60" i="42"/>
  <c r="B60" i="42"/>
  <c r="C60" i="42"/>
  <c r="D60" i="42"/>
  <c r="A95" i="42"/>
  <c r="B95" i="42"/>
  <c r="C95" i="42"/>
  <c r="D95" i="42"/>
  <c r="A592" i="42"/>
  <c r="B592" i="42"/>
  <c r="C592" i="42"/>
  <c r="D592" i="42"/>
  <c r="A332" i="42"/>
  <c r="B332" i="42"/>
  <c r="C332" i="42"/>
  <c r="D332" i="42"/>
  <c r="A79" i="42"/>
  <c r="B79" i="42"/>
  <c r="C79" i="42"/>
  <c r="D79" i="42"/>
  <c r="A474" i="42"/>
  <c r="B474" i="42"/>
  <c r="C474" i="42"/>
  <c r="D474" i="42"/>
  <c r="A175" i="42"/>
  <c r="B175" i="42"/>
  <c r="C175" i="42"/>
  <c r="D175" i="42"/>
  <c r="A77" i="42"/>
  <c r="B77" i="42"/>
  <c r="C77" i="42"/>
  <c r="D77" i="42"/>
  <c r="A59" i="42"/>
  <c r="B59" i="42"/>
  <c r="C59" i="42"/>
  <c r="D59" i="42"/>
  <c r="A284" i="42"/>
  <c r="B284" i="42"/>
  <c r="C284" i="42"/>
  <c r="D284" i="42"/>
  <c r="A135" i="42"/>
  <c r="B135" i="42"/>
  <c r="C135" i="42"/>
  <c r="D135" i="42"/>
  <c r="A518" i="42"/>
  <c r="B518" i="42"/>
  <c r="C518" i="42"/>
  <c r="D518" i="42"/>
  <c r="A343" i="42"/>
  <c r="B343" i="42"/>
  <c r="C343" i="42"/>
  <c r="D343" i="42"/>
  <c r="A187" i="42"/>
  <c r="B187" i="42"/>
  <c r="C187" i="42"/>
  <c r="D187" i="42"/>
  <c r="A50" i="42"/>
  <c r="B50" i="42"/>
  <c r="C50" i="42"/>
  <c r="D50" i="42"/>
  <c r="A96" i="42"/>
  <c r="B96" i="42"/>
  <c r="C96" i="42"/>
  <c r="D96" i="42"/>
  <c r="A162" i="42"/>
  <c r="B162" i="42"/>
  <c r="C162" i="42"/>
  <c r="D162" i="42"/>
  <c r="A642" i="42"/>
  <c r="B642" i="42"/>
  <c r="C642" i="42"/>
  <c r="D642" i="42"/>
  <c r="A430" i="42"/>
  <c r="B430" i="42"/>
  <c r="C430" i="42"/>
  <c r="D430" i="42"/>
  <c r="A519" i="42"/>
  <c r="B519" i="42"/>
  <c r="C519" i="42"/>
  <c r="D519" i="42"/>
  <c r="A565" i="42"/>
  <c r="B565" i="42"/>
  <c r="C565" i="42"/>
  <c r="D565" i="42"/>
  <c r="A285" i="42"/>
  <c r="B285" i="42"/>
  <c r="C285" i="42"/>
  <c r="D285" i="42"/>
  <c r="A57" i="42"/>
  <c r="B57" i="42"/>
  <c r="C57" i="42"/>
  <c r="D57" i="42"/>
  <c r="A607" i="42"/>
  <c r="B607" i="42"/>
  <c r="C607" i="42"/>
  <c r="D607" i="42"/>
  <c r="A43" i="42"/>
  <c r="B43" i="42"/>
  <c r="C43" i="42"/>
  <c r="D43" i="42"/>
  <c r="A431" i="42"/>
  <c r="B431" i="42"/>
  <c r="C431" i="42"/>
  <c r="D431" i="42"/>
  <c r="A249" i="42"/>
  <c r="B249" i="42"/>
  <c r="C249" i="42"/>
  <c r="D249" i="42"/>
  <c r="A176" i="42"/>
  <c r="B176" i="42"/>
  <c r="C176" i="42"/>
  <c r="D176" i="42"/>
  <c r="A377" i="42"/>
  <c r="B377" i="42"/>
  <c r="C377" i="42"/>
  <c r="D377" i="42"/>
  <c r="A299" i="42"/>
  <c r="B299" i="42"/>
  <c r="C299" i="42"/>
  <c r="D299" i="42"/>
  <c r="A250" i="42"/>
  <c r="B250" i="42"/>
  <c r="C250" i="42"/>
  <c r="D250" i="42"/>
  <c r="A432" i="42"/>
  <c r="B432" i="42"/>
  <c r="C432" i="42"/>
  <c r="D432" i="42"/>
  <c r="A136" i="42"/>
  <c r="B136" i="42"/>
  <c r="C136" i="42"/>
  <c r="D136" i="42"/>
  <c r="A216" i="42"/>
  <c r="B216" i="42"/>
  <c r="C216" i="42"/>
  <c r="D216" i="42"/>
  <c r="A520" i="42"/>
  <c r="B520" i="42"/>
  <c r="C520" i="42"/>
  <c r="D520" i="42"/>
  <c r="A521" i="42"/>
  <c r="B521" i="42"/>
  <c r="C521" i="42"/>
  <c r="D521" i="42"/>
  <c r="A137" i="42"/>
  <c r="B137" i="42"/>
  <c r="C137" i="42"/>
  <c r="D137" i="42"/>
  <c r="A573" i="42"/>
  <c r="B573" i="42"/>
  <c r="C573" i="42"/>
  <c r="D573" i="42"/>
  <c r="A138" i="42"/>
  <c r="B138" i="42"/>
  <c r="C138" i="42"/>
  <c r="D138" i="42"/>
  <c r="A163" i="42"/>
  <c r="B163" i="42"/>
  <c r="C163" i="42"/>
  <c r="D163" i="42"/>
  <c r="A320" i="42"/>
  <c r="B320" i="42"/>
  <c r="C320" i="42"/>
  <c r="D320" i="42"/>
  <c r="A397" i="42"/>
  <c r="B397" i="42"/>
  <c r="C397" i="42"/>
  <c r="D397" i="42"/>
  <c r="A80" i="42"/>
  <c r="B80" i="42"/>
  <c r="C80" i="42"/>
  <c r="D80" i="42"/>
  <c r="A177" i="42"/>
  <c r="B177" i="42"/>
  <c r="C177" i="42"/>
  <c r="D177" i="42"/>
  <c r="A20" i="42"/>
  <c r="B20" i="42"/>
  <c r="C20" i="42"/>
  <c r="D20" i="42"/>
  <c r="A139" i="42"/>
  <c r="B139" i="42"/>
  <c r="C139" i="42"/>
  <c r="D139" i="42"/>
  <c r="A608" i="42"/>
  <c r="B608" i="42"/>
  <c r="C608" i="42"/>
  <c r="D608" i="42"/>
  <c r="A300" i="42"/>
  <c r="B300" i="42"/>
  <c r="C300" i="42"/>
  <c r="D300" i="42"/>
  <c r="A609" i="42"/>
  <c r="B609" i="42"/>
  <c r="C609" i="42"/>
  <c r="D609" i="42"/>
  <c r="A433" i="42"/>
  <c r="B433" i="42"/>
  <c r="C433" i="42"/>
  <c r="D433" i="42"/>
  <c r="A264" i="42"/>
  <c r="B264" i="42"/>
  <c r="C264" i="42"/>
  <c r="D264" i="42"/>
  <c r="A97" i="42"/>
  <c r="B97" i="42"/>
  <c r="C97" i="42"/>
  <c r="D97" i="42"/>
  <c r="A566" i="42"/>
  <c r="B566" i="42"/>
  <c r="C566" i="42"/>
  <c r="D566" i="42"/>
  <c r="A581" i="42"/>
  <c r="B581" i="42"/>
  <c r="C581" i="42"/>
  <c r="D581" i="42"/>
  <c r="A357" i="42"/>
  <c r="B357" i="42"/>
  <c r="C357" i="42"/>
  <c r="D357" i="42"/>
  <c r="A98" i="42"/>
  <c r="B98" i="42"/>
  <c r="C98" i="42"/>
  <c r="D98" i="42"/>
  <c r="A226" i="42"/>
  <c r="B226" i="42"/>
  <c r="C226" i="42"/>
  <c r="D226" i="42"/>
  <c r="A333" i="42"/>
  <c r="B333" i="42"/>
  <c r="C333" i="42"/>
  <c r="D333" i="42"/>
  <c r="A140" i="42"/>
  <c r="B140" i="42"/>
  <c r="C140" i="42"/>
  <c r="D140" i="42"/>
  <c r="A522" i="42"/>
  <c r="B522" i="42"/>
  <c r="C522" i="42"/>
  <c r="D522" i="42"/>
  <c r="A196" i="42"/>
  <c r="B196" i="42"/>
  <c r="C196" i="42"/>
  <c r="D196" i="42"/>
  <c r="A434" i="42"/>
  <c r="B434" i="42"/>
  <c r="C434" i="42"/>
  <c r="D434" i="42"/>
  <c r="A99" i="42"/>
  <c r="B99" i="42"/>
  <c r="C99" i="42"/>
  <c r="D99" i="42"/>
  <c r="A197" i="42"/>
  <c r="B197" i="42"/>
  <c r="C197" i="42"/>
  <c r="D197" i="42"/>
  <c r="A286" i="42"/>
  <c r="B286" i="42"/>
  <c r="C286" i="42"/>
  <c r="D286" i="42"/>
  <c r="A562" i="42"/>
  <c r="B562" i="42"/>
  <c r="C562" i="42"/>
  <c r="D562" i="42"/>
  <c r="A274" i="42"/>
  <c r="B274" i="42"/>
  <c r="C274" i="42"/>
  <c r="D274" i="42"/>
  <c r="A21" i="42"/>
  <c r="B21" i="42"/>
  <c r="C21" i="42"/>
  <c r="D21" i="42"/>
  <c r="A100" i="42"/>
  <c r="B100" i="42"/>
  <c r="C100" i="42"/>
  <c r="D100" i="42"/>
  <c r="A610" i="42"/>
  <c r="B610" i="42"/>
  <c r="C610" i="42"/>
  <c r="D610" i="42"/>
  <c r="A435" i="42"/>
  <c r="B435" i="42"/>
  <c r="C435" i="42"/>
  <c r="D435" i="42"/>
  <c r="A378" i="42"/>
  <c r="B378" i="42"/>
  <c r="C378" i="42"/>
  <c r="D378" i="42"/>
  <c r="A56" i="42"/>
  <c r="B56" i="42"/>
  <c r="C56" i="42"/>
  <c r="D56" i="42"/>
  <c r="A358" i="42"/>
  <c r="B358" i="42"/>
  <c r="C358" i="42"/>
  <c r="D358" i="42"/>
  <c r="A265" i="42"/>
  <c r="B265" i="42"/>
  <c r="C265" i="42"/>
  <c r="D265" i="42"/>
  <c r="A22" i="42"/>
  <c r="B22" i="42"/>
  <c r="C22" i="42"/>
  <c r="D22" i="42"/>
  <c r="A178" i="42"/>
  <c r="B178" i="42"/>
  <c r="C178" i="42"/>
  <c r="D178" i="42"/>
  <c r="A10" i="42"/>
  <c r="B10" i="42"/>
  <c r="C10" i="42"/>
  <c r="D10" i="42"/>
  <c r="A587" i="42"/>
  <c r="B587" i="42"/>
  <c r="C587" i="42"/>
  <c r="D587" i="42"/>
  <c r="A379" i="42"/>
  <c r="B379" i="42"/>
  <c r="C379" i="42"/>
  <c r="D379" i="42"/>
  <c r="A334" i="42"/>
  <c r="B334" i="42"/>
  <c r="C334" i="42"/>
  <c r="D334" i="42"/>
  <c r="A61" i="42"/>
  <c r="B61" i="42"/>
  <c r="C61" i="42"/>
  <c r="D61" i="42"/>
  <c r="A643" i="42"/>
  <c r="B643" i="42"/>
  <c r="C643" i="42"/>
  <c r="D643" i="42"/>
  <c r="A179" i="42"/>
  <c r="B179" i="42"/>
  <c r="C179" i="42"/>
  <c r="D179" i="42"/>
  <c r="A359" i="42"/>
  <c r="B359" i="42"/>
  <c r="C359" i="42"/>
  <c r="D359" i="42"/>
  <c r="A436" i="42"/>
  <c r="B436" i="42"/>
  <c r="C436" i="42"/>
  <c r="D436" i="42"/>
  <c r="A180" i="42"/>
  <c r="B180" i="42"/>
  <c r="C180" i="42"/>
  <c r="D180" i="42"/>
  <c r="A644" i="42"/>
  <c r="B644" i="42"/>
  <c r="C644" i="42"/>
  <c r="D644" i="42"/>
  <c r="A437" i="42"/>
  <c r="B437" i="42"/>
  <c r="C437" i="42"/>
  <c r="D437" i="42"/>
  <c r="A523" i="42"/>
  <c r="B523" i="42"/>
  <c r="C523" i="42"/>
  <c r="D523" i="42"/>
  <c r="A438" i="42"/>
  <c r="B438" i="42"/>
  <c r="C438" i="42"/>
  <c r="D438" i="42"/>
  <c r="A44" i="42"/>
  <c r="B44" i="42"/>
  <c r="C44" i="42"/>
  <c r="D44" i="42"/>
  <c r="A360" i="42"/>
  <c r="B360" i="42"/>
  <c r="C360" i="42"/>
  <c r="D360" i="42"/>
  <c r="A582" i="42"/>
  <c r="B582" i="42"/>
  <c r="C582" i="42"/>
  <c r="D582" i="42"/>
  <c r="A321" i="42"/>
  <c r="B321" i="42"/>
  <c r="C321" i="42"/>
  <c r="D321" i="42"/>
  <c r="A574" i="42"/>
  <c r="B574" i="42"/>
  <c r="C574" i="42"/>
  <c r="D574" i="42"/>
  <c r="A67" i="42"/>
  <c r="B67" i="42"/>
  <c r="C67" i="42"/>
  <c r="D67" i="42"/>
  <c r="A217" i="42"/>
  <c r="B217" i="42"/>
  <c r="C217" i="42"/>
  <c r="D217" i="42"/>
  <c r="A645" i="42"/>
  <c r="B645" i="42"/>
  <c r="C645" i="42"/>
  <c r="D645" i="42"/>
  <c r="A583" i="42"/>
  <c r="B583" i="42"/>
  <c r="C583" i="42"/>
  <c r="D583" i="42"/>
  <c r="A361" i="42"/>
  <c r="B361" i="42"/>
  <c r="C361" i="42"/>
  <c r="D361" i="42"/>
  <c r="A439" i="42"/>
  <c r="B439" i="42"/>
  <c r="C439" i="42"/>
  <c r="D439" i="42"/>
  <c r="A126" i="42"/>
  <c r="B126" i="42"/>
  <c r="C126" i="42"/>
  <c r="D126" i="42"/>
  <c r="A101" i="42"/>
  <c r="B101" i="42"/>
  <c r="C101" i="42"/>
  <c r="D101" i="42"/>
  <c r="A227" i="42"/>
  <c r="B227" i="42"/>
  <c r="C227" i="42"/>
  <c r="D227" i="42"/>
  <c r="A155" i="42"/>
  <c r="B155" i="42"/>
  <c r="C155" i="42"/>
  <c r="D155" i="42"/>
  <c r="A440" i="42"/>
  <c r="B440" i="42"/>
  <c r="C440" i="42"/>
  <c r="D440" i="42"/>
  <c r="A156" i="42"/>
  <c r="B156" i="42"/>
  <c r="C156" i="42"/>
  <c r="D156" i="42"/>
  <c r="A188" i="42"/>
  <c r="B188" i="42"/>
  <c r="C188" i="42"/>
  <c r="D188" i="42"/>
  <c r="A37" i="42"/>
  <c r="B37" i="42"/>
  <c r="C37" i="42"/>
  <c r="D37" i="42"/>
  <c r="A45" i="42"/>
  <c r="B45" i="42"/>
  <c r="C45" i="42"/>
  <c r="D45" i="42"/>
  <c r="A228" i="42"/>
  <c r="B228" i="42"/>
  <c r="C228" i="42"/>
  <c r="D228" i="42"/>
  <c r="A78" i="42"/>
  <c r="B78" i="42"/>
  <c r="C78" i="42"/>
  <c r="D78" i="42"/>
  <c r="A102" i="42"/>
  <c r="B102" i="42"/>
  <c r="C102" i="42"/>
  <c r="D102" i="42"/>
  <c r="A229" i="42"/>
  <c r="B229" i="42"/>
  <c r="C229" i="42"/>
  <c r="D229" i="42"/>
  <c r="A266" i="42"/>
  <c r="B266" i="42"/>
  <c r="C266" i="42"/>
  <c r="D266" i="42"/>
  <c r="A301" i="42"/>
  <c r="B301" i="42"/>
  <c r="C301" i="42"/>
  <c r="D301" i="42"/>
  <c r="A398" i="42"/>
  <c r="B398" i="42"/>
  <c r="C398" i="42"/>
  <c r="D398" i="42"/>
  <c r="A251" i="42"/>
  <c r="B251" i="42"/>
  <c r="C251" i="42"/>
  <c r="D251" i="42"/>
  <c r="A441" i="42"/>
  <c r="B441" i="42"/>
  <c r="C441" i="42"/>
  <c r="D441" i="42"/>
  <c r="A362" i="42"/>
  <c r="B362" i="42"/>
  <c r="C362" i="42"/>
  <c r="D362" i="42"/>
  <c r="A157" i="42"/>
  <c r="B157" i="42"/>
  <c r="C157" i="42"/>
  <c r="D157" i="42"/>
  <c r="A524" i="42"/>
  <c r="B524" i="42"/>
  <c r="C524" i="42"/>
  <c r="D524" i="42"/>
  <c r="A442" i="42"/>
  <c r="B442" i="42"/>
  <c r="C442" i="42"/>
  <c r="D442" i="42"/>
  <c r="A399" i="42"/>
  <c r="B399" i="42"/>
  <c r="C399" i="42"/>
  <c r="D399" i="42"/>
  <c r="A443" i="42"/>
  <c r="B443" i="42"/>
  <c r="C443" i="42"/>
  <c r="D443" i="42"/>
  <c r="A400" i="42"/>
  <c r="B400" i="42"/>
  <c r="C400" i="42"/>
  <c r="D400" i="42"/>
  <c r="A525" i="42"/>
  <c r="B525" i="42"/>
  <c r="C525" i="42"/>
  <c r="D525" i="42"/>
  <c r="A526" i="42"/>
  <c r="B526" i="42"/>
  <c r="C526" i="42"/>
  <c r="D526" i="42"/>
  <c r="A527" i="42"/>
  <c r="B527" i="42"/>
  <c r="C527" i="42"/>
  <c r="D527" i="42"/>
  <c r="A103" i="42"/>
  <c r="B103" i="42"/>
  <c r="C103" i="42"/>
  <c r="D103" i="42"/>
  <c r="A528" i="42"/>
  <c r="B528" i="42"/>
  <c r="C528" i="42"/>
  <c r="D528" i="42"/>
  <c r="A646" i="42"/>
  <c r="B646" i="42"/>
  <c r="C646" i="42"/>
  <c r="D646" i="42"/>
  <c r="A647" i="42"/>
  <c r="B647" i="42"/>
  <c r="C647" i="42"/>
  <c r="D647" i="42"/>
  <c r="A611" i="42"/>
  <c r="B611" i="42"/>
  <c r="C611" i="42"/>
  <c r="D611" i="42"/>
  <c r="A252" i="42"/>
  <c r="B252" i="42"/>
  <c r="C252" i="42"/>
  <c r="D252" i="42"/>
  <c r="A38" i="42"/>
  <c r="B38" i="42"/>
  <c r="C38" i="42"/>
  <c r="D38" i="42"/>
  <c r="A104" i="42"/>
  <c r="B104" i="42"/>
  <c r="C104" i="42"/>
  <c r="D104" i="42"/>
  <c r="A302" i="42"/>
  <c r="B302" i="42"/>
  <c r="C302" i="42"/>
  <c r="D302" i="42"/>
  <c r="A253" i="42"/>
  <c r="B253" i="42"/>
  <c r="C253" i="42"/>
  <c r="D253" i="42"/>
  <c r="A141" i="42"/>
  <c r="B141" i="42"/>
  <c r="C141" i="42"/>
  <c r="D141" i="42"/>
  <c r="A198" i="42"/>
  <c r="B198" i="42"/>
  <c r="C198" i="42"/>
  <c r="D198" i="42"/>
  <c r="A648" i="42"/>
  <c r="B648" i="42"/>
  <c r="C648" i="42"/>
  <c r="D648" i="42"/>
  <c r="A401" i="42"/>
  <c r="B401" i="42"/>
  <c r="C401" i="42"/>
  <c r="D401" i="42"/>
  <c r="A529" i="42"/>
  <c r="B529" i="42"/>
  <c r="C529" i="42"/>
  <c r="D529" i="42"/>
  <c r="A315" i="42"/>
  <c r="B315" i="42"/>
  <c r="C315" i="42"/>
  <c r="D315" i="42"/>
  <c r="A444" i="42"/>
  <c r="B444" i="42"/>
  <c r="C444" i="42"/>
  <c r="D444" i="42"/>
  <c r="A150" i="42"/>
  <c r="B150" i="42"/>
  <c r="C150" i="42"/>
  <c r="D150" i="42"/>
  <c r="A498" i="42"/>
  <c r="B498" i="42"/>
  <c r="C498" i="42"/>
  <c r="D498" i="42"/>
  <c r="A530" i="42"/>
  <c r="B530" i="42"/>
  <c r="C530" i="42"/>
  <c r="D530" i="42"/>
  <c r="A531" i="42"/>
  <c r="B531" i="42"/>
  <c r="C531" i="42"/>
  <c r="D531" i="42"/>
  <c r="A481" i="42"/>
  <c r="B481" i="42"/>
  <c r="C481" i="42"/>
  <c r="D481" i="42"/>
  <c r="A475" i="42"/>
  <c r="B475" i="42"/>
  <c r="C475" i="42"/>
  <c r="D475" i="42"/>
  <c r="A482" i="42"/>
  <c r="B482" i="42"/>
  <c r="C482" i="42"/>
  <c r="D482" i="42"/>
  <c r="A230" i="42"/>
  <c r="B230" i="42"/>
  <c r="C230" i="42"/>
  <c r="D230" i="42"/>
  <c r="A471" i="42"/>
  <c r="B471" i="42"/>
  <c r="C471" i="42"/>
  <c r="D471" i="42"/>
  <c r="A363" i="42"/>
  <c r="B363" i="42"/>
  <c r="C363" i="42"/>
  <c r="D363" i="42"/>
  <c r="A364" i="42"/>
  <c r="B364" i="42"/>
  <c r="C364" i="42"/>
  <c r="D364" i="42"/>
  <c r="A46" i="42"/>
  <c r="B46" i="42"/>
  <c r="C46" i="42"/>
  <c r="D46" i="42"/>
  <c r="A231" i="42"/>
  <c r="B231" i="42"/>
  <c r="C231" i="42"/>
  <c r="D231" i="42"/>
  <c r="A491" i="42"/>
  <c r="B491" i="42"/>
  <c r="C491" i="42"/>
  <c r="D491" i="42"/>
  <c r="A499" i="42"/>
  <c r="B499" i="42"/>
  <c r="C499" i="42"/>
  <c r="D499" i="42"/>
  <c r="A649" i="42"/>
  <c r="B649" i="42"/>
  <c r="C649" i="42"/>
  <c r="D649" i="42"/>
  <c r="A23" i="42"/>
  <c r="B23" i="42"/>
  <c r="C23" i="42"/>
  <c r="D23" i="42"/>
  <c r="A147" i="42"/>
  <c r="B147" i="42"/>
  <c r="C147" i="42"/>
  <c r="D147" i="42"/>
  <c r="A650" i="42"/>
  <c r="B650" i="42"/>
  <c r="C650" i="42"/>
  <c r="D650" i="42"/>
  <c r="A142" i="42"/>
  <c r="B142" i="42"/>
  <c r="C142" i="42"/>
  <c r="D142" i="42"/>
  <c r="A39" i="42"/>
  <c r="B39" i="42"/>
  <c r="C39" i="42"/>
  <c r="D39" i="42"/>
  <c r="A402" i="42"/>
  <c r="B402" i="42"/>
  <c r="C402" i="42"/>
  <c r="D402" i="42"/>
  <c r="A380" i="42"/>
  <c r="B380" i="42"/>
  <c r="C380" i="42"/>
  <c r="D380" i="42"/>
  <c r="A344" i="42"/>
  <c r="B344" i="42"/>
  <c r="C344" i="42"/>
  <c r="D344" i="42"/>
  <c r="A612" i="42"/>
  <c r="B612" i="42"/>
  <c r="C612" i="42"/>
  <c r="D612" i="42"/>
  <c r="A189" i="42"/>
  <c r="B189" i="42"/>
  <c r="C189" i="42"/>
  <c r="D189" i="42"/>
  <c r="A164" i="42"/>
  <c r="B164" i="42"/>
  <c r="C164" i="42"/>
  <c r="D164" i="42"/>
  <c r="A210" i="42"/>
  <c r="B210" i="42"/>
  <c r="C210" i="42"/>
  <c r="D210" i="42"/>
  <c r="A365" i="42"/>
  <c r="B365" i="42"/>
  <c r="C365" i="42"/>
  <c r="D365" i="42"/>
  <c r="A322" i="42"/>
  <c r="B322" i="42"/>
  <c r="C322" i="42"/>
  <c r="D322" i="42"/>
  <c r="A381" i="42"/>
  <c r="B381" i="42"/>
  <c r="C381" i="42"/>
  <c r="D381" i="42"/>
  <c r="A335" i="42"/>
  <c r="B335" i="42"/>
  <c r="C335" i="42"/>
  <c r="D335" i="42"/>
  <c r="A411" i="42"/>
  <c r="B411" i="42"/>
  <c r="C411" i="42"/>
  <c r="D411" i="42"/>
  <c r="A366" i="42"/>
  <c r="B366" i="42"/>
  <c r="C366" i="42"/>
  <c r="D366" i="42"/>
  <c r="A532" i="42"/>
  <c r="B532" i="42"/>
  <c r="C532" i="42"/>
  <c r="D532" i="42"/>
  <c r="A483" i="42"/>
  <c r="B483" i="42"/>
  <c r="C483" i="42"/>
  <c r="D483" i="42"/>
  <c r="A303" i="42"/>
  <c r="B303" i="42"/>
  <c r="C303" i="42"/>
  <c r="D303" i="42"/>
  <c r="A445" i="42"/>
  <c r="B445" i="42"/>
  <c r="C445" i="42"/>
  <c r="D445" i="42"/>
  <c r="A533" i="42"/>
  <c r="B533" i="42"/>
  <c r="C533" i="42"/>
  <c r="D533" i="42"/>
  <c r="A105" i="42"/>
  <c r="B105" i="42"/>
  <c r="C105" i="42"/>
  <c r="D105" i="42"/>
  <c r="A534" i="42"/>
  <c r="B534" i="42"/>
  <c r="C534" i="42"/>
  <c r="D534" i="42"/>
  <c r="A651" i="42"/>
  <c r="B651" i="42"/>
  <c r="C651" i="42"/>
  <c r="D651" i="42"/>
  <c r="A652" i="42"/>
  <c r="B652" i="42"/>
  <c r="C652" i="42"/>
  <c r="D652" i="42"/>
  <c r="A106" i="42"/>
  <c r="B106" i="42"/>
  <c r="C106" i="42"/>
  <c r="D106" i="42"/>
  <c r="A107" i="42"/>
  <c r="B107" i="42"/>
  <c r="C107" i="42"/>
  <c r="D107" i="42"/>
  <c r="A68" i="42"/>
  <c r="B68" i="42"/>
  <c r="C68" i="42"/>
  <c r="D68" i="42"/>
  <c r="A629" i="42"/>
  <c r="B629" i="42"/>
  <c r="C629" i="42"/>
  <c r="D629" i="42"/>
  <c r="A535" i="42"/>
  <c r="B535" i="42"/>
  <c r="C535" i="42"/>
  <c r="D535" i="42"/>
  <c r="A593" i="42"/>
  <c r="B593" i="42"/>
  <c r="C593" i="42"/>
  <c r="D593" i="42"/>
  <c r="A287" i="42"/>
  <c r="B287" i="42"/>
  <c r="C287" i="42"/>
  <c r="D287" i="42"/>
  <c r="A316" i="42"/>
  <c r="B316" i="42"/>
  <c r="C316" i="42"/>
  <c r="D316" i="42"/>
  <c r="A653" i="42"/>
  <c r="B653" i="42"/>
  <c r="C653" i="42"/>
  <c r="D653" i="42"/>
  <c r="A271" i="42"/>
  <c r="B271" i="42"/>
  <c r="C271" i="42"/>
  <c r="D271" i="42"/>
  <c r="A654" i="42"/>
  <c r="B654" i="42"/>
  <c r="C654" i="42"/>
  <c r="D654" i="42"/>
  <c r="A655" i="42"/>
  <c r="B655" i="42"/>
  <c r="C655" i="42"/>
  <c r="D655" i="42"/>
  <c r="A613" i="42"/>
  <c r="B613" i="42"/>
  <c r="C613" i="42"/>
  <c r="D613" i="42"/>
  <c r="A536" i="42"/>
  <c r="B536" i="42"/>
  <c r="C536" i="42"/>
  <c r="D536" i="42"/>
  <c r="A336" i="42"/>
  <c r="B336" i="42"/>
  <c r="C336" i="42"/>
  <c r="D336" i="42"/>
  <c r="A345" i="42"/>
  <c r="B345" i="42"/>
  <c r="C345" i="42"/>
  <c r="D345" i="42"/>
  <c r="A367" i="42"/>
  <c r="B367" i="42"/>
  <c r="C367" i="42"/>
  <c r="D367" i="42"/>
  <c r="A40" i="42"/>
  <c r="B40" i="42"/>
  <c r="C40" i="42"/>
  <c r="D40" i="42"/>
  <c r="A288" i="42"/>
  <c r="B288" i="42"/>
  <c r="C288" i="42"/>
  <c r="D288" i="42"/>
  <c r="A337" i="42"/>
  <c r="B337" i="42"/>
  <c r="C337" i="42"/>
  <c r="D337" i="42"/>
  <c r="A232" i="42"/>
  <c r="B232" i="42"/>
  <c r="C232" i="42"/>
  <c r="D232" i="42"/>
  <c r="A446" i="42"/>
  <c r="B446" i="42"/>
  <c r="C446" i="42"/>
  <c r="D446" i="42"/>
  <c r="A233" i="42"/>
  <c r="B233" i="42"/>
  <c r="C233" i="42"/>
  <c r="D233" i="42"/>
  <c r="A447" i="42"/>
  <c r="B447" i="42"/>
  <c r="C447" i="42"/>
  <c r="D447" i="42"/>
  <c r="A584" i="42"/>
  <c r="B584" i="42"/>
  <c r="C584" i="42"/>
  <c r="D584" i="42"/>
  <c r="A199" i="42"/>
  <c r="B199" i="42"/>
  <c r="C199" i="42"/>
  <c r="D199" i="42"/>
  <c r="A24" i="42"/>
  <c r="B24" i="42"/>
  <c r="C24" i="42"/>
  <c r="D24" i="42"/>
  <c r="A575" i="42"/>
  <c r="B575" i="42"/>
  <c r="C575" i="42"/>
  <c r="D575" i="42"/>
  <c r="A254" i="42"/>
  <c r="B254" i="42"/>
  <c r="C254" i="42"/>
  <c r="D254" i="42"/>
  <c r="A448" i="42"/>
  <c r="B448" i="42"/>
  <c r="C448" i="42"/>
  <c r="D448" i="42"/>
  <c r="A267" i="42"/>
  <c r="B267" i="42"/>
  <c r="C267" i="42"/>
  <c r="D267" i="42"/>
  <c r="A598" i="42"/>
  <c r="B598" i="42"/>
  <c r="C598" i="42"/>
  <c r="D598" i="42"/>
  <c r="A143" i="42"/>
  <c r="B143" i="42"/>
  <c r="C143" i="42"/>
  <c r="D143" i="42"/>
  <c r="A656" i="42"/>
  <c r="B656" i="42"/>
  <c r="C656" i="42"/>
  <c r="D656" i="42"/>
  <c r="A500" i="42"/>
  <c r="B500" i="42"/>
  <c r="C500" i="42"/>
  <c r="D500" i="42"/>
  <c r="A108" i="42"/>
  <c r="B108" i="42"/>
  <c r="C108" i="42"/>
  <c r="D108" i="42"/>
  <c r="A403" i="42"/>
  <c r="B403" i="42"/>
  <c r="C403" i="42"/>
  <c r="D403" i="42"/>
  <c r="A25" i="42"/>
  <c r="B25" i="42"/>
  <c r="C25" i="42"/>
  <c r="D25" i="42"/>
  <c r="A382" i="42"/>
  <c r="B382" i="42"/>
  <c r="C382" i="42"/>
  <c r="D382" i="42"/>
  <c r="A404" i="42"/>
  <c r="B404" i="42"/>
  <c r="C404" i="42"/>
  <c r="D404" i="42"/>
  <c r="A537" i="42"/>
  <c r="B537" i="42"/>
  <c r="C537" i="42"/>
  <c r="D537" i="42"/>
  <c r="A383" i="42"/>
  <c r="B383" i="42"/>
  <c r="C383" i="42"/>
  <c r="D383" i="42"/>
  <c r="A234" i="42"/>
  <c r="B234" i="42"/>
  <c r="C234" i="42"/>
  <c r="D234" i="42"/>
  <c r="A304" i="42"/>
  <c r="B304" i="42"/>
  <c r="C304" i="42"/>
  <c r="D304" i="42"/>
  <c r="A538" i="42"/>
  <c r="B538" i="42"/>
  <c r="C538" i="42"/>
  <c r="D538" i="42"/>
  <c r="A539" i="42"/>
  <c r="B539" i="42"/>
  <c r="C539" i="42"/>
  <c r="D539" i="42"/>
  <c r="A277" i="42"/>
  <c r="B277" i="42"/>
  <c r="C277" i="42"/>
  <c r="D277" i="42"/>
  <c r="A540" i="42"/>
  <c r="B540" i="42"/>
  <c r="C540" i="42"/>
  <c r="D540" i="42"/>
  <c r="A255" i="42"/>
  <c r="B255" i="42"/>
  <c r="C255" i="42"/>
  <c r="D255" i="42"/>
  <c r="A235" i="42"/>
  <c r="B235" i="42"/>
  <c r="C235" i="42"/>
  <c r="D235" i="42"/>
  <c r="A109" i="42"/>
  <c r="B109" i="42"/>
  <c r="C109" i="42"/>
  <c r="D109" i="42"/>
  <c r="A570" i="42"/>
  <c r="B570" i="42"/>
  <c r="C570" i="42"/>
  <c r="D570" i="42"/>
  <c r="A256" i="42"/>
  <c r="B256" i="42"/>
  <c r="C256" i="42"/>
  <c r="D256" i="42"/>
  <c r="A449" i="42"/>
  <c r="B449" i="42"/>
  <c r="C449" i="42"/>
  <c r="D449" i="42"/>
  <c r="A541" i="42"/>
  <c r="B541" i="42"/>
  <c r="C541" i="42"/>
  <c r="D541" i="42"/>
  <c r="A368" i="42"/>
  <c r="B368" i="42"/>
  <c r="C368" i="42"/>
  <c r="D368" i="42"/>
  <c r="A614" i="42"/>
  <c r="B614" i="42"/>
  <c r="C614" i="42"/>
  <c r="D614" i="42"/>
  <c r="A278" i="42"/>
  <c r="B278" i="42"/>
  <c r="C278" i="42"/>
  <c r="D278" i="42"/>
  <c r="A450" i="42"/>
  <c r="B450" i="42"/>
  <c r="C450" i="42"/>
  <c r="D450" i="42"/>
  <c r="A615" i="42"/>
  <c r="B615" i="42"/>
  <c r="C615" i="42"/>
  <c r="D615" i="42"/>
  <c r="A346" i="42"/>
  <c r="B346" i="42"/>
  <c r="C346" i="42"/>
  <c r="D346" i="42"/>
  <c r="A69" i="42"/>
  <c r="B69" i="42"/>
  <c r="C69" i="42"/>
  <c r="D69" i="42"/>
  <c r="A144" i="42"/>
  <c r="B144" i="42"/>
  <c r="C144" i="42"/>
  <c r="D144" i="42"/>
  <c r="A616" i="42"/>
  <c r="B616" i="42"/>
  <c r="C616" i="42"/>
  <c r="D616" i="42"/>
  <c r="A576" i="42"/>
  <c r="B576" i="42"/>
  <c r="C576" i="42"/>
  <c r="D576" i="42"/>
  <c r="A70" i="42"/>
  <c r="B70" i="42"/>
  <c r="C70" i="42"/>
  <c r="D70" i="42"/>
  <c r="A338" i="42"/>
  <c r="B338" i="42"/>
  <c r="C338" i="42"/>
  <c r="D338" i="42"/>
  <c r="A451" i="42"/>
  <c r="B451" i="42"/>
  <c r="C451" i="42"/>
  <c r="D451" i="42"/>
  <c r="A492" i="42"/>
  <c r="B492" i="42"/>
  <c r="C492" i="42"/>
  <c r="D492" i="42"/>
  <c r="A76" i="42"/>
  <c r="B76" i="42"/>
  <c r="C76" i="42"/>
  <c r="D76" i="42"/>
  <c r="A571" i="42"/>
  <c r="B571" i="42"/>
  <c r="C571" i="42"/>
  <c r="D571" i="42"/>
  <c r="A305" i="42"/>
  <c r="B305" i="42"/>
  <c r="C305" i="42"/>
  <c r="D305" i="42"/>
  <c r="A542" i="42"/>
  <c r="B542" i="42"/>
  <c r="C542" i="42"/>
  <c r="D542" i="42"/>
  <c r="A452" i="42"/>
  <c r="B452" i="42"/>
  <c r="C452" i="42"/>
  <c r="D452" i="42"/>
  <c r="A272" i="42"/>
  <c r="B272" i="42"/>
  <c r="C272" i="42"/>
  <c r="D272" i="42"/>
  <c r="A54" i="42"/>
  <c r="B54" i="42"/>
  <c r="C54" i="42"/>
  <c r="D54" i="42"/>
  <c r="A339" i="42"/>
  <c r="B339" i="42"/>
  <c r="C339" i="42"/>
  <c r="D339" i="42"/>
  <c r="A405" i="42"/>
  <c r="B405" i="42"/>
  <c r="C405" i="42"/>
  <c r="D405" i="42"/>
  <c r="A26" i="42"/>
  <c r="B26" i="42"/>
  <c r="C26" i="42"/>
  <c r="D26" i="42"/>
  <c r="A657" i="42"/>
  <c r="B657" i="42"/>
  <c r="C657" i="42"/>
  <c r="D657" i="42"/>
  <c r="A617" i="42"/>
  <c r="B617" i="42"/>
  <c r="C617" i="42"/>
  <c r="D617" i="42"/>
  <c r="A279" i="42"/>
  <c r="B279" i="42"/>
  <c r="C279" i="42"/>
  <c r="D279" i="42"/>
  <c r="A543" i="42"/>
  <c r="B543" i="42"/>
  <c r="C543" i="42"/>
  <c r="D543" i="42"/>
  <c r="A306" i="42"/>
  <c r="B306" i="42"/>
  <c r="C306" i="42"/>
  <c r="D306" i="42"/>
  <c r="A594" i="42"/>
  <c r="B594" i="42"/>
  <c r="C594" i="42"/>
  <c r="D594" i="42"/>
  <c r="A110" i="42"/>
  <c r="B110" i="42"/>
  <c r="C110" i="42"/>
  <c r="D110" i="42"/>
  <c r="A453" i="42"/>
  <c r="B453" i="42"/>
  <c r="C453" i="42"/>
  <c r="D453" i="42"/>
  <c r="A497" i="42"/>
  <c r="B497" i="42"/>
  <c r="C497" i="42"/>
  <c r="D497" i="42"/>
  <c r="A81" i="42"/>
  <c r="B81" i="42"/>
  <c r="C81" i="42"/>
  <c r="D81" i="42"/>
  <c r="A124" i="42"/>
  <c r="B124" i="42"/>
  <c r="C124" i="42"/>
  <c r="D124" i="42"/>
  <c r="A658" i="42"/>
  <c r="B658" i="42"/>
  <c r="C658" i="42"/>
  <c r="D658" i="42"/>
  <c r="A220" i="42"/>
  <c r="B220" i="42"/>
  <c r="C220" i="42"/>
  <c r="D220" i="42"/>
  <c r="A544" i="42"/>
  <c r="B544" i="42"/>
  <c r="C544" i="42"/>
  <c r="D544" i="42"/>
  <c r="A545" i="42"/>
  <c r="B545" i="42"/>
  <c r="C545" i="42"/>
  <c r="D545" i="42"/>
  <c r="A218" i="42"/>
  <c r="B218" i="42"/>
  <c r="C218" i="42"/>
  <c r="D218" i="42"/>
  <c r="A145" i="42"/>
  <c r="B145" i="42"/>
  <c r="C145" i="42"/>
  <c r="D145" i="42"/>
  <c r="A472" i="42"/>
  <c r="B472" i="42"/>
  <c r="C472" i="42"/>
  <c r="D472" i="42"/>
  <c r="A71" i="42"/>
  <c r="B71" i="42"/>
  <c r="C71" i="42"/>
  <c r="D71" i="42"/>
  <c r="A221" i="42"/>
  <c r="B221" i="42"/>
  <c r="C221" i="42"/>
  <c r="D221" i="42"/>
  <c r="A181" i="42"/>
  <c r="B181" i="42"/>
  <c r="C181" i="42"/>
  <c r="D181" i="42"/>
  <c r="A454" i="42"/>
  <c r="B454" i="42"/>
  <c r="C454" i="42"/>
  <c r="D454" i="42"/>
  <c r="A618" i="42"/>
  <c r="B618" i="42"/>
  <c r="C618" i="42"/>
  <c r="D618" i="42"/>
  <c r="A546" i="42"/>
  <c r="B546" i="42"/>
  <c r="C546" i="42"/>
  <c r="D546" i="42"/>
  <c r="A27" i="42"/>
  <c r="B27" i="42"/>
  <c r="C27" i="42"/>
  <c r="D27" i="42"/>
  <c r="A307" i="42"/>
  <c r="B307" i="42"/>
  <c r="C307" i="42"/>
  <c r="D307" i="42"/>
  <c r="A577" i="42"/>
  <c r="B577" i="42"/>
  <c r="C577" i="42"/>
  <c r="D577" i="42"/>
  <c r="A406" i="42"/>
  <c r="B406" i="42"/>
  <c r="C406" i="42"/>
  <c r="D406" i="42"/>
  <c r="A384" i="42"/>
  <c r="B384" i="42"/>
  <c r="C384" i="42"/>
  <c r="D384" i="42"/>
  <c r="A323" i="42"/>
  <c r="B323" i="42"/>
  <c r="C323" i="42"/>
  <c r="D323" i="42"/>
  <c r="A385" i="42"/>
  <c r="B385" i="42"/>
  <c r="C385" i="42"/>
  <c r="D385" i="42"/>
  <c r="A455" i="42"/>
  <c r="B455" i="42"/>
  <c r="C455" i="42"/>
  <c r="D455" i="42"/>
  <c r="A28" i="42"/>
  <c r="B28" i="42"/>
  <c r="C28" i="42"/>
  <c r="D28" i="42"/>
  <c r="A484" i="42"/>
  <c r="B484" i="42"/>
  <c r="C484" i="42"/>
  <c r="D484" i="42"/>
  <c r="A547" i="42"/>
  <c r="B547" i="42"/>
  <c r="C547" i="42"/>
  <c r="D547" i="42"/>
  <c r="A308" i="42"/>
  <c r="B308" i="42"/>
  <c r="C308" i="42"/>
  <c r="D308" i="42"/>
  <c r="A659" i="42"/>
  <c r="B659" i="42"/>
  <c r="C659" i="42"/>
  <c r="D659" i="42"/>
  <c r="A200" i="42"/>
  <c r="B200" i="42"/>
  <c r="C200" i="42"/>
  <c r="D200" i="42"/>
  <c r="A595" i="42"/>
  <c r="B595" i="42"/>
  <c r="C595" i="42"/>
  <c r="D595" i="42"/>
  <c r="A289" i="42"/>
  <c r="B289" i="42"/>
  <c r="C289" i="42"/>
  <c r="D289" i="42"/>
  <c r="A456" i="42"/>
  <c r="B456" i="42"/>
  <c r="C456" i="42"/>
  <c r="D456" i="42"/>
  <c r="A201" i="42"/>
  <c r="B201" i="42"/>
  <c r="C201" i="42"/>
  <c r="D201" i="42"/>
  <c r="A407" i="42"/>
  <c r="B407" i="42"/>
  <c r="C407" i="42"/>
  <c r="D407" i="42"/>
  <c r="A457" i="42"/>
  <c r="B457" i="42"/>
  <c r="C457" i="42"/>
  <c r="D457" i="42"/>
  <c r="A309" i="42"/>
  <c r="B309" i="42"/>
  <c r="C309" i="42"/>
  <c r="D309" i="42"/>
  <c r="A369" i="42"/>
  <c r="B369" i="42"/>
  <c r="C369" i="42"/>
  <c r="D369" i="42"/>
  <c r="A660" i="42"/>
  <c r="B660" i="42"/>
  <c r="C660" i="42"/>
  <c r="D660" i="42"/>
  <c r="A219" i="42"/>
  <c r="B219" i="42"/>
  <c r="C219" i="42"/>
  <c r="D219" i="42"/>
  <c r="A661" i="42"/>
  <c r="B661" i="42"/>
  <c r="C661" i="42"/>
  <c r="D661" i="42"/>
  <c r="A501" i="42"/>
  <c r="B501" i="42"/>
  <c r="C501" i="42"/>
  <c r="D501" i="42"/>
  <c r="A567" i="42"/>
  <c r="B567" i="42"/>
  <c r="C567" i="42"/>
  <c r="D567" i="42"/>
  <c r="A290" i="42"/>
  <c r="B290" i="42"/>
  <c r="C290" i="42"/>
  <c r="D290" i="42"/>
  <c r="A236" i="42"/>
  <c r="B236" i="42"/>
  <c r="C236" i="42"/>
  <c r="D236" i="42"/>
  <c r="A585" i="42"/>
  <c r="B585" i="42"/>
  <c r="C585" i="42"/>
  <c r="D585" i="42"/>
  <c r="A51" i="42"/>
  <c r="B51" i="42"/>
  <c r="C51" i="42"/>
  <c r="D51" i="42"/>
  <c r="A29" i="42"/>
  <c r="B29" i="42"/>
  <c r="C29" i="42"/>
  <c r="D29" i="42"/>
  <c r="A111" i="42"/>
  <c r="B111" i="42"/>
  <c r="C111" i="42"/>
  <c r="D111" i="42"/>
  <c r="A182" i="42"/>
  <c r="B182" i="42"/>
  <c r="C182" i="42"/>
  <c r="D182" i="42"/>
  <c r="A237" i="42"/>
  <c r="B237" i="42"/>
  <c r="C237" i="42"/>
  <c r="D237" i="42"/>
  <c r="A238" i="42"/>
  <c r="B238" i="42"/>
  <c r="C238" i="42"/>
  <c r="D238" i="42"/>
  <c r="A35" i="42"/>
  <c r="B35" i="42"/>
  <c r="C35" i="42"/>
  <c r="D35" i="42"/>
  <c r="A202" i="42"/>
  <c r="B202" i="42"/>
  <c r="C202" i="42"/>
  <c r="D202" i="42"/>
  <c r="A662" i="42"/>
  <c r="B662" i="42"/>
  <c r="C662" i="42"/>
  <c r="D662" i="42"/>
  <c r="A112" i="42"/>
  <c r="B112" i="42"/>
  <c r="C112" i="42"/>
  <c r="D112" i="42"/>
  <c r="A165" i="42"/>
  <c r="B165" i="42"/>
  <c r="C165" i="42"/>
  <c r="D165" i="42"/>
  <c r="A548" i="42"/>
  <c r="B548" i="42"/>
  <c r="C548" i="42"/>
  <c r="D548" i="42"/>
  <c r="A340" i="42"/>
  <c r="B340" i="42"/>
  <c r="C340" i="42"/>
  <c r="D340" i="42"/>
  <c r="A113" i="42"/>
  <c r="B113" i="42"/>
  <c r="C113" i="42"/>
  <c r="D113" i="42"/>
  <c r="A239" i="42"/>
  <c r="B239" i="42"/>
  <c r="C239" i="42"/>
  <c r="D239" i="42"/>
  <c r="A663" i="42"/>
  <c r="B663" i="42"/>
  <c r="C663" i="42"/>
  <c r="D663" i="42"/>
  <c r="A458" i="42"/>
  <c r="B458" i="42"/>
  <c r="C458" i="42"/>
  <c r="D458" i="42"/>
  <c r="A664" i="42"/>
  <c r="B664" i="42"/>
  <c r="C664" i="42"/>
  <c r="D664" i="42"/>
  <c r="A408" i="42"/>
  <c r="B408" i="42"/>
  <c r="C408" i="42"/>
  <c r="D408" i="42"/>
  <c r="A30" i="42"/>
  <c r="B30" i="42"/>
  <c r="C30" i="42"/>
  <c r="D30" i="42"/>
  <c r="A31" i="42"/>
  <c r="B31" i="42"/>
  <c r="C31" i="42"/>
  <c r="D31" i="42"/>
  <c r="A114" i="42"/>
  <c r="B114" i="42"/>
  <c r="C114" i="42"/>
  <c r="D114" i="42"/>
  <c r="A151" i="42"/>
  <c r="B151" i="42"/>
  <c r="C151" i="42"/>
  <c r="D151" i="42"/>
  <c r="A55" i="42"/>
  <c r="B55" i="42"/>
  <c r="C55" i="42"/>
  <c r="D55" i="42"/>
  <c r="A619" i="42"/>
  <c r="B619" i="42"/>
  <c r="C619" i="42"/>
  <c r="D619" i="42"/>
  <c r="A459" i="42"/>
  <c r="B459" i="42"/>
  <c r="C459" i="42"/>
  <c r="D459" i="42"/>
  <c r="A386" i="42"/>
  <c r="B386" i="42"/>
  <c r="C386" i="42"/>
  <c r="D386" i="42"/>
  <c r="A460" i="42"/>
  <c r="B460" i="42"/>
  <c r="C460" i="42"/>
  <c r="D460" i="42"/>
  <c r="A620" i="42"/>
  <c r="B620" i="42"/>
  <c r="C620" i="42"/>
  <c r="D620" i="42"/>
  <c r="A347" i="42"/>
  <c r="B347" i="42"/>
  <c r="C347" i="42"/>
  <c r="D347" i="42"/>
  <c r="A461" i="42"/>
  <c r="B461" i="42"/>
  <c r="C461" i="42"/>
  <c r="D461" i="42"/>
  <c r="A665" i="42"/>
  <c r="B665" i="42"/>
  <c r="C665" i="42"/>
  <c r="D665" i="42"/>
  <c r="A549" i="42"/>
  <c r="B549" i="42"/>
  <c r="C549" i="42"/>
  <c r="D549" i="42"/>
  <c r="A485" i="42"/>
  <c r="B485" i="42"/>
  <c r="C485" i="42"/>
  <c r="D485" i="42"/>
  <c r="A146" i="42"/>
  <c r="B146" i="42"/>
  <c r="C146" i="42"/>
  <c r="D146" i="42"/>
  <c r="A115" i="42"/>
  <c r="B115" i="42"/>
  <c r="C115" i="42"/>
  <c r="D115" i="42"/>
  <c r="A203" i="42"/>
  <c r="B203" i="42"/>
  <c r="C203" i="42"/>
  <c r="D203" i="42"/>
  <c r="A572" i="42"/>
  <c r="B572" i="42"/>
  <c r="C572" i="42"/>
  <c r="D572" i="42"/>
  <c r="A462" i="42"/>
  <c r="B462" i="42"/>
  <c r="C462" i="42"/>
  <c r="D462" i="42"/>
  <c r="A116" i="42"/>
  <c r="B116" i="42"/>
  <c r="C116" i="42"/>
  <c r="D116" i="42"/>
  <c r="A463" i="42"/>
  <c r="B463" i="42"/>
  <c r="C463" i="42"/>
  <c r="D463" i="42"/>
  <c r="A387" i="42"/>
  <c r="B387" i="42"/>
  <c r="C387" i="42"/>
  <c r="D387" i="42"/>
  <c r="A464" i="42"/>
  <c r="B464" i="42"/>
  <c r="C464" i="42"/>
  <c r="D464" i="42"/>
  <c r="A666" i="42"/>
  <c r="B666" i="42"/>
  <c r="C666" i="42"/>
  <c r="D666" i="42"/>
  <c r="A370" i="42"/>
  <c r="B370" i="42"/>
  <c r="C370" i="42"/>
  <c r="D370" i="42"/>
  <c r="A310" i="42"/>
  <c r="B310" i="42"/>
  <c r="C310" i="42"/>
  <c r="D310" i="42"/>
  <c r="A550" i="42"/>
  <c r="B550" i="42"/>
  <c r="C550" i="42"/>
  <c r="D550" i="42"/>
  <c r="A324" i="42"/>
  <c r="B324" i="42"/>
  <c r="C324" i="42"/>
  <c r="D324" i="42"/>
  <c r="A621" i="42"/>
  <c r="B621" i="42"/>
  <c r="C621" i="42"/>
  <c r="D621" i="42"/>
  <c r="A72" i="42"/>
  <c r="B72" i="42"/>
  <c r="C72" i="42"/>
  <c r="D72" i="42"/>
  <c r="A311" i="42"/>
  <c r="B311" i="42"/>
  <c r="C311" i="42"/>
  <c r="D311" i="42"/>
  <c r="A551" i="42"/>
  <c r="B551" i="42"/>
  <c r="C551" i="42"/>
  <c r="D551" i="42"/>
  <c r="A552" i="42"/>
  <c r="B552" i="42"/>
  <c r="C552" i="42"/>
  <c r="D552" i="42"/>
  <c r="A553" i="42"/>
  <c r="B553" i="42"/>
  <c r="C553" i="42"/>
  <c r="D553" i="42"/>
  <c r="A117" i="42"/>
  <c r="B117" i="42"/>
  <c r="C117" i="42"/>
  <c r="D117" i="42"/>
  <c r="A204" i="42"/>
  <c r="B204" i="42"/>
  <c r="C204" i="42"/>
  <c r="D204" i="42"/>
  <c r="A486" i="42"/>
  <c r="B486" i="42"/>
  <c r="C486" i="42"/>
  <c r="D486" i="42"/>
  <c r="A487" i="42"/>
  <c r="B487" i="42"/>
  <c r="C487" i="42"/>
  <c r="D487" i="42"/>
  <c r="A118" i="42"/>
  <c r="B118" i="42"/>
  <c r="C118" i="42"/>
  <c r="D118" i="42"/>
  <c r="A208" i="42"/>
  <c r="B208" i="42"/>
  <c r="C208" i="42"/>
  <c r="D208" i="42"/>
  <c r="A36" i="42"/>
  <c r="B36" i="42"/>
  <c r="C36" i="42"/>
  <c r="D36" i="42"/>
  <c r="A119" i="42"/>
  <c r="B119" i="42"/>
  <c r="C119" i="42"/>
  <c r="D119" i="42"/>
  <c r="A275" i="42"/>
  <c r="B275" i="42"/>
  <c r="C275" i="42"/>
  <c r="D275" i="42"/>
  <c r="A240" i="42"/>
  <c r="B240" i="42"/>
  <c r="C240" i="42"/>
  <c r="D240" i="42"/>
  <c r="A291" i="42"/>
  <c r="B291" i="42"/>
  <c r="C291" i="42"/>
  <c r="D291" i="42"/>
  <c r="A257" i="42"/>
  <c r="B257" i="42"/>
  <c r="C257" i="42"/>
  <c r="D257" i="42"/>
  <c r="A563" i="42"/>
  <c r="B563" i="42"/>
  <c r="C563" i="42"/>
  <c r="D563" i="42"/>
  <c r="A465" i="42"/>
  <c r="B465" i="42"/>
  <c r="C465" i="42"/>
  <c r="D465" i="42"/>
  <c r="A32" i="42"/>
  <c r="B32" i="42"/>
  <c r="C32" i="42"/>
  <c r="D32" i="42"/>
  <c r="A667" i="42"/>
  <c r="B667" i="42"/>
  <c r="C667" i="42"/>
  <c r="D667" i="42"/>
  <c r="A554" i="42"/>
  <c r="B554" i="42"/>
  <c r="C554" i="42"/>
  <c r="D554" i="42"/>
  <c r="A33" i="42"/>
  <c r="B33" i="42"/>
  <c r="C33" i="42"/>
  <c r="D33" i="42"/>
  <c r="A622" i="42"/>
  <c r="B622" i="42"/>
  <c r="C622" i="42"/>
  <c r="D622" i="42"/>
  <c r="A371" i="42"/>
  <c r="B371" i="42"/>
  <c r="C371" i="42"/>
  <c r="D371" i="42"/>
  <c r="A466" i="42"/>
  <c r="B466" i="42"/>
  <c r="C466" i="42"/>
  <c r="D466" i="42"/>
  <c r="A120" i="42"/>
  <c r="B120" i="42"/>
  <c r="C120" i="42"/>
  <c r="D120" i="42"/>
  <c r="A205" i="42"/>
  <c r="B205" i="42"/>
  <c r="C205" i="42"/>
  <c r="D205" i="42"/>
  <c r="A125" i="42"/>
  <c r="B125" i="42"/>
  <c r="C125" i="42"/>
  <c r="D125" i="42"/>
  <c r="A388" i="42"/>
  <c r="B388" i="42"/>
  <c r="C388" i="42"/>
  <c r="D388" i="42"/>
  <c r="A241" i="42"/>
  <c r="B241" i="42"/>
  <c r="C241" i="42"/>
  <c r="D241" i="42"/>
  <c r="A41" i="42"/>
  <c r="B41" i="42"/>
  <c r="C41" i="42"/>
  <c r="D41" i="42"/>
  <c r="A467" i="42"/>
  <c r="B467" i="42"/>
  <c r="C467" i="42"/>
  <c r="D467" i="42"/>
  <c r="A555" i="42"/>
  <c r="B555" i="42"/>
  <c r="C555" i="42"/>
  <c r="D555" i="42"/>
  <c r="A121" i="42"/>
  <c r="B121" i="42"/>
  <c r="C121" i="42"/>
  <c r="D121" i="42"/>
  <c r="A268" i="42"/>
  <c r="B268" i="42"/>
  <c r="C268" i="42"/>
  <c r="D268" i="42"/>
  <c r="A341" i="42"/>
  <c r="B341" i="42"/>
  <c r="C341" i="42"/>
  <c r="D341" i="42"/>
  <c r="A556" i="42"/>
  <c r="B556" i="42"/>
  <c r="C556" i="42"/>
  <c r="D556" i="42"/>
  <c r="A623" i="42"/>
  <c r="B623" i="42"/>
  <c r="C623" i="42"/>
  <c r="D623" i="42"/>
  <c r="A389" i="42"/>
  <c r="B389" i="42"/>
  <c r="C389" i="42"/>
  <c r="D389" i="42"/>
  <c r="A258" i="42"/>
  <c r="B258" i="42"/>
  <c r="C258" i="42"/>
  <c r="D258" i="42"/>
  <c r="A206" i="42"/>
  <c r="B206" i="42"/>
  <c r="C206" i="42"/>
  <c r="D206" i="42"/>
  <c r="A73" i="42"/>
  <c r="B73" i="42"/>
  <c r="C73" i="42"/>
  <c r="D73" i="42"/>
  <c r="A390" i="42"/>
  <c r="B390" i="42"/>
  <c r="C390" i="42"/>
  <c r="D390" i="42"/>
  <c r="A317" i="42"/>
  <c r="B317" i="42"/>
  <c r="C317" i="42"/>
  <c r="D317" i="42"/>
  <c r="A668" i="42"/>
  <c r="B668" i="42"/>
  <c r="C668" i="42"/>
  <c r="D668" i="42"/>
  <c r="A348" i="42"/>
  <c r="B348" i="42"/>
  <c r="C348" i="42"/>
  <c r="D348" i="42"/>
  <c r="A502" i="42"/>
  <c r="B502" i="42"/>
  <c r="C502" i="42"/>
  <c r="D502" i="42"/>
  <c r="A557" i="42"/>
  <c r="B557" i="42"/>
  <c r="C557" i="42"/>
  <c r="D557" i="42"/>
  <c r="A558" i="42"/>
  <c r="B558" i="42"/>
  <c r="C558" i="42"/>
  <c r="D558" i="42"/>
  <c r="A349" i="42"/>
  <c r="B349" i="42"/>
  <c r="C349" i="42"/>
  <c r="D349" i="42"/>
  <c r="A559" i="42"/>
  <c r="B559" i="42"/>
  <c r="C559" i="42"/>
  <c r="D559" i="42"/>
  <c r="A599" i="42"/>
  <c r="B599" i="42"/>
  <c r="C599" i="42"/>
  <c r="D599" i="42"/>
  <c r="A312" i="42"/>
  <c r="B312" i="42"/>
  <c r="C312" i="42"/>
  <c r="D312" i="42"/>
  <c r="A372" i="42"/>
  <c r="B372" i="42"/>
  <c r="C372" i="42"/>
  <c r="D372" i="42"/>
  <c r="A669" i="42"/>
  <c r="B669" i="42"/>
  <c r="C669" i="42"/>
  <c r="D669" i="42"/>
  <c r="A468" i="42"/>
  <c r="B468" i="42"/>
  <c r="C468" i="42"/>
  <c r="D468" i="42"/>
  <c r="A560" i="42"/>
  <c r="B560" i="42"/>
  <c r="C560" i="42"/>
  <c r="D560" i="42"/>
  <c r="A74" i="42"/>
  <c r="B74" i="42"/>
  <c r="C74" i="42"/>
  <c r="D74" i="42"/>
  <c r="A391" i="42"/>
  <c r="B391" i="42"/>
  <c r="C391" i="42"/>
  <c r="D391" i="42"/>
  <c r="A122" i="42"/>
  <c r="B122" i="42"/>
  <c r="C122" i="42"/>
  <c r="D122" i="42"/>
  <c r="A34" i="42"/>
  <c r="B34" i="42"/>
  <c r="C34" i="42"/>
  <c r="D34" i="42"/>
  <c r="A409" i="42"/>
  <c r="B409" i="42"/>
  <c r="C409" i="42"/>
  <c r="D409" i="42"/>
  <c r="A325" i="42"/>
  <c r="B325" i="42"/>
  <c r="C325" i="42"/>
  <c r="D325" i="42"/>
  <c r="A222" i="42"/>
  <c r="B222" i="42"/>
  <c r="C222" i="42"/>
  <c r="D222" i="42"/>
  <c r="A596" i="42"/>
  <c r="B596" i="42"/>
  <c r="C596" i="42"/>
  <c r="D596" i="42"/>
  <c r="A242" i="42"/>
  <c r="B242" i="42"/>
  <c r="C242" i="42"/>
  <c r="D242" i="42"/>
  <c r="A670" i="42"/>
  <c r="B670" i="42"/>
  <c r="C670" i="42"/>
  <c r="D670" i="42"/>
  <c r="A269" i="42"/>
  <c r="B269" i="42"/>
  <c r="C269" i="42"/>
  <c r="D269" i="42"/>
  <c r="A469" i="42"/>
  <c r="B469" i="42"/>
  <c r="C469" i="42"/>
  <c r="D469" i="42"/>
  <c r="A123" i="42"/>
  <c r="B123" i="42"/>
  <c r="C123" i="42"/>
  <c r="D123" i="42"/>
  <c r="A561" i="42"/>
  <c r="B561" i="42"/>
  <c r="C561" i="42"/>
  <c r="D561" i="42"/>
  <c r="A313" i="42"/>
  <c r="B313" i="42"/>
  <c r="C313" i="42"/>
  <c r="D313" i="42"/>
  <c r="A190" i="42"/>
  <c r="B190" i="42"/>
  <c r="C190" i="42"/>
  <c r="D190" i="42"/>
  <c r="A503" i="42"/>
  <c r="B503" i="42"/>
  <c r="C503" i="42"/>
  <c r="D503" i="42"/>
  <c r="A166" i="42"/>
  <c r="B166" i="42"/>
  <c r="C166" i="42"/>
  <c r="D166" i="42"/>
  <c r="A671" i="42"/>
  <c r="B671" i="42"/>
  <c r="C671" i="42"/>
  <c r="D671" i="42"/>
  <c r="A342" i="42"/>
  <c r="B342" i="42"/>
  <c r="C342" i="42"/>
  <c r="D342" i="42"/>
  <c r="A183" i="42"/>
  <c r="B183" i="42"/>
  <c r="C183" i="42"/>
  <c r="D183" i="42"/>
  <c r="A470" i="42"/>
  <c r="B470" i="42"/>
  <c r="C470" i="42"/>
  <c r="D470" i="42"/>
  <c r="A207" i="42"/>
  <c r="B207" i="42"/>
  <c r="C207" i="42"/>
  <c r="D207" i="42"/>
  <c r="A52" i="42"/>
  <c r="B52" i="42"/>
  <c r="C52" i="42"/>
  <c r="D52" i="42"/>
  <c r="A158" i="42"/>
  <c r="B158" i="42"/>
  <c r="C158" i="42"/>
  <c r="D158" i="42"/>
  <c r="A243" i="42"/>
  <c r="B243" i="42"/>
  <c r="C243" i="42"/>
  <c r="D243" i="42"/>
  <c r="A588" i="42"/>
  <c r="B588" i="42"/>
  <c r="C588" i="42"/>
  <c r="D588" i="42"/>
  <c r="A12" i="42"/>
  <c r="B12" i="42"/>
  <c r="C12" i="42"/>
  <c r="D12" i="42"/>
  <c r="A82" i="42"/>
  <c r="B82" i="42"/>
  <c r="C82" i="42"/>
  <c r="D82" i="42"/>
  <c r="A168" i="42"/>
  <c r="B168" i="42"/>
  <c r="C168" i="42"/>
  <c r="D168" i="42"/>
  <c r="B11" i="42"/>
  <c r="C11" i="42"/>
  <c r="D11" i="42"/>
  <c r="A11" i="42"/>
  <c r="D4" i="42"/>
  <c r="C4" i="42"/>
  <c r="E35" i="40"/>
  <c r="E32" i="40"/>
  <c r="E33" i="40"/>
  <c r="E34" i="40"/>
  <c r="E31" i="40"/>
  <c r="D26" i="40"/>
  <c r="C27" i="40"/>
  <c r="D23" i="40" s="1"/>
  <c r="C17" i="40"/>
  <c r="B17" i="40"/>
  <c r="E17" i="40" s="1"/>
  <c r="C16" i="40"/>
  <c r="B16" i="40"/>
  <c r="E16" i="40" s="1"/>
  <c r="C15" i="40"/>
  <c r="B15" i="40"/>
  <c r="C14" i="40"/>
  <c r="B14" i="40"/>
  <c r="C10" i="40"/>
  <c r="I8" i="40" s="1"/>
  <c r="B10" i="40"/>
  <c r="H8" i="40" s="1"/>
  <c r="E9" i="40"/>
  <c r="E8" i="40"/>
  <c r="E7" i="40"/>
  <c r="I6" i="40"/>
  <c r="E6" i="40"/>
  <c r="F6" i="40" s="1"/>
  <c r="E5" i="40"/>
  <c r="D5" i="40" s="1"/>
  <c r="E4" i="40"/>
  <c r="H2" i="39"/>
  <c r="I2" i="39"/>
  <c r="G9" i="43" l="1"/>
  <c r="H6" i="43"/>
  <c r="E12" i="43"/>
  <c r="F12" i="43" s="1"/>
  <c r="G7" i="43"/>
  <c r="H7" i="43" s="1"/>
  <c r="G4" i="43"/>
  <c r="H4" i="43" s="1"/>
  <c r="H9" i="43"/>
  <c r="F8" i="43"/>
  <c r="H8" i="43" s="1"/>
  <c r="I20" i="43"/>
  <c r="I22" i="43"/>
  <c r="I24" i="43"/>
  <c r="I26" i="43"/>
  <c r="I28" i="43"/>
  <c r="I21" i="43"/>
  <c r="I23" i="43"/>
  <c r="I25" i="43"/>
  <c r="I27" i="43"/>
  <c r="E29" i="43"/>
  <c r="F5" i="43"/>
  <c r="H5" i="43" s="1"/>
  <c r="F3" i="43"/>
  <c r="H3" i="43" s="1"/>
  <c r="F10" i="43"/>
  <c r="H10" i="43" s="1"/>
  <c r="G12" i="43"/>
  <c r="H12" i="43" s="1"/>
  <c r="R6" i="41"/>
  <c r="R10" i="41"/>
  <c r="Q13" i="41"/>
  <c r="I10" i="41"/>
  <c r="O5" i="41"/>
  <c r="R3" i="41"/>
  <c r="I5" i="41"/>
  <c r="I6" i="41"/>
  <c r="O11" i="41"/>
  <c r="L6" i="41"/>
  <c r="O4" i="41"/>
  <c r="O8" i="41"/>
  <c r="O12" i="41"/>
  <c r="M13" i="41"/>
  <c r="O9" i="41"/>
  <c r="N13" i="41"/>
  <c r="O7" i="41"/>
  <c r="H13" i="41"/>
  <c r="L5" i="41"/>
  <c r="F6" i="41"/>
  <c r="I12" i="41"/>
  <c r="I4" i="41"/>
  <c r="O3" i="41"/>
  <c r="I11" i="41"/>
  <c r="I8" i="41"/>
  <c r="G13" i="41"/>
  <c r="I7" i="41"/>
  <c r="L4" i="41"/>
  <c r="L8" i="41"/>
  <c r="L9" i="41"/>
  <c r="J13" i="41"/>
  <c r="K13" i="41"/>
  <c r="L10" i="41"/>
  <c r="L3" i="41"/>
  <c r="L7" i="41"/>
  <c r="L11" i="41"/>
  <c r="L12" i="41"/>
  <c r="F7" i="41"/>
  <c r="F5" i="41"/>
  <c r="I3" i="41"/>
  <c r="F10" i="41"/>
  <c r="D13" i="41"/>
  <c r="F9" i="41"/>
  <c r="F8" i="41"/>
  <c r="E13" i="41"/>
  <c r="F3" i="42"/>
  <c r="F412" i="42" s="1"/>
  <c r="F591" i="42"/>
  <c r="F64" i="42"/>
  <c r="F607" i="42"/>
  <c r="F432" i="42"/>
  <c r="F644" i="42"/>
  <c r="F574" i="42"/>
  <c r="F231" i="42"/>
  <c r="F199" i="42"/>
  <c r="F656" i="42"/>
  <c r="F124" i="42"/>
  <c r="F71" i="42"/>
  <c r="F31" i="42"/>
  <c r="F620" i="42"/>
  <c r="F390" i="42"/>
  <c r="F276" i="42"/>
  <c r="F273" i="42"/>
  <c r="F579" i="42"/>
  <c r="F590" i="42"/>
  <c r="F260" i="42"/>
  <c r="F513" i="42"/>
  <c r="F59" i="42"/>
  <c r="F286" i="42"/>
  <c r="F56" i="42"/>
  <c r="F526" i="42"/>
  <c r="F38" i="42"/>
  <c r="F68" i="42"/>
  <c r="F654" i="42"/>
  <c r="F272" i="42"/>
  <c r="F290" i="42"/>
  <c r="F238" i="42"/>
  <c r="F119" i="42"/>
  <c r="F667" i="42"/>
  <c r="F671" i="42"/>
  <c r="F243" i="42"/>
  <c r="F84" i="42"/>
  <c r="F16" i="42"/>
  <c r="F628" i="42"/>
  <c r="F356" i="42"/>
  <c r="F133" i="42"/>
  <c r="F397" i="42"/>
  <c r="F433" i="42"/>
  <c r="F102" i="42"/>
  <c r="F380" i="42"/>
  <c r="F381" i="42"/>
  <c r="F304" i="42"/>
  <c r="F570" i="42"/>
  <c r="F384" i="42"/>
  <c r="F659" i="42"/>
  <c r="F550" i="42"/>
  <c r="F312" i="42"/>
  <c r="F34" i="42"/>
  <c r="F374" i="42"/>
  <c r="F328" i="42"/>
  <c r="F149" i="42"/>
  <c r="F511" i="42"/>
  <c r="F569" i="42"/>
  <c r="F430" i="42"/>
  <c r="F249" i="42"/>
  <c r="F643" i="42"/>
  <c r="F438" i="42"/>
  <c r="F444" i="42"/>
  <c r="F230" i="42"/>
  <c r="F254" i="42"/>
  <c r="F594" i="42"/>
  <c r="F544" i="42"/>
  <c r="F663" i="42"/>
  <c r="F55" i="42"/>
  <c r="F241" i="42"/>
  <c r="F623" i="42"/>
  <c r="F493" i="42"/>
  <c r="F86" i="42"/>
  <c r="F294" i="42"/>
  <c r="F564" i="42"/>
  <c r="F423" i="42"/>
  <c r="F174" i="42"/>
  <c r="F332" i="42"/>
  <c r="F522" i="42"/>
  <c r="F21" i="42"/>
  <c r="F442" i="42"/>
  <c r="F528" i="42"/>
  <c r="F534" i="42"/>
  <c r="F593" i="42"/>
  <c r="F69" i="42"/>
  <c r="F76" i="42"/>
  <c r="F660" i="42"/>
  <c r="F51" i="42"/>
  <c r="F486" i="42"/>
  <c r="F291" i="42"/>
  <c r="F561" i="42"/>
  <c r="F470" i="42"/>
  <c r="F635" i="42"/>
  <c r="F167" i="42"/>
  <c r="F172" i="42"/>
  <c r="F91" i="42"/>
  <c r="F92" i="42"/>
  <c r="F640" i="42"/>
  <c r="F137" i="42"/>
  <c r="F20" i="42"/>
  <c r="F361" i="42"/>
  <c r="F188" i="42"/>
  <c r="F147" i="42"/>
  <c r="F189" i="42"/>
  <c r="F382" i="42"/>
  <c r="F277" i="42"/>
  <c r="F546" i="42"/>
  <c r="F455" i="42"/>
  <c r="F485" i="42"/>
  <c r="F387" i="42"/>
  <c r="F557" i="42"/>
  <c r="F468" i="42"/>
  <c r="F58" i="42"/>
  <c r="F416" i="42"/>
  <c r="F127" i="42"/>
  <c r="F510" i="42"/>
  <c r="F248" i="42"/>
  <c r="F132" i="42"/>
  <c r="F187" i="42"/>
  <c r="F285" i="42"/>
  <c r="F10" i="42"/>
  <c r="F436" i="42"/>
  <c r="F198" i="42"/>
  <c r="F530" i="42"/>
  <c r="F345" i="42"/>
  <c r="F447" i="42"/>
  <c r="F657" i="42"/>
  <c r="F497" i="42"/>
  <c r="F165" i="42"/>
  <c r="F408" i="42"/>
  <c r="F466" i="42"/>
  <c r="F555" i="42"/>
  <c r="F350" i="42"/>
  <c r="F184" i="42"/>
  <c r="F418" i="42"/>
  <c r="F602" i="42"/>
  <c r="F159" i="42"/>
  <c r="F89" i="42"/>
  <c r="F9" i="42"/>
  <c r="F130" i="42"/>
  <c r="F131" i="42"/>
  <c r="F516" i="42"/>
  <c r="F153" i="42"/>
  <c r="F298" i="42"/>
  <c r="F263" i="42"/>
  <c r="F250" i="42"/>
  <c r="F608" i="42"/>
  <c r="F357" i="42"/>
  <c r="F99" i="42"/>
  <c r="F180" i="42"/>
  <c r="F321" i="42"/>
  <c r="F45" i="42"/>
  <c r="F251" i="42"/>
  <c r="F400" i="42"/>
  <c r="F531" i="42"/>
  <c r="F46" i="42"/>
  <c r="F210" i="42"/>
  <c r="F483" i="42"/>
  <c r="F106" i="42"/>
  <c r="F584" i="42"/>
  <c r="F143" i="42"/>
  <c r="F255" i="42"/>
  <c r="F614" i="42"/>
  <c r="F576" i="42"/>
  <c r="F81" i="42"/>
  <c r="F472" i="42"/>
  <c r="F484" i="42"/>
  <c r="F201" i="42"/>
  <c r="F501" i="42"/>
  <c r="F182" i="42"/>
  <c r="F30" i="42"/>
  <c r="F460" i="42"/>
  <c r="F666" i="42"/>
  <c r="F551" i="42"/>
  <c r="F208" i="42"/>
  <c r="F465" i="42"/>
  <c r="F121" i="42"/>
  <c r="F73" i="42"/>
  <c r="F74" i="42"/>
  <c r="F242" i="42"/>
  <c r="F503" i="42"/>
  <c r="F11" i="42"/>
  <c r="D25" i="40"/>
  <c r="D24" i="40"/>
  <c r="I7" i="40"/>
  <c r="H9" i="40"/>
  <c r="I4" i="40"/>
  <c r="I10" i="40" s="1"/>
  <c r="I5" i="40"/>
  <c r="I9" i="40"/>
  <c r="B18" i="40"/>
  <c r="H14" i="40" s="1"/>
  <c r="J9" i="40"/>
  <c r="K6" i="40"/>
  <c r="D6" i="40"/>
  <c r="D8" i="40"/>
  <c r="F17" i="40"/>
  <c r="E10" i="40"/>
  <c r="G7" i="40" s="1"/>
  <c r="F8" i="40"/>
  <c r="D17" i="40"/>
  <c r="H4" i="40"/>
  <c r="J4" i="40" s="1"/>
  <c r="H6" i="40"/>
  <c r="J6" i="40" s="1"/>
  <c r="E14" i="40"/>
  <c r="F14" i="40" s="1"/>
  <c r="F16" i="40"/>
  <c r="D16" i="40"/>
  <c r="J8" i="40"/>
  <c r="F5" i="40"/>
  <c r="D7" i="40"/>
  <c r="K8" i="40"/>
  <c r="C18" i="40"/>
  <c r="E15" i="40"/>
  <c r="H5" i="40"/>
  <c r="K5" i="40" s="1"/>
  <c r="F7" i="40"/>
  <c r="D9" i="40"/>
  <c r="F4" i="40"/>
  <c r="J5" i="40"/>
  <c r="H7" i="40"/>
  <c r="F9" i="40"/>
  <c r="D4" i="40"/>
  <c r="I3" i="39"/>
  <c r="H3" i="39"/>
  <c r="H29" i="43" l="1"/>
  <c r="G29" i="43"/>
  <c r="I29" i="43" s="1"/>
  <c r="F13" i="41"/>
  <c r="F295" i="42"/>
  <c r="F625" i="42"/>
  <c r="F232" i="42"/>
  <c r="F152" i="42"/>
  <c r="F462" i="42"/>
  <c r="F155" i="42"/>
  <c r="F578" i="42"/>
  <c r="F338" i="42"/>
  <c r="F60" i="42"/>
  <c r="F268" i="42"/>
  <c r="F481" i="42"/>
  <c r="F476" i="42"/>
  <c r="F504" i="42"/>
  <c r="F128" i="42"/>
  <c r="F490" i="42"/>
  <c r="F163" i="42"/>
  <c r="F101" i="42"/>
  <c r="F39" i="42"/>
  <c r="F383" i="42"/>
  <c r="F577" i="42"/>
  <c r="F203" i="42"/>
  <c r="F559" i="42"/>
  <c r="F326" i="42"/>
  <c r="F88" i="42"/>
  <c r="F160" i="42"/>
  <c r="F162" i="42"/>
  <c r="F334" i="42"/>
  <c r="F529" i="42"/>
  <c r="F288" i="42"/>
  <c r="F543" i="42"/>
  <c r="F113" i="42"/>
  <c r="F125" i="42"/>
  <c r="F488" i="42"/>
  <c r="F85" i="42"/>
  <c r="F603" i="42"/>
  <c r="F428" i="42"/>
  <c r="F333" i="42"/>
  <c r="F157" i="42"/>
  <c r="F533" i="42"/>
  <c r="F615" i="42"/>
  <c r="F309" i="42"/>
  <c r="F117" i="42"/>
  <c r="F469" i="42"/>
  <c r="F62" i="42"/>
  <c r="F245" i="42"/>
  <c r="F638" i="42"/>
  <c r="F520" i="42"/>
  <c r="F645" i="42"/>
  <c r="F649" i="42"/>
  <c r="F403" i="42"/>
  <c r="F454" i="42"/>
  <c r="F665" i="42"/>
  <c r="F348" i="42"/>
  <c r="F494" i="42"/>
  <c r="F586" i="42"/>
  <c r="F194" i="42"/>
  <c r="F518" i="42"/>
  <c r="F22" i="42"/>
  <c r="F253" i="42"/>
  <c r="F536" i="42"/>
  <c r="F405" i="42"/>
  <c r="F662" i="42"/>
  <c r="F622" i="42"/>
  <c r="F82" i="42"/>
  <c r="F354" i="42"/>
  <c r="F331" i="42"/>
  <c r="F215" i="42"/>
  <c r="F566" i="42"/>
  <c r="F301" i="42"/>
  <c r="F366" i="42"/>
  <c r="F541" i="42"/>
  <c r="F289" i="42"/>
  <c r="F72" i="42"/>
  <c r="F222" i="42"/>
  <c r="F505" i="42"/>
  <c r="F627" i="42"/>
  <c r="F214" i="42"/>
  <c r="F299" i="42"/>
  <c r="F582" i="42"/>
  <c r="F364" i="42"/>
  <c r="F598" i="42"/>
  <c r="F145" i="42"/>
  <c r="F386" i="42"/>
  <c r="F206" i="42"/>
  <c r="F351" i="42"/>
  <c r="F508" i="42"/>
  <c r="F605" i="42"/>
  <c r="F175" i="42"/>
  <c r="F435" i="42"/>
  <c r="F611" i="42"/>
  <c r="F653" i="42"/>
  <c r="F542" i="42"/>
  <c r="F633" i="42"/>
  <c r="F225" i="42"/>
  <c r="F66" i="42"/>
  <c r="F300" i="42"/>
  <c r="F228" i="42"/>
  <c r="F365" i="42"/>
  <c r="F235" i="42"/>
  <c r="F547" i="42"/>
  <c r="F370" i="42"/>
  <c r="F391" i="42"/>
  <c r="F281" i="42"/>
  <c r="F129" i="42"/>
  <c r="F426" i="42"/>
  <c r="F43" i="42"/>
  <c r="F437" i="42"/>
  <c r="F475" i="42"/>
  <c r="F24" i="42"/>
  <c r="F658" i="42"/>
  <c r="F114" i="42"/>
  <c r="F341" i="42"/>
  <c r="F631" i="42"/>
  <c r="F87" i="42"/>
  <c r="F247" i="42"/>
  <c r="F95" i="42"/>
  <c r="F562" i="42"/>
  <c r="F527" i="42"/>
  <c r="F629" i="42"/>
  <c r="F451" i="42"/>
  <c r="F236" i="42"/>
  <c r="F275" i="42"/>
  <c r="F342" i="42"/>
  <c r="F417" i="42"/>
  <c r="F63" i="42"/>
  <c r="F262" i="42"/>
  <c r="F80" i="42"/>
  <c r="F440" i="42"/>
  <c r="F344" i="42"/>
  <c r="F538" i="42"/>
  <c r="F323" i="42"/>
  <c r="F116" i="42"/>
  <c r="F372" i="42"/>
  <c r="F327" i="42"/>
  <c r="F47" i="42"/>
  <c r="F425" i="42"/>
  <c r="F519" i="42"/>
  <c r="F179" i="42"/>
  <c r="F150" i="42"/>
  <c r="F446" i="42"/>
  <c r="F110" i="42"/>
  <c r="F458" i="42"/>
  <c r="F41" i="42"/>
  <c r="F630" i="42"/>
  <c r="F478" i="42"/>
  <c r="F246" i="42"/>
  <c r="F154" i="42"/>
  <c r="F196" i="42"/>
  <c r="F399" i="42"/>
  <c r="F651" i="42"/>
  <c r="F144" i="42"/>
  <c r="F219" i="42"/>
  <c r="F487" i="42"/>
  <c r="F313" i="42"/>
  <c r="F506" i="42"/>
  <c r="F330" i="42"/>
  <c r="F186" i="42"/>
  <c r="F573" i="42"/>
  <c r="F439" i="42"/>
  <c r="F650" i="42"/>
  <c r="F404" i="42"/>
  <c r="F27" i="42"/>
  <c r="F146" i="42"/>
  <c r="F558" i="42"/>
  <c r="F632" i="42"/>
  <c r="F209" i="42"/>
  <c r="F195" i="42"/>
  <c r="F50" i="42"/>
  <c r="F587" i="42"/>
  <c r="F648" i="42"/>
  <c r="F367" i="42"/>
  <c r="F617" i="42"/>
  <c r="F548" i="42"/>
  <c r="F120" i="42"/>
  <c r="F540" i="42"/>
  <c r="F224" i="42"/>
  <c r="F394" i="42"/>
  <c r="F280" i="42"/>
  <c r="F580" i="42"/>
  <c r="F93" i="42"/>
  <c r="F98" i="42"/>
  <c r="F441" i="42"/>
  <c r="F303" i="42"/>
  <c r="F278" i="42"/>
  <c r="F407" i="42"/>
  <c r="F552" i="42"/>
  <c r="F670" i="42"/>
  <c r="F352" i="42"/>
  <c r="F420" i="42"/>
  <c r="F65" i="42"/>
  <c r="F136" i="42"/>
  <c r="F67" i="42"/>
  <c r="F491" i="42"/>
  <c r="F500" i="42"/>
  <c r="F221" i="42"/>
  <c r="F347" i="42"/>
  <c r="F317" i="42"/>
  <c r="F292" i="42"/>
  <c r="F375" i="42"/>
  <c r="F213" i="42"/>
  <c r="F284" i="42"/>
  <c r="F358" i="42"/>
  <c r="F104" i="42"/>
  <c r="F655" i="42"/>
  <c r="F54" i="42"/>
  <c r="F35" i="42"/>
  <c r="F554" i="42"/>
  <c r="F588" i="42"/>
  <c r="F211" i="42"/>
  <c r="F192" i="42"/>
  <c r="F395" i="42"/>
  <c r="F264" i="42"/>
  <c r="F229" i="42"/>
  <c r="F335" i="42"/>
  <c r="F256" i="42"/>
  <c r="F200" i="42"/>
  <c r="F324" i="42"/>
  <c r="F409" i="42"/>
  <c r="F392" i="42"/>
  <c r="F329" i="42"/>
  <c r="F173" i="42"/>
  <c r="F176" i="42"/>
  <c r="F44" i="42"/>
  <c r="F471" i="42"/>
  <c r="F448" i="42"/>
  <c r="F545" i="42"/>
  <c r="F619" i="42"/>
  <c r="F389" i="42"/>
  <c r="F148" i="42"/>
  <c r="F259" i="42"/>
  <c r="F568" i="42"/>
  <c r="F79" i="42"/>
  <c r="F100" i="42"/>
  <c r="F646" i="42"/>
  <c r="F287" i="42"/>
  <c r="F571" i="42"/>
  <c r="F29" i="42"/>
  <c r="F257" i="42"/>
  <c r="F207" i="42"/>
  <c r="F14" i="42"/>
  <c r="F421" i="42"/>
  <c r="F283" i="42"/>
  <c r="F139" i="42"/>
  <c r="F37" i="42"/>
  <c r="F164" i="42"/>
  <c r="F28" i="42"/>
  <c r="F464" i="42"/>
  <c r="F560" i="42"/>
  <c r="F479" i="42"/>
  <c r="F57" i="42"/>
  <c r="F293" i="42"/>
  <c r="F42" i="42"/>
  <c r="F161" i="42"/>
  <c r="F197" i="42"/>
  <c r="F525" i="42"/>
  <c r="F107" i="42"/>
  <c r="F70" i="42"/>
  <c r="F567" i="42"/>
  <c r="F36" i="42"/>
  <c r="F166" i="42"/>
  <c r="F507" i="42"/>
  <c r="F512" i="42"/>
  <c r="F517" i="42"/>
  <c r="F320" i="42"/>
  <c r="F227" i="42"/>
  <c r="F402" i="42"/>
  <c r="F234" i="42"/>
  <c r="F406" i="42"/>
  <c r="F572" i="42"/>
  <c r="F599" i="42"/>
  <c r="F489" i="42"/>
  <c r="F212" i="42"/>
  <c r="F515" i="42"/>
  <c r="F642" i="42"/>
  <c r="F61" i="42"/>
  <c r="F315" i="42"/>
  <c r="F337" i="42"/>
  <c r="F306" i="42"/>
  <c r="F239" i="42"/>
  <c r="F388" i="42"/>
  <c r="F624" i="42"/>
  <c r="F185" i="42"/>
  <c r="F355" i="42"/>
  <c r="F429" i="42"/>
  <c r="F140" i="42"/>
  <c r="F524" i="42"/>
  <c r="F105" i="42"/>
  <c r="F346" i="42"/>
  <c r="F369" i="42"/>
  <c r="F204" i="42"/>
  <c r="F123" i="42"/>
  <c r="F13" i="42"/>
  <c r="F393" i="42"/>
  <c r="F314" i="42"/>
  <c r="F521" i="42"/>
  <c r="F583" i="42"/>
  <c r="F23" i="42"/>
  <c r="F25" i="42"/>
  <c r="F618" i="42"/>
  <c r="F549" i="42"/>
  <c r="F502" i="42"/>
  <c r="F415" i="42"/>
  <c r="F413" i="42"/>
  <c r="F514" i="42"/>
  <c r="F343" i="42"/>
  <c r="F178" i="42"/>
  <c r="F141" i="42"/>
  <c r="F336" i="42"/>
  <c r="F26" i="42"/>
  <c r="F112" i="42"/>
  <c r="F371" i="42"/>
  <c r="F168" i="42"/>
  <c r="F601" i="42"/>
  <c r="F496" i="42"/>
  <c r="F297" i="42"/>
  <c r="F581" i="42"/>
  <c r="F398" i="42"/>
  <c r="F532" i="42"/>
  <c r="F368" i="42"/>
  <c r="F456" i="42"/>
  <c r="F311" i="42"/>
  <c r="F596" i="42"/>
  <c r="F75" i="42"/>
  <c r="F169" i="42"/>
  <c r="F424" i="42"/>
  <c r="F77" i="42"/>
  <c r="F378" i="42"/>
  <c r="F252" i="42"/>
  <c r="F271" i="42"/>
  <c r="F452" i="42"/>
  <c r="F237" i="42"/>
  <c r="F32" i="42"/>
  <c r="F158" i="42"/>
  <c r="F170" i="42"/>
  <c r="F422" i="42"/>
  <c r="F641" i="42"/>
  <c r="F609" i="42"/>
  <c r="F78" i="42"/>
  <c r="F322" i="42"/>
  <c r="F109" i="42"/>
  <c r="F308" i="42"/>
  <c r="F310" i="42"/>
  <c r="F122" i="42"/>
  <c r="F244" i="42"/>
  <c r="F626" i="42"/>
  <c r="F261" i="42"/>
  <c r="F431" i="42"/>
  <c r="F523" i="42"/>
  <c r="F482" i="42"/>
  <c r="F575" i="42"/>
  <c r="F220" i="42"/>
  <c r="F151" i="42"/>
  <c r="F556" i="42"/>
  <c r="F373" i="42"/>
  <c r="F15" i="42"/>
  <c r="F193" i="42"/>
  <c r="F592" i="42"/>
  <c r="F274" i="42"/>
  <c r="F103" i="42"/>
  <c r="F535" i="42"/>
  <c r="F492" i="42"/>
  <c r="F585" i="42"/>
  <c r="F240" i="42"/>
  <c r="F183" i="42"/>
  <c r="F477" i="42"/>
  <c r="F90" i="42"/>
  <c r="F19" i="42"/>
  <c r="F177" i="42"/>
  <c r="F156" i="42"/>
  <c r="F612" i="42"/>
  <c r="F539" i="42"/>
  <c r="F385" i="42"/>
  <c r="F463" i="42"/>
  <c r="F669" i="42"/>
  <c r="F223" i="42"/>
  <c r="F509" i="42"/>
  <c r="F282" i="42"/>
  <c r="F565" i="42"/>
  <c r="F359" i="42"/>
  <c r="F498" i="42"/>
  <c r="F233" i="42"/>
  <c r="F453" i="42"/>
  <c r="F664" i="42"/>
  <c r="F467" i="42"/>
  <c r="F48" i="42"/>
  <c r="F419" i="42"/>
  <c r="F17" i="42"/>
  <c r="F94" i="42"/>
  <c r="F434" i="42"/>
  <c r="F443" i="42"/>
  <c r="F652" i="42"/>
  <c r="F616" i="42"/>
  <c r="F661" i="42"/>
  <c r="F118" i="42"/>
  <c r="F190" i="42"/>
  <c r="F353" i="42"/>
  <c r="F319" i="42"/>
  <c r="F639" i="42"/>
  <c r="F138" i="42"/>
  <c r="F126" i="42"/>
  <c r="F142" i="42"/>
  <c r="F537" i="42"/>
  <c r="F307" i="42"/>
  <c r="F115" i="42"/>
  <c r="F349" i="42"/>
  <c r="F270" i="42"/>
  <c r="F18" i="42"/>
  <c r="F96" i="42"/>
  <c r="F379" i="42"/>
  <c r="F401" i="42"/>
  <c r="F40" i="42"/>
  <c r="F279" i="42"/>
  <c r="F340" i="42"/>
  <c r="F205" i="42"/>
  <c r="F191" i="42"/>
  <c r="F49" i="42"/>
  <c r="F296" i="42"/>
  <c r="F134" i="42"/>
  <c r="F226" i="42"/>
  <c r="F362" i="42"/>
  <c r="F445" i="42"/>
  <c r="F450" i="42"/>
  <c r="F457" i="42"/>
  <c r="F553" i="42"/>
  <c r="F269" i="42"/>
  <c r="F589" i="42"/>
  <c r="F376" i="42"/>
  <c r="F427" i="42"/>
  <c r="F216" i="42"/>
  <c r="F217" i="42"/>
  <c r="F499" i="42"/>
  <c r="F108" i="42"/>
  <c r="F181" i="42"/>
  <c r="F461" i="42"/>
  <c r="F668" i="42"/>
  <c r="F83" i="42"/>
  <c r="F637" i="42"/>
  <c r="F473" i="42"/>
  <c r="F135" i="42"/>
  <c r="F265" i="42"/>
  <c r="F302" i="42"/>
  <c r="F613" i="42"/>
  <c r="F339" i="42"/>
  <c r="F202" i="42"/>
  <c r="F33" i="42"/>
  <c r="F12" i="42"/>
  <c r="F600" i="42"/>
  <c r="F597" i="42"/>
  <c r="F396" i="42"/>
  <c r="F97" i="42"/>
  <c r="F266" i="42"/>
  <c r="F411" i="42"/>
  <c r="F449" i="42"/>
  <c r="F595" i="42"/>
  <c r="F621" i="42"/>
  <c r="F325" i="42"/>
  <c r="F634" i="42"/>
  <c r="F495" i="42"/>
  <c r="F606" i="42"/>
  <c r="F377" i="42"/>
  <c r="F360" i="42"/>
  <c r="F363" i="42"/>
  <c r="F267" i="42"/>
  <c r="F218" i="42"/>
  <c r="F459" i="42"/>
  <c r="F258" i="42"/>
  <c r="F414" i="42"/>
  <c r="F636" i="42"/>
  <c r="F53" i="42"/>
  <c r="F474" i="42"/>
  <c r="F610" i="42"/>
  <c r="F647" i="42"/>
  <c r="F316" i="42"/>
  <c r="F305" i="42"/>
  <c r="F111" i="42"/>
  <c r="F563" i="42"/>
  <c r="F52" i="42"/>
  <c r="F604" i="42"/>
  <c r="F318" i="42"/>
  <c r="F410" i="42"/>
  <c r="F480" i="42"/>
  <c r="F171" i="42"/>
  <c r="H16" i="40"/>
  <c r="F10" i="40"/>
  <c r="H15" i="40"/>
  <c r="H18" i="40" s="1"/>
  <c r="K9" i="40"/>
  <c r="L9" i="40" s="1"/>
  <c r="G6" i="40"/>
  <c r="D14" i="40"/>
  <c r="G5" i="40"/>
  <c r="H17" i="40"/>
  <c r="L6" i="40"/>
  <c r="G4" i="40"/>
  <c r="G8" i="40"/>
  <c r="G9" i="40"/>
  <c r="L8" i="40"/>
  <c r="K4" i="40"/>
  <c r="L4" i="40" s="1"/>
  <c r="K7" i="40"/>
  <c r="J7" i="40"/>
  <c r="I17" i="40"/>
  <c r="F18" i="40"/>
  <c r="I16" i="40"/>
  <c r="L5" i="40"/>
  <c r="I14" i="40"/>
  <c r="G15" i="40"/>
  <c r="D15" i="40"/>
  <c r="F15" i="40"/>
  <c r="E18" i="40"/>
  <c r="H10" i="40"/>
  <c r="I15" i="40"/>
  <c r="I5" i="39"/>
  <c r="I4" i="39"/>
  <c r="H4" i="39"/>
  <c r="G10" i="40" l="1"/>
  <c r="I18" i="40"/>
  <c r="K14" i="40"/>
  <c r="J14" i="40"/>
  <c r="L14" i="40" s="1"/>
  <c r="K16" i="40"/>
  <c r="J16" i="40"/>
  <c r="L16" i="40" s="1"/>
  <c r="K15" i="40"/>
  <c r="J15" i="40"/>
  <c r="L15" i="40" s="1"/>
  <c r="G17" i="40"/>
  <c r="G14" i="40"/>
  <c r="G16" i="40"/>
  <c r="K17" i="40"/>
  <c r="J17" i="40"/>
  <c r="L7" i="40"/>
  <c r="L10" i="40" s="1"/>
  <c r="I6" i="39"/>
  <c r="I8" i="39" s="1"/>
  <c r="I7" i="39"/>
  <c r="H5" i="39"/>
  <c r="H6" i="39"/>
  <c r="M17" i="38"/>
  <c r="M18" i="38"/>
  <c r="M19" i="38"/>
  <c r="M20" i="38"/>
  <c r="M21" i="38"/>
  <c r="M22" i="38"/>
  <c r="M23" i="38"/>
  <c r="M24" i="38"/>
  <c r="M25" i="38"/>
  <c r="M26" i="38"/>
  <c r="L26" i="38"/>
  <c r="L18" i="38"/>
  <c r="L19" i="38"/>
  <c r="L20" i="38"/>
  <c r="L21" i="38"/>
  <c r="L22" i="38"/>
  <c r="L23" i="38"/>
  <c r="L24" i="38"/>
  <c r="L25" i="38"/>
  <c r="L17" i="38"/>
  <c r="M15" i="38"/>
  <c r="L15" i="38"/>
  <c r="I3" i="38"/>
  <c r="I4" i="38"/>
  <c r="I5" i="38"/>
  <c r="I6" i="38"/>
  <c r="I7" i="38"/>
  <c r="I8" i="38"/>
  <c r="I9" i="38"/>
  <c r="I10" i="38"/>
  <c r="I11" i="38"/>
  <c r="I2" i="38"/>
  <c r="H12" i="38"/>
  <c r="L3" i="38" s="1"/>
  <c r="G12" i="38"/>
  <c r="J11" i="38"/>
  <c r="J10" i="38"/>
  <c r="L10" i="38" s="1"/>
  <c r="J9" i="38"/>
  <c r="L9" i="38" s="1"/>
  <c r="J8" i="38"/>
  <c r="L8" i="38" s="1"/>
  <c r="J7" i="38"/>
  <c r="J6" i="38"/>
  <c r="J5" i="38"/>
  <c r="L5" i="38" s="1"/>
  <c r="J4" i="38"/>
  <c r="L4" i="38" s="1"/>
  <c r="J3" i="38"/>
  <c r="J2" i="38"/>
  <c r="L2" i="38" s="1"/>
  <c r="L16" i="37"/>
  <c r="M16" i="37"/>
  <c r="L17" i="37"/>
  <c r="M17" i="37"/>
  <c r="L18" i="37"/>
  <c r="M18" i="37"/>
  <c r="L19" i="37"/>
  <c r="M19" i="37"/>
  <c r="L20" i="37"/>
  <c r="M20" i="37"/>
  <c r="L21" i="37"/>
  <c r="M21" i="37"/>
  <c r="L22" i="37"/>
  <c r="M22" i="37"/>
  <c r="L23" i="37"/>
  <c r="M23" i="37"/>
  <c r="L24" i="37"/>
  <c r="M24" i="37"/>
  <c r="L25" i="37"/>
  <c r="M25" i="37"/>
  <c r="N3" i="37"/>
  <c r="N4" i="37"/>
  <c r="N5" i="37"/>
  <c r="N6" i="37"/>
  <c r="N7" i="37"/>
  <c r="N8" i="37"/>
  <c r="N9" i="37"/>
  <c r="N10" i="37"/>
  <c r="N11" i="37"/>
  <c r="N2" i="37"/>
  <c r="M3" i="37"/>
  <c r="M4" i="37"/>
  <c r="M5" i="37"/>
  <c r="M6" i="37"/>
  <c r="M7" i="37"/>
  <c r="M8" i="37"/>
  <c r="M9" i="37"/>
  <c r="M10" i="37"/>
  <c r="M11" i="37"/>
  <c r="M2" i="37"/>
  <c r="L3" i="37"/>
  <c r="L4" i="37"/>
  <c r="L5" i="37"/>
  <c r="L6" i="37"/>
  <c r="L7" i="37"/>
  <c r="L8" i="37"/>
  <c r="L9" i="37"/>
  <c r="L10" i="37"/>
  <c r="L11" i="37"/>
  <c r="L2" i="37"/>
  <c r="K3" i="37"/>
  <c r="K4" i="37"/>
  <c r="K5" i="37"/>
  <c r="K6" i="37"/>
  <c r="K7" i="37"/>
  <c r="K8" i="37"/>
  <c r="K9" i="37"/>
  <c r="K10" i="37"/>
  <c r="K11" i="37"/>
  <c r="K2" i="37"/>
  <c r="J3" i="37"/>
  <c r="J4" i="37"/>
  <c r="J5" i="37"/>
  <c r="J6" i="37"/>
  <c r="J7" i="37"/>
  <c r="J8" i="37"/>
  <c r="J9" i="37"/>
  <c r="J10" i="37"/>
  <c r="J11" i="37"/>
  <c r="J2" i="37"/>
  <c r="I12" i="37"/>
  <c r="H12" i="37"/>
  <c r="G12" i="37"/>
  <c r="AQ15" i="36"/>
  <c r="AQ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AM13" i="36"/>
  <c r="AN13" i="36"/>
  <c r="AO13" i="36"/>
  <c r="AP13" i="36"/>
  <c r="U3" i="36"/>
  <c r="AP3" i="36" s="1"/>
  <c r="U4" i="36"/>
  <c r="U5" i="36"/>
  <c r="U6" i="36"/>
  <c r="U7" i="36"/>
  <c r="AP2" i="36" s="1"/>
  <c r="AP8" i="36" s="1"/>
  <c r="U8" i="36"/>
  <c r="U9" i="36"/>
  <c r="U10" i="36"/>
  <c r="U11" i="36"/>
  <c r="U12" i="36"/>
  <c r="U13" i="36"/>
  <c r="U14" i="36"/>
  <c r="U15" i="36"/>
  <c r="U16" i="36"/>
  <c r="U17" i="36"/>
  <c r="U18" i="36"/>
  <c r="U19" i="36"/>
  <c r="U20" i="36"/>
  <c r="U21" i="36"/>
  <c r="U22" i="36"/>
  <c r="U23" i="36"/>
  <c r="U24" i="36"/>
  <c r="U25" i="36"/>
  <c r="U26" i="36"/>
  <c r="U27" i="36"/>
  <c r="U28" i="36"/>
  <c r="U29" i="36"/>
  <c r="U30" i="36"/>
  <c r="U31" i="36"/>
  <c r="U32" i="36"/>
  <c r="U33" i="36"/>
  <c r="U34" i="36"/>
  <c r="U35" i="36"/>
  <c r="U36" i="36"/>
  <c r="U37" i="36"/>
  <c r="U38" i="36"/>
  <c r="U39" i="36"/>
  <c r="U40" i="36"/>
  <c r="U41" i="36"/>
  <c r="U42" i="36"/>
  <c r="U43" i="36"/>
  <c r="U44" i="36"/>
  <c r="U45" i="36"/>
  <c r="U46" i="36"/>
  <c r="U47" i="36"/>
  <c r="U48" i="36"/>
  <c r="U49" i="36"/>
  <c r="U50" i="36"/>
  <c r="U51" i="36"/>
  <c r="U52" i="36"/>
  <c r="U53" i="36"/>
  <c r="U54" i="36"/>
  <c r="U55" i="36"/>
  <c r="U56" i="36"/>
  <c r="U57" i="36"/>
  <c r="U58" i="36"/>
  <c r="U59" i="36"/>
  <c r="U60" i="36"/>
  <c r="U61" i="36"/>
  <c r="U62" i="36"/>
  <c r="U63" i="36"/>
  <c r="U64" i="36"/>
  <c r="U65" i="36"/>
  <c r="U66" i="36"/>
  <c r="U67" i="36"/>
  <c r="U68" i="36"/>
  <c r="U69" i="36"/>
  <c r="U70" i="36"/>
  <c r="U71" i="36"/>
  <c r="U72" i="36"/>
  <c r="U73" i="36"/>
  <c r="U74" i="36"/>
  <c r="U75" i="36"/>
  <c r="U76" i="36"/>
  <c r="U77" i="36"/>
  <c r="U78" i="36"/>
  <c r="U79" i="36"/>
  <c r="U80" i="36"/>
  <c r="U81" i="36"/>
  <c r="U82" i="36"/>
  <c r="U83" i="36"/>
  <c r="U84" i="36"/>
  <c r="U85" i="36"/>
  <c r="U86" i="36"/>
  <c r="U87" i="36"/>
  <c r="U88" i="36"/>
  <c r="U89" i="36"/>
  <c r="U90" i="36"/>
  <c r="U91" i="36"/>
  <c r="U92" i="36"/>
  <c r="U93" i="36"/>
  <c r="U94" i="36"/>
  <c r="U95" i="36"/>
  <c r="U96" i="36"/>
  <c r="U97" i="36"/>
  <c r="U98" i="36"/>
  <c r="U99" i="36"/>
  <c r="U100" i="36"/>
  <c r="U101" i="36"/>
  <c r="U102" i="36"/>
  <c r="U103" i="36"/>
  <c r="U104" i="36"/>
  <c r="U105" i="36"/>
  <c r="U106" i="36"/>
  <c r="U107" i="36"/>
  <c r="U108" i="36"/>
  <c r="U109" i="36"/>
  <c r="U110" i="36"/>
  <c r="U111" i="36"/>
  <c r="U112" i="36"/>
  <c r="U113" i="36"/>
  <c r="U114" i="36"/>
  <c r="U115" i="36"/>
  <c r="U116" i="36"/>
  <c r="U117" i="36"/>
  <c r="U118" i="36"/>
  <c r="U119" i="36"/>
  <c r="U120" i="36"/>
  <c r="U121" i="36"/>
  <c r="U122" i="36"/>
  <c r="U123" i="36"/>
  <c r="U124" i="36"/>
  <c r="U125" i="36"/>
  <c r="U126" i="36"/>
  <c r="U127" i="36"/>
  <c r="U128" i="36"/>
  <c r="U129" i="36"/>
  <c r="U130" i="36"/>
  <c r="U131" i="36"/>
  <c r="U132" i="36"/>
  <c r="U133" i="36"/>
  <c r="U134" i="36"/>
  <c r="U135" i="36"/>
  <c r="U136" i="36"/>
  <c r="U137" i="36"/>
  <c r="U138" i="36"/>
  <c r="U139" i="36"/>
  <c r="U140" i="36"/>
  <c r="U141" i="36"/>
  <c r="U142" i="36"/>
  <c r="U143" i="36"/>
  <c r="U144" i="36"/>
  <c r="U145" i="36"/>
  <c r="U146" i="36"/>
  <c r="U147" i="36"/>
  <c r="U148" i="36"/>
  <c r="U149" i="36"/>
  <c r="U150" i="36"/>
  <c r="U151" i="36"/>
  <c r="U152" i="36"/>
  <c r="U153" i="36"/>
  <c r="U154" i="36"/>
  <c r="U155" i="36"/>
  <c r="U156" i="36"/>
  <c r="U157" i="36"/>
  <c r="U158" i="36"/>
  <c r="U159" i="36"/>
  <c r="U160" i="36"/>
  <c r="U161" i="36"/>
  <c r="U162" i="36"/>
  <c r="U163" i="36"/>
  <c r="U164" i="36"/>
  <c r="U165" i="36"/>
  <c r="U166" i="36"/>
  <c r="U167" i="36"/>
  <c r="U168" i="36"/>
  <c r="U169" i="36"/>
  <c r="U170" i="36"/>
  <c r="U171" i="36"/>
  <c r="U172" i="36"/>
  <c r="U173" i="36"/>
  <c r="U174" i="36"/>
  <c r="U175" i="36"/>
  <c r="U176" i="36"/>
  <c r="U177" i="36"/>
  <c r="U178" i="36"/>
  <c r="U179" i="36"/>
  <c r="U180" i="36"/>
  <c r="U181" i="36"/>
  <c r="U182" i="36"/>
  <c r="U183" i="36"/>
  <c r="U184" i="36"/>
  <c r="U185" i="36"/>
  <c r="U186" i="36"/>
  <c r="U187" i="36"/>
  <c r="U188" i="36"/>
  <c r="U189" i="36"/>
  <c r="U190" i="36"/>
  <c r="U191" i="36"/>
  <c r="U192" i="36"/>
  <c r="U193" i="36"/>
  <c r="U194" i="36"/>
  <c r="U195" i="36"/>
  <c r="U196" i="36"/>
  <c r="U197" i="36"/>
  <c r="U198" i="36"/>
  <c r="U199" i="36"/>
  <c r="U200" i="36"/>
  <c r="U201" i="36"/>
  <c r="U202" i="36"/>
  <c r="U203" i="36"/>
  <c r="U204" i="36"/>
  <c r="U205" i="36"/>
  <c r="U206" i="36"/>
  <c r="U207" i="36"/>
  <c r="U208" i="36"/>
  <c r="U209" i="36"/>
  <c r="U210" i="36"/>
  <c r="U211" i="36"/>
  <c r="U212" i="36"/>
  <c r="U213" i="36"/>
  <c r="U214" i="36"/>
  <c r="U215" i="36"/>
  <c r="U216" i="36"/>
  <c r="U217" i="36"/>
  <c r="U218" i="36"/>
  <c r="U219" i="36"/>
  <c r="U220" i="36"/>
  <c r="U221" i="36"/>
  <c r="U222" i="36"/>
  <c r="U223" i="36"/>
  <c r="U224" i="36"/>
  <c r="U225" i="36"/>
  <c r="U226" i="36"/>
  <c r="U227" i="36"/>
  <c r="U228" i="36"/>
  <c r="U229" i="36"/>
  <c r="U230" i="36"/>
  <c r="U231" i="36"/>
  <c r="U232" i="36"/>
  <c r="U233" i="36"/>
  <c r="U234" i="36"/>
  <c r="U235" i="36"/>
  <c r="U236" i="36"/>
  <c r="U237" i="36"/>
  <c r="U238" i="36"/>
  <c r="U239" i="36"/>
  <c r="U240" i="36"/>
  <c r="U241" i="36"/>
  <c r="U242" i="36"/>
  <c r="U243" i="36"/>
  <c r="U244" i="36"/>
  <c r="U245" i="36"/>
  <c r="U246" i="36"/>
  <c r="U247" i="36"/>
  <c r="U248" i="36"/>
  <c r="U249" i="36"/>
  <c r="U250" i="36"/>
  <c r="U251" i="36"/>
  <c r="U252" i="36"/>
  <c r="U253" i="36"/>
  <c r="U254" i="36"/>
  <c r="U255" i="36"/>
  <c r="U256" i="36"/>
  <c r="U257" i="36"/>
  <c r="U258" i="36"/>
  <c r="U259" i="36"/>
  <c r="U260" i="36"/>
  <c r="U261" i="36"/>
  <c r="U262" i="36"/>
  <c r="U263" i="36"/>
  <c r="U264" i="36"/>
  <c r="U265" i="36"/>
  <c r="U266" i="36"/>
  <c r="U267" i="36"/>
  <c r="U268" i="36"/>
  <c r="U269" i="36"/>
  <c r="U270" i="36"/>
  <c r="U271" i="36"/>
  <c r="U272" i="36"/>
  <c r="U273" i="36"/>
  <c r="U274" i="36"/>
  <c r="U275" i="36"/>
  <c r="U276" i="36"/>
  <c r="U277" i="36"/>
  <c r="U278" i="36"/>
  <c r="U279" i="36"/>
  <c r="U280" i="36"/>
  <c r="U281" i="36"/>
  <c r="U282" i="36"/>
  <c r="U283" i="36"/>
  <c r="U284" i="36"/>
  <c r="U285" i="36"/>
  <c r="U286" i="36"/>
  <c r="U2" i="36"/>
  <c r="AP5" i="36" s="1"/>
  <c r="S3" i="36"/>
  <c r="S4" i="36"/>
  <c r="S5" i="36"/>
  <c r="S6" i="36"/>
  <c r="S7" i="36"/>
  <c r="S8" i="36"/>
  <c r="S9" i="36"/>
  <c r="S10" i="36"/>
  <c r="S11" i="36"/>
  <c r="S12" i="36"/>
  <c r="S13" i="36"/>
  <c r="S14" i="36"/>
  <c r="S15" i="36"/>
  <c r="S16" i="36"/>
  <c r="S17" i="36"/>
  <c r="S18" i="36"/>
  <c r="S19" i="36"/>
  <c r="S20" i="36"/>
  <c r="S21" i="36"/>
  <c r="S22" i="36"/>
  <c r="S23" i="36"/>
  <c r="S24" i="36"/>
  <c r="S25" i="36"/>
  <c r="S26" i="36"/>
  <c r="S27" i="36"/>
  <c r="S28" i="36"/>
  <c r="S29" i="36"/>
  <c r="S30" i="36"/>
  <c r="S31" i="36"/>
  <c r="S32" i="36"/>
  <c r="S33" i="36"/>
  <c r="S34" i="36"/>
  <c r="AN2" i="36" s="1"/>
  <c r="S35" i="36"/>
  <c r="S36" i="36"/>
  <c r="S37" i="36"/>
  <c r="S38" i="36"/>
  <c r="S39" i="36"/>
  <c r="S40" i="36"/>
  <c r="S41" i="36"/>
  <c r="S42" i="36"/>
  <c r="S43" i="36"/>
  <c r="S44" i="36"/>
  <c r="S45" i="36"/>
  <c r="S46" i="36"/>
  <c r="S47" i="36"/>
  <c r="S48" i="36"/>
  <c r="S49" i="36"/>
  <c r="S50" i="36"/>
  <c r="S51" i="36"/>
  <c r="S52" i="36"/>
  <c r="S53" i="36"/>
  <c r="S54" i="36"/>
  <c r="S55" i="36"/>
  <c r="S56" i="36"/>
  <c r="S57" i="36"/>
  <c r="S58" i="36"/>
  <c r="S59" i="36"/>
  <c r="S60" i="36"/>
  <c r="S61" i="36"/>
  <c r="S62" i="36"/>
  <c r="S63" i="36"/>
  <c r="S64" i="36"/>
  <c r="S65" i="36"/>
  <c r="S66" i="36"/>
  <c r="S67" i="36"/>
  <c r="S68" i="36"/>
  <c r="S69" i="36"/>
  <c r="S70" i="36"/>
  <c r="S71" i="36"/>
  <c r="S72" i="36"/>
  <c r="S73" i="36"/>
  <c r="S74" i="36"/>
  <c r="S75" i="36"/>
  <c r="S76" i="36"/>
  <c r="S77" i="36"/>
  <c r="S78" i="36"/>
  <c r="S79" i="36"/>
  <c r="S80" i="36"/>
  <c r="S81" i="36"/>
  <c r="S82" i="36"/>
  <c r="S83" i="36"/>
  <c r="S84" i="36"/>
  <c r="S85" i="36"/>
  <c r="S86" i="36"/>
  <c r="S87" i="36"/>
  <c r="S88" i="36"/>
  <c r="S89" i="36"/>
  <c r="S90" i="36"/>
  <c r="S91" i="36"/>
  <c r="S92" i="36"/>
  <c r="S93" i="36"/>
  <c r="S94" i="36"/>
  <c r="S95" i="36"/>
  <c r="S96" i="36"/>
  <c r="S97" i="36"/>
  <c r="S98" i="36"/>
  <c r="S99" i="36"/>
  <c r="S100" i="36"/>
  <c r="S101" i="36"/>
  <c r="S102" i="36"/>
  <c r="S103" i="36"/>
  <c r="S104" i="36"/>
  <c r="S105" i="36"/>
  <c r="S106" i="36"/>
  <c r="S107" i="36"/>
  <c r="S108" i="36"/>
  <c r="S109" i="36"/>
  <c r="S110" i="36"/>
  <c r="S111" i="36"/>
  <c r="S112" i="36"/>
  <c r="S113" i="36"/>
  <c r="S114" i="36"/>
  <c r="S115" i="36"/>
  <c r="S116" i="36"/>
  <c r="S117" i="36"/>
  <c r="S118" i="36"/>
  <c r="S119" i="36"/>
  <c r="S120" i="36"/>
  <c r="S121" i="36"/>
  <c r="S122" i="36"/>
  <c r="S123" i="36"/>
  <c r="S124" i="36"/>
  <c r="S125" i="36"/>
  <c r="S126" i="36"/>
  <c r="S127" i="36"/>
  <c r="S128" i="36"/>
  <c r="S129" i="36"/>
  <c r="S130" i="36"/>
  <c r="S131" i="36"/>
  <c r="S132" i="36"/>
  <c r="S133" i="36"/>
  <c r="S134" i="36"/>
  <c r="S135" i="36"/>
  <c r="S136" i="36"/>
  <c r="S137" i="36"/>
  <c r="S138" i="36"/>
  <c r="S139" i="36"/>
  <c r="S140" i="36"/>
  <c r="S141" i="36"/>
  <c r="S142" i="36"/>
  <c r="S143" i="36"/>
  <c r="S144" i="36"/>
  <c r="S145" i="36"/>
  <c r="S146" i="36"/>
  <c r="S147" i="36"/>
  <c r="S148" i="36"/>
  <c r="S149" i="36"/>
  <c r="S150" i="36"/>
  <c r="S151" i="36"/>
  <c r="S152" i="36"/>
  <c r="S153" i="36"/>
  <c r="S154" i="36"/>
  <c r="S155" i="36"/>
  <c r="S156" i="36"/>
  <c r="S157" i="36"/>
  <c r="S158" i="36"/>
  <c r="S159" i="36"/>
  <c r="S160" i="36"/>
  <c r="S161" i="36"/>
  <c r="S162" i="36"/>
  <c r="S163" i="36"/>
  <c r="S164" i="36"/>
  <c r="S165" i="36"/>
  <c r="S166" i="36"/>
  <c r="S167" i="36"/>
  <c r="S168" i="36"/>
  <c r="S169" i="36"/>
  <c r="S170" i="36"/>
  <c r="S171" i="36"/>
  <c r="S172" i="36"/>
  <c r="S173" i="36"/>
  <c r="S174" i="36"/>
  <c r="S175" i="36"/>
  <c r="S176" i="36"/>
  <c r="S177" i="36"/>
  <c r="S178" i="36"/>
  <c r="S179" i="36"/>
  <c r="S180" i="36"/>
  <c r="S181" i="36"/>
  <c r="S182" i="36"/>
  <c r="S183" i="36"/>
  <c r="S184" i="36"/>
  <c r="S185" i="36"/>
  <c r="S186" i="36"/>
  <c r="S187" i="36"/>
  <c r="S188" i="36"/>
  <c r="S189" i="36"/>
  <c r="S190" i="36"/>
  <c r="S191" i="36"/>
  <c r="S192" i="36"/>
  <c r="S193" i="36"/>
  <c r="S194" i="36"/>
  <c r="S195" i="36"/>
  <c r="S196" i="36"/>
  <c r="S197" i="36"/>
  <c r="S198" i="36"/>
  <c r="S199" i="36"/>
  <c r="S200" i="36"/>
  <c r="S201" i="36"/>
  <c r="S202" i="36"/>
  <c r="S203" i="36"/>
  <c r="S204" i="36"/>
  <c r="S205" i="36"/>
  <c r="S206" i="36"/>
  <c r="S207" i="36"/>
  <c r="S208" i="36"/>
  <c r="S209" i="36"/>
  <c r="S210" i="36"/>
  <c r="S211" i="36"/>
  <c r="S212" i="36"/>
  <c r="S213" i="36"/>
  <c r="S214" i="36"/>
  <c r="S215" i="36"/>
  <c r="S216" i="36"/>
  <c r="S217" i="36"/>
  <c r="S218" i="36"/>
  <c r="S219" i="36"/>
  <c r="S220" i="36"/>
  <c r="S221" i="36"/>
  <c r="S222" i="36"/>
  <c r="S223" i="36"/>
  <c r="S224" i="36"/>
  <c r="S225" i="36"/>
  <c r="S226" i="36"/>
  <c r="S227" i="36"/>
  <c r="S228" i="36"/>
  <c r="S229" i="36"/>
  <c r="S230" i="36"/>
  <c r="S231" i="36"/>
  <c r="S232" i="36"/>
  <c r="S233" i="36"/>
  <c r="S234" i="36"/>
  <c r="S235" i="36"/>
  <c r="S236" i="36"/>
  <c r="S237" i="36"/>
  <c r="S238" i="36"/>
  <c r="S239" i="36"/>
  <c r="S240" i="36"/>
  <c r="S241" i="36"/>
  <c r="S242" i="36"/>
  <c r="S243" i="36"/>
  <c r="S244" i="36"/>
  <c r="S245" i="36"/>
  <c r="S246" i="36"/>
  <c r="S247" i="36"/>
  <c r="S248" i="36"/>
  <c r="S249" i="36"/>
  <c r="S250" i="36"/>
  <c r="S251" i="36"/>
  <c r="S252" i="36"/>
  <c r="S253" i="36"/>
  <c r="S254" i="36"/>
  <c r="S255" i="36"/>
  <c r="S256" i="36"/>
  <c r="S257" i="36"/>
  <c r="S258" i="36"/>
  <c r="S259" i="36"/>
  <c r="S260" i="36"/>
  <c r="S261" i="36"/>
  <c r="S262" i="36"/>
  <c r="S263" i="36"/>
  <c r="S264" i="36"/>
  <c r="S265" i="36"/>
  <c r="S266" i="36"/>
  <c r="S267" i="36"/>
  <c r="S268" i="36"/>
  <c r="S269" i="36"/>
  <c r="S270" i="36"/>
  <c r="S271" i="36"/>
  <c r="S272" i="36"/>
  <c r="S273" i="36"/>
  <c r="S274" i="36"/>
  <c r="S275" i="36"/>
  <c r="S276" i="36"/>
  <c r="S277" i="36"/>
  <c r="S278" i="36"/>
  <c r="S279" i="36"/>
  <c r="S280" i="36"/>
  <c r="S281" i="36"/>
  <c r="S282" i="36"/>
  <c r="S283" i="36"/>
  <c r="S284" i="36"/>
  <c r="S285" i="36"/>
  <c r="S286" i="36"/>
  <c r="S2" i="36"/>
  <c r="Q3" i="36"/>
  <c r="Q4" i="36"/>
  <c r="Q5" i="36"/>
  <c r="Q6" i="36"/>
  <c r="Q7" i="36"/>
  <c r="Q8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Q48" i="36"/>
  <c r="Q49" i="36"/>
  <c r="Q50" i="36"/>
  <c r="Q51" i="36"/>
  <c r="Q52" i="36"/>
  <c r="Q53" i="36"/>
  <c r="Q54" i="36"/>
  <c r="Q55" i="36"/>
  <c r="Q56" i="36"/>
  <c r="Q57" i="36"/>
  <c r="Q58" i="36"/>
  <c r="Q59" i="36"/>
  <c r="Q60" i="36"/>
  <c r="Q61" i="36"/>
  <c r="Q62" i="36"/>
  <c r="Q63" i="36"/>
  <c r="Q64" i="36"/>
  <c r="Q65" i="36"/>
  <c r="Q66" i="36"/>
  <c r="Q67" i="36"/>
  <c r="Q68" i="36"/>
  <c r="Q69" i="36"/>
  <c r="Q70" i="36"/>
  <c r="Q71" i="36"/>
  <c r="Q72" i="36"/>
  <c r="Q73" i="36"/>
  <c r="Q74" i="36"/>
  <c r="Q75" i="36"/>
  <c r="Q76" i="36"/>
  <c r="Q77" i="36"/>
  <c r="Q78" i="36"/>
  <c r="Q79" i="36"/>
  <c r="Q80" i="36"/>
  <c r="Q81" i="36"/>
  <c r="Q82" i="36"/>
  <c r="Q83" i="36"/>
  <c r="Q84" i="36"/>
  <c r="Q85" i="36"/>
  <c r="Q86" i="36"/>
  <c r="Q87" i="36"/>
  <c r="Q88" i="36"/>
  <c r="Q89" i="36"/>
  <c r="Q90" i="36"/>
  <c r="Q91" i="36"/>
  <c r="Q92" i="36"/>
  <c r="Q93" i="36"/>
  <c r="Q94" i="36"/>
  <c r="Q95" i="36"/>
  <c r="Q96" i="36"/>
  <c r="Q97" i="36"/>
  <c r="Q98" i="36"/>
  <c r="Q99" i="36"/>
  <c r="Q100" i="36"/>
  <c r="Q101" i="36"/>
  <c r="Q102" i="36"/>
  <c r="Q103" i="36"/>
  <c r="Q104" i="36"/>
  <c r="Q105" i="36"/>
  <c r="Q106" i="36"/>
  <c r="Q107" i="36"/>
  <c r="Q108" i="36"/>
  <c r="Q109" i="36"/>
  <c r="Q110" i="36"/>
  <c r="Q111" i="36"/>
  <c r="Q112" i="36"/>
  <c r="Q113" i="36"/>
  <c r="Q114" i="36"/>
  <c r="Q115" i="36"/>
  <c r="Q116" i="36"/>
  <c r="Q117" i="36"/>
  <c r="Q118" i="36"/>
  <c r="Q119" i="36"/>
  <c r="Q120" i="36"/>
  <c r="Q121" i="36"/>
  <c r="Q122" i="36"/>
  <c r="Q123" i="36"/>
  <c r="Q124" i="36"/>
  <c r="Q125" i="36"/>
  <c r="Q126" i="36"/>
  <c r="Q127" i="36"/>
  <c r="Q128" i="36"/>
  <c r="Q129" i="36"/>
  <c r="Q130" i="36"/>
  <c r="Q131" i="36"/>
  <c r="Q132" i="36"/>
  <c r="Q133" i="36"/>
  <c r="Q134" i="36"/>
  <c r="Q135" i="36"/>
  <c r="Q136" i="36"/>
  <c r="Q137" i="36"/>
  <c r="Q138" i="36"/>
  <c r="Q139" i="36"/>
  <c r="Q140" i="36"/>
  <c r="Q141" i="36"/>
  <c r="Q142" i="36"/>
  <c r="Q143" i="36"/>
  <c r="Q144" i="36"/>
  <c r="Q145" i="36"/>
  <c r="Q146" i="36"/>
  <c r="Q147" i="36"/>
  <c r="Q148" i="36"/>
  <c r="Q149" i="36"/>
  <c r="Q150" i="36"/>
  <c r="Q151" i="36"/>
  <c r="Q152" i="36"/>
  <c r="Q153" i="36"/>
  <c r="Q154" i="36"/>
  <c r="Q155" i="36"/>
  <c r="Q156" i="36"/>
  <c r="Q157" i="36"/>
  <c r="Q158" i="36"/>
  <c r="Q159" i="36"/>
  <c r="Q160" i="36"/>
  <c r="Q161" i="36"/>
  <c r="Q162" i="36"/>
  <c r="Q163" i="36"/>
  <c r="Q164" i="36"/>
  <c r="Q165" i="36"/>
  <c r="Q166" i="36"/>
  <c r="Q167" i="36"/>
  <c r="Q168" i="36"/>
  <c r="Q169" i="36"/>
  <c r="Q170" i="36"/>
  <c r="Q171" i="36"/>
  <c r="Q172" i="36"/>
  <c r="Q173" i="36"/>
  <c r="Q174" i="36"/>
  <c r="Q175" i="36"/>
  <c r="Q176" i="36"/>
  <c r="Q177" i="36"/>
  <c r="Q178" i="36"/>
  <c r="Q179" i="36"/>
  <c r="Q180" i="36"/>
  <c r="Q181" i="36"/>
  <c r="Q182" i="36"/>
  <c r="Q183" i="36"/>
  <c r="Q184" i="36"/>
  <c r="Q185" i="36"/>
  <c r="Q186" i="36"/>
  <c r="Q187" i="36"/>
  <c r="Q188" i="36"/>
  <c r="Q189" i="36"/>
  <c r="Q190" i="36"/>
  <c r="Q191" i="36"/>
  <c r="Q192" i="36"/>
  <c r="Q193" i="36"/>
  <c r="Q194" i="36"/>
  <c r="Q195" i="36"/>
  <c r="Q196" i="36"/>
  <c r="Q197" i="36"/>
  <c r="Q198" i="36"/>
  <c r="Q199" i="36"/>
  <c r="Q200" i="36"/>
  <c r="Q201" i="36"/>
  <c r="Q202" i="36"/>
  <c r="Q203" i="36"/>
  <c r="Q204" i="36"/>
  <c r="Q205" i="36"/>
  <c r="Q206" i="36"/>
  <c r="Q207" i="36"/>
  <c r="Q208" i="36"/>
  <c r="Q209" i="36"/>
  <c r="Q210" i="36"/>
  <c r="Q211" i="36"/>
  <c r="Q212" i="36"/>
  <c r="Q213" i="36"/>
  <c r="Q214" i="36"/>
  <c r="Q215" i="36"/>
  <c r="Q216" i="36"/>
  <c r="Q217" i="36"/>
  <c r="Q218" i="36"/>
  <c r="Q219" i="36"/>
  <c r="Q220" i="36"/>
  <c r="Q221" i="36"/>
  <c r="Q222" i="36"/>
  <c r="Q223" i="36"/>
  <c r="Q224" i="36"/>
  <c r="Q225" i="36"/>
  <c r="Q226" i="36"/>
  <c r="Q227" i="36"/>
  <c r="Q228" i="36"/>
  <c r="Q229" i="36"/>
  <c r="Q230" i="36"/>
  <c r="Q231" i="36"/>
  <c r="Q232" i="36"/>
  <c r="Q233" i="36"/>
  <c r="Q234" i="36"/>
  <c r="Q235" i="36"/>
  <c r="Q236" i="36"/>
  <c r="Q237" i="36"/>
  <c r="Q238" i="36"/>
  <c r="Q239" i="36"/>
  <c r="Q240" i="36"/>
  <c r="Q241" i="36"/>
  <c r="Q242" i="36"/>
  <c r="Q243" i="36"/>
  <c r="Q244" i="36"/>
  <c r="Q245" i="36"/>
  <c r="Q246" i="36"/>
  <c r="Q247" i="36"/>
  <c r="Q248" i="36"/>
  <c r="Q249" i="36"/>
  <c r="Q250" i="36"/>
  <c r="Q251" i="36"/>
  <c r="Q252" i="36"/>
  <c r="Q253" i="36"/>
  <c r="Q254" i="36"/>
  <c r="Q255" i="36"/>
  <c r="Q256" i="36"/>
  <c r="Q257" i="36"/>
  <c r="Q258" i="36"/>
  <c r="Q259" i="36"/>
  <c r="Q260" i="36"/>
  <c r="Q261" i="36"/>
  <c r="Q262" i="36"/>
  <c r="Q263" i="36"/>
  <c r="Q264" i="36"/>
  <c r="Q265" i="36"/>
  <c r="Q266" i="36"/>
  <c r="Q267" i="36"/>
  <c r="Q268" i="36"/>
  <c r="Q269" i="36"/>
  <c r="Q270" i="36"/>
  <c r="Q271" i="36"/>
  <c r="Q272" i="36"/>
  <c r="Q273" i="36"/>
  <c r="Q274" i="36"/>
  <c r="Q275" i="36"/>
  <c r="Q276" i="36"/>
  <c r="Q277" i="36"/>
  <c r="Q278" i="36"/>
  <c r="Q279" i="36"/>
  <c r="Q280" i="36"/>
  <c r="Q281" i="36"/>
  <c r="Q282" i="36"/>
  <c r="Q283" i="36"/>
  <c r="Q284" i="36"/>
  <c r="Q285" i="36"/>
  <c r="Q286" i="36"/>
  <c r="Q2" i="36"/>
  <c r="O3" i="36"/>
  <c r="O4" i="36"/>
  <c r="O5" i="36"/>
  <c r="O6" i="36"/>
  <c r="O7" i="36"/>
  <c r="O8" i="36"/>
  <c r="O9" i="36"/>
  <c r="O10" i="36"/>
  <c r="O11" i="36"/>
  <c r="O12" i="36"/>
  <c r="O13" i="36"/>
  <c r="O14" i="36"/>
  <c r="O15" i="36"/>
  <c r="O16" i="36"/>
  <c r="O17" i="36"/>
  <c r="O18" i="36"/>
  <c r="O1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O48" i="36"/>
  <c r="O49" i="36"/>
  <c r="O50" i="36"/>
  <c r="O51" i="36"/>
  <c r="O52" i="36"/>
  <c r="O53" i="36"/>
  <c r="O54" i="36"/>
  <c r="O55" i="36"/>
  <c r="O56" i="36"/>
  <c r="O57" i="36"/>
  <c r="O58" i="36"/>
  <c r="O59" i="36"/>
  <c r="O60" i="36"/>
  <c r="O61" i="36"/>
  <c r="O62" i="36"/>
  <c r="O63" i="36"/>
  <c r="O64" i="36"/>
  <c r="O65" i="36"/>
  <c r="O66" i="36"/>
  <c r="O67" i="36"/>
  <c r="O68" i="36"/>
  <c r="O69" i="36"/>
  <c r="O70" i="36"/>
  <c r="O71" i="36"/>
  <c r="O72" i="36"/>
  <c r="O73" i="36"/>
  <c r="O74" i="36"/>
  <c r="O75" i="36"/>
  <c r="O76" i="36"/>
  <c r="O77" i="36"/>
  <c r="O78" i="36"/>
  <c r="O79" i="36"/>
  <c r="O80" i="36"/>
  <c r="O81" i="36"/>
  <c r="O82" i="36"/>
  <c r="O83" i="36"/>
  <c r="O84" i="36"/>
  <c r="O85" i="36"/>
  <c r="O86" i="36"/>
  <c r="O87" i="36"/>
  <c r="O88" i="36"/>
  <c r="O89" i="36"/>
  <c r="O90" i="36"/>
  <c r="O91" i="36"/>
  <c r="O92" i="36"/>
  <c r="O93" i="36"/>
  <c r="O94" i="36"/>
  <c r="O95" i="36"/>
  <c r="O96" i="36"/>
  <c r="O97" i="36"/>
  <c r="O98" i="36"/>
  <c r="O99" i="36"/>
  <c r="O100" i="36"/>
  <c r="O101" i="36"/>
  <c r="O102" i="36"/>
  <c r="O103" i="36"/>
  <c r="O104" i="36"/>
  <c r="O105" i="36"/>
  <c r="O106" i="36"/>
  <c r="O107" i="36"/>
  <c r="O108" i="36"/>
  <c r="O109" i="36"/>
  <c r="O110" i="36"/>
  <c r="O111" i="36"/>
  <c r="O112" i="36"/>
  <c r="O113" i="36"/>
  <c r="O114" i="36"/>
  <c r="O115" i="36"/>
  <c r="O116" i="36"/>
  <c r="O117" i="36"/>
  <c r="O118" i="36"/>
  <c r="O119" i="36"/>
  <c r="O120" i="36"/>
  <c r="O121" i="36"/>
  <c r="O122" i="36"/>
  <c r="O123" i="36"/>
  <c r="O124" i="36"/>
  <c r="O125" i="36"/>
  <c r="O126" i="36"/>
  <c r="O127" i="36"/>
  <c r="O128" i="36"/>
  <c r="O129" i="36"/>
  <c r="O130" i="36"/>
  <c r="O131" i="36"/>
  <c r="O132" i="36"/>
  <c r="O133" i="36"/>
  <c r="O134" i="36"/>
  <c r="O135" i="36"/>
  <c r="O136" i="36"/>
  <c r="O137" i="36"/>
  <c r="O138" i="36"/>
  <c r="O139" i="36"/>
  <c r="O140" i="36"/>
  <c r="O141" i="36"/>
  <c r="O142" i="36"/>
  <c r="O143" i="36"/>
  <c r="O144" i="36"/>
  <c r="O145" i="36"/>
  <c r="O146" i="36"/>
  <c r="O147" i="36"/>
  <c r="O148" i="36"/>
  <c r="O149" i="36"/>
  <c r="O150" i="36"/>
  <c r="O151" i="36"/>
  <c r="O152" i="36"/>
  <c r="O153" i="36"/>
  <c r="O154" i="36"/>
  <c r="O155" i="36"/>
  <c r="O156" i="36"/>
  <c r="O157" i="36"/>
  <c r="O158" i="36"/>
  <c r="O159" i="36"/>
  <c r="O160" i="36"/>
  <c r="O161" i="36"/>
  <c r="O162" i="36"/>
  <c r="O163" i="36"/>
  <c r="O164" i="36"/>
  <c r="O165" i="36"/>
  <c r="O166" i="36"/>
  <c r="O167" i="36"/>
  <c r="O168" i="36"/>
  <c r="O169" i="36"/>
  <c r="O170" i="36"/>
  <c r="O171" i="36"/>
  <c r="O172" i="36"/>
  <c r="O173" i="36"/>
  <c r="O174" i="36"/>
  <c r="O175" i="36"/>
  <c r="O176" i="36"/>
  <c r="O177" i="36"/>
  <c r="O178" i="36"/>
  <c r="O179" i="36"/>
  <c r="O180" i="36"/>
  <c r="O181" i="36"/>
  <c r="O182" i="36"/>
  <c r="O183" i="36"/>
  <c r="O184" i="36"/>
  <c r="O185" i="36"/>
  <c r="O186" i="36"/>
  <c r="O187" i="36"/>
  <c r="O188" i="36"/>
  <c r="O189" i="36"/>
  <c r="O190" i="36"/>
  <c r="O191" i="36"/>
  <c r="O192" i="36"/>
  <c r="O193" i="36"/>
  <c r="O194" i="36"/>
  <c r="O195" i="36"/>
  <c r="O196" i="36"/>
  <c r="O197" i="36"/>
  <c r="O198" i="36"/>
  <c r="O199" i="36"/>
  <c r="O200" i="36"/>
  <c r="O201" i="36"/>
  <c r="O202" i="36"/>
  <c r="O203" i="36"/>
  <c r="O204" i="36"/>
  <c r="O205" i="36"/>
  <c r="O206" i="36"/>
  <c r="O207" i="36"/>
  <c r="O208" i="36"/>
  <c r="O209" i="36"/>
  <c r="O210" i="36"/>
  <c r="O211" i="36"/>
  <c r="O212" i="36"/>
  <c r="O213" i="36"/>
  <c r="O214" i="36"/>
  <c r="O215" i="36"/>
  <c r="O216" i="36"/>
  <c r="O217" i="36"/>
  <c r="O218" i="36"/>
  <c r="O219" i="36"/>
  <c r="O220" i="36"/>
  <c r="O221" i="36"/>
  <c r="O222" i="36"/>
  <c r="O223" i="36"/>
  <c r="O224" i="36"/>
  <c r="O225" i="36"/>
  <c r="O226" i="36"/>
  <c r="O227" i="36"/>
  <c r="O228" i="36"/>
  <c r="O229" i="36"/>
  <c r="O230" i="36"/>
  <c r="O231" i="36"/>
  <c r="O232" i="36"/>
  <c r="O233" i="36"/>
  <c r="O234" i="36"/>
  <c r="O235" i="36"/>
  <c r="O236" i="36"/>
  <c r="O237" i="36"/>
  <c r="O238" i="36"/>
  <c r="O239" i="36"/>
  <c r="O240" i="36"/>
  <c r="O241" i="36"/>
  <c r="O242" i="36"/>
  <c r="O243" i="36"/>
  <c r="O244" i="36"/>
  <c r="O245" i="36"/>
  <c r="O246" i="36"/>
  <c r="O247" i="36"/>
  <c r="O248" i="36"/>
  <c r="O249" i="36"/>
  <c r="O250" i="36"/>
  <c r="O251" i="36"/>
  <c r="O252" i="36"/>
  <c r="O253" i="36"/>
  <c r="O254" i="36"/>
  <c r="O255" i="36"/>
  <c r="O256" i="36"/>
  <c r="O257" i="36"/>
  <c r="O258" i="36"/>
  <c r="O259" i="36"/>
  <c r="O260" i="36"/>
  <c r="O261" i="36"/>
  <c r="O262" i="36"/>
  <c r="O263" i="36"/>
  <c r="O264" i="36"/>
  <c r="O265" i="36"/>
  <c r="O266" i="36"/>
  <c r="O267" i="36"/>
  <c r="O268" i="36"/>
  <c r="O269" i="36"/>
  <c r="O270" i="36"/>
  <c r="O271" i="36"/>
  <c r="O272" i="36"/>
  <c r="O273" i="36"/>
  <c r="O274" i="36"/>
  <c r="O275" i="36"/>
  <c r="O276" i="36"/>
  <c r="O277" i="36"/>
  <c r="O278" i="36"/>
  <c r="O279" i="36"/>
  <c r="O280" i="36"/>
  <c r="O281" i="36"/>
  <c r="O282" i="36"/>
  <c r="O283" i="36"/>
  <c r="O284" i="36"/>
  <c r="O285" i="36"/>
  <c r="O286" i="36"/>
  <c r="O2" i="36"/>
  <c r="M3" i="36"/>
  <c r="AH3" i="36" s="1"/>
  <c r="M4" i="36"/>
  <c r="M5" i="36"/>
  <c r="M6" i="36"/>
  <c r="M7" i="36"/>
  <c r="M8" i="36"/>
  <c r="M9" i="36"/>
  <c r="M10" i="36"/>
  <c r="M11" i="36"/>
  <c r="M12" i="36"/>
  <c r="M13" i="36"/>
  <c r="M14" i="36"/>
  <c r="M15" i="36"/>
  <c r="M16" i="36"/>
  <c r="M17" i="36"/>
  <c r="M18" i="36"/>
  <c r="M1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41" i="36"/>
  <c r="M42" i="36"/>
  <c r="M43" i="36"/>
  <c r="M44" i="36"/>
  <c r="M45" i="36"/>
  <c r="M46" i="36"/>
  <c r="M47" i="36"/>
  <c r="M48" i="36"/>
  <c r="M49" i="36"/>
  <c r="M50" i="36"/>
  <c r="M51" i="36"/>
  <c r="M52" i="36"/>
  <c r="M53" i="36"/>
  <c r="M54" i="36"/>
  <c r="M55" i="36"/>
  <c r="M56" i="36"/>
  <c r="M57" i="36"/>
  <c r="M58" i="36"/>
  <c r="M59" i="36"/>
  <c r="M60" i="36"/>
  <c r="M61" i="36"/>
  <c r="M62" i="36"/>
  <c r="M63" i="36"/>
  <c r="M64" i="36"/>
  <c r="M65" i="36"/>
  <c r="M66" i="36"/>
  <c r="M67" i="36"/>
  <c r="M68" i="36"/>
  <c r="M69" i="36"/>
  <c r="M70" i="36"/>
  <c r="M71" i="36"/>
  <c r="M72" i="36"/>
  <c r="M73" i="36"/>
  <c r="M74" i="36"/>
  <c r="M75" i="36"/>
  <c r="M76" i="36"/>
  <c r="M77" i="36"/>
  <c r="M78" i="36"/>
  <c r="M79" i="36"/>
  <c r="M80" i="36"/>
  <c r="M81" i="36"/>
  <c r="M82" i="36"/>
  <c r="M83" i="36"/>
  <c r="M84" i="36"/>
  <c r="M85" i="36"/>
  <c r="M86" i="36"/>
  <c r="M87" i="36"/>
  <c r="M88" i="36"/>
  <c r="M89" i="36"/>
  <c r="M90" i="36"/>
  <c r="M91" i="36"/>
  <c r="M92" i="36"/>
  <c r="M93" i="36"/>
  <c r="M94" i="36"/>
  <c r="M95" i="36"/>
  <c r="M96" i="36"/>
  <c r="M97" i="36"/>
  <c r="M98" i="36"/>
  <c r="M99" i="36"/>
  <c r="M100" i="36"/>
  <c r="M101" i="36"/>
  <c r="M102" i="36"/>
  <c r="M103" i="36"/>
  <c r="M104" i="36"/>
  <c r="M105" i="36"/>
  <c r="M106" i="36"/>
  <c r="M107" i="36"/>
  <c r="M108" i="36"/>
  <c r="M109" i="36"/>
  <c r="M110" i="36"/>
  <c r="M111" i="36"/>
  <c r="M112" i="36"/>
  <c r="M113" i="36"/>
  <c r="M114" i="36"/>
  <c r="M115" i="36"/>
  <c r="M116" i="36"/>
  <c r="M117" i="36"/>
  <c r="M118" i="36"/>
  <c r="M119" i="36"/>
  <c r="M120" i="36"/>
  <c r="M121" i="36"/>
  <c r="M122" i="36"/>
  <c r="M123" i="36"/>
  <c r="M124" i="36"/>
  <c r="M125" i="36"/>
  <c r="M126" i="36"/>
  <c r="M127" i="36"/>
  <c r="M128" i="36"/>
  <c r="M129" i="36"/>
  <c r="M130" i="36"/>
  <c r="M131" i="36"/>
  <c r="M132" i="36"/>
  <c r="M133" i="36"/>
  <c r="M134" i="36"/>
  <c r="M135" i="36"/>
  <c r="M136" i="36"/>
  <c r="M137" i="36"/>
  <c r="M138" i="36"/>
  <c r="M139" i="36"/>
  <c r="M140" i="36"/>
  <c r="M141" i="36"/>
  <c r="M142" i="36"/>
  <c r="M143" i="36"/>
  <c r="M144" i="36"/>
  <c r="M145" i="36"/>
  <c r="M146" i="36"/>
  <c r="M147" i="36"/>
  <c r="M148" i="36"/>
  <c r="M149" i="36"/>
  <c r="M150" i="36"/>
  <c r="M151" i="36"/>
  <c r="M152" i="36"/>
  <c r="M153" i="36"/>
  <c r="M154" i="36"/>
  <c r="M155" i="36"/>
  <c r="M156" i="36"/>
  <c r="M157" i="36"/>
  <c r="M158" i="36"/>
  <c r="M159" i="36"/>
  <c r="M160" i="36"/>
  <c r="M161" i="36"/>
  <c r="M162" i="36"/>
  <c r="M163" i="36"/>
  <c r="M164" i="36"/>
  <c r="M165" i="36"/>
  <c r="M166" i="36"/>
  <c r="M167" i="36"/>
  <c r="M168" i="36"/>
  <c r="M169" i="36"/>
  <c r="M170" i="36"/>
  <c r="M171" i="36"/>
  <c r="M172" i="36"/>
  <c r="M173" i="36"/>
  <c r="M174" i="36"/>
  <c r="M175" i="36"/>
  <c r="M176" i="36"/>
  <c r="M177" i="36"/>
  <c r="M178" i="36"/>
  <c r="M179" i="36"/>
  <c r="M180" i="36"/>
  <c r="M181" i="36"/>
  <c r="M182" i="36"/>
  <c r="M183" i="36"/>
  <c r="M184" i="36"/>
  <c r="M185" i="36"/>
  <c r="M186" i="36"/>
  <c r="M187" i="36"/>
  <c r="M188" i="36"/>
  <c r="M189" i="36"/>
  <c r="M190" i="36"/>
  <c r="M191" i="36"/>
  <c r="M192" i="36"/>
  <c r="M193" i="36"/>
  <c r="M194" i="36"/>
  <c r="M195" i="36"/>
  <c r="M196" i="36"/>
  <c r="M197" i="36"/>
  <c r="M198" i="36"/>
  <c r="M199" i="36"/>
  <c r="M200" i="36"/>
  <c r="M201" i="36"/>
  <c r="M202" i="36"/>
  <c r="M203" i="36"/>
  <c r="M204" i="36"/>
  <c r="M205" i="36"/>
  <c r="M206" i="36"/>
  <c r="M207" i="36"/>
  <c r="M208" i="36"/>
  <c r="M209" i="36"/>
  <c r="M210" i="36"/>
  <c r="M211" i="36"/>
  <c r="M212" i="36"/>
  <c r="M213" i="36"/>
  <c r="M214" i="36"/>
  <c r="M215" i="36"/>
  <c r="M216" i="36"/>
  <c r="M217" i="36"/>
  <c r="M218" i="36"/>
  <c r="M219" i="36"/>
  <c r="M220" i="36"/>
  <c r="M221" i="36"/>
  <c r="M222" i="36"/>
  <c r="M223" i="36"/>
  <c r="M224" i="36"/>
  <c r="M225" i="36"/>
  <c r="M226" i="36"/>
  <c r="M227" i="36"/>
  <c r="M228" i="36"/>
  <c r="M229" i="36"/>
  <c r="M230" i="36"/>
  <c r="M231" i="36"/>
  <c r="M232" i="36"/>
  <c r="M233" i="36"/>
  <c r="M234" i="36"/>
  <c r="M235" i="36"/>
  <c r="M236" i="36"/>
  <c r="M237" i="36"/>
  <c r="M238" i="36"/>
  <c r="M239" i="36"/>
  <c r="M240" i="36"/>
  <c r="M241" i="36"/>
  <c r="M242" i="36"/>
  <c r="M243" i="36"/>
  <c r="M244" i="36"/>
  <c r="M245" i="36"/>
  <c r="M246" i="36"/>
  <c r="M247" i="36"/>
  <c r="M248" i="36"/>
  <c r="M249" i="36"/>
  <c r="M250" i="36"/>
  <c r="M251" i="36"/>
  <c r="M252" i="36"/>
  <c r="M253" i="36"/>
  <c r="M254" i="36"/>
  <c r="M255" i="36"/>
  <c r="M256" i="36"/>
  <c r="M257" i="36"/>
  <c r="M258" i="36"/>
  <c r="M259" i="36"/>
  <c r="M260" i="36"/>
  <c r="M261" i="36"/>
  <c r="M262" i="36"/>
  <c r="M263" i="36"/>
  <c r="M264" i="36"/>
  <c r="M265" i="36"/>
  <c r="M266" i="36"/>
  <c r="M267" i="36"/>
  <c r="M268" i="36"/>
  <c r="M269" i="36"/>
  <c r="M270" i="36"/>
  <c r="M271" i="36"/>
  <c r="M272" i="36"/>
  <c r="M273" i="36"/>
  <c r="M274" i="36"/>
  <c r="M275" i="36"/>
  <c r="M276" i="36"/>
  <c r="M277" i="36"/>
  <c r="M278" i="36"/>
  <c r="M279" i="36"/>
  <c r="M280" i="36"/>
  <c r="M281" i="36"/>
  <c r="M282" i="36"/>
  <c r="M283" i="36"/>
  <c r="M284" i="36"/>
  <c r="M285" i="36"/>
  <c r="M286" i="36"/>
  <c r="M2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8" i="36"/>
  <c r="K89" i="36"/>
  <c r="K90" i="36"/>
  <c r="K91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113" i="36"/>
  <c r="K114" i="36"/>
  <c r="K115" i="36"/>
  <c r="K116" i="36"/>
  <c r="K117" i="36"/>
  <c r="K118" i="36"/>
  <c r="K119" i="36"/>
  <c r="K120" i="36"/>
  <c r="K121" i="36"/>
  <c r="K122" i="36"/>
  <c r="K123" i="36"/>
  <c r="K124" i="36"/>
  <c r="K125" i="36"/>
  <c r="K126" i="36"/>
  <c r="K127" i="36"/>
  <c r="K128" i="36"/>
  <c r="K129" i="36"/>
  <c r="K130" i="36"/>
  <c r="K131" i="36"/>
  <c r="K132" i="36"/>
  <c r="K133" i="36"/>
  <c r="K134" i="36"/>
  <c r="K135" i="36"/>
  <c r="K136" i="36"/>
  <c r="K137" i="36"/>
  <c r="K138" i="36"/>
  <c r="K139" i="36"/>
  <c r="K140" i="36"/>
  <c r="K141" i="36"/>
  <c r="K142" i="36"/>
  <c r="K143" i="36"/>
  <c r="K144" i="36"/>
  <c r="K145" i="36"/>
  <c r="K146" i="36"/>
  <c r="K147" i="36"/>
  <c r="K148" i="36"/>
  <c r="K149" i="36"/>
  <c r="K150" i="36"/>
  <c r="K151" i="36"/>
  <c r="K152" i="36"/>
  <c r="K153" i="36"/>
  <c r="K154" i="36"/>
  <c r="K155" i="36"/>
  <c r="K156" i="36"/>
  <c r="K157" i="36"/>
  <c r="K158" i="36"/>
  <c r="K159" i="36"/>
  <c r="K160" i="36"/>
  <c r="K161" i="36"/>
  <c r="K162" i="36"/>
  <c r="K163" i="36"/>
  <c r="K164" i="36"/>
  <c r="K165" i="36"/>
  <c r="K166" i="36"/>
  <c r="K167" i="36"/>
  <c r="K168" i="36"/>
  <c r="K169" i="36"/>
  <c r="K170" i="36"/>
  <c r="K171" i="36"/>
  <c r="K172" i="36"/>
  <c r="K173" i="36"/>
  <c r="K174" i="36"/>
  <c r="K175" i="36"/>
  <c r="K176" i="36"/>
  <c r="K177" i="36"/>
  <c r="K178" i="36"/>
  <c r="K179" i="36"/>
  <c r="K180" i="36"/>
  <c r="K181" i="36"/>
  <c r="K182" i="36"/>
  <c r="K183" i="36"/>
  <c r="K184" i="36"/>
  <c r="K185" i="36"/>
  <c r="K186" i="36"/>
  <c r="K187" i="36"/>
  <c r="K188" i="36"/>
  <c r="K189" i="36"/>
  <c r="K190" i="36"/>
  <c r="K191" i="36"/>
  <c r="K192" i="36"/>
  <c r="K193" i="36"/>
  <c r="K194" i="36"/>
  <c r="K195" i="36"/>
  <c r="K196" i="36"/>
  <c r="K197" i="36"/>
  <c r="K198" i="36"/>
  <c r="K199" i="36"/>
  <c r="K200" i="36"/>
  <c r="K201" i="36"/>
  <c r="K202" i="36"/>
  <c r="K203" i="36"/>
  <c r="K204" i="36"/>
  <c r="K205" i="36"/>
  <c r="K206" i="36"/>
  <c r="K207" i="36"/>
  <c r="K208" i="36"/>
  <c r="K209" i="36"/>
  <c r="K210" i="36"/>
  <c r="K211" i="36"/>
  <c r="K212" i="36"/>
  <c r="K213" i="36"/>
  <c r="K214" i="36"/>
  <c r="K215" i="36"/>
  <c r="K216" i="36"/>
  <c r="K217" i="36"/>
  <c r="K218" i="36"/>
  <c r="K219" i="36"/>
  <c r="K220" i="36"/>
  <c r="K221" i="36"/>
  <c r="K222" i="36"/>
  <c r="K223" i="36"/>
  <c r="K224" i="36"/>
  <c r="K225" i="36"/>
  <c r="K226" i="36"/>
  <c r="K227" i="36"/>
  <c r="K228" i="36"/>
  <c r="K229" i="36"/>
  <c r="K230" i="36"/>
  <c r="K231" i="36"/>
  <c r="K232" i="36"/>
  <c r="K233" i="36"/>
  <c r="K234" i="36"/>
  <c r="K235" i="36"/>
  <c r="K236" i="36"/>
  <c r="K237" i="36"/>
  <c r="K238" i="36"/>
  <c r="K239" i="36"/>
  <c r="K240" i="36"/>
  <c r="K241" i="36"/>
  <c r="K242" i="36"/>
  <c r="K243" i="36"/>
  <c r="K244" i="36"/>
  <c r="K245" i="36"/>
  <c r="K246" i="36"/>
  <c r="K247" i="36"/>
  <c r="K248" i="36"/>
  <c r="K249" i="36"/>
  <c r="K250" i="36"/>
  <c r="K251" i="36"/>
  <c r="K252" i="36"/>
  <c r="K253" i="36"/>
  <c r="K254" i="36"/>
  <c r="K255" i="36"/>
  <c r="K256" i="36"/>
  <c r="K257" i="36"/>
  <c r="K258" i="36"/>
  <c r="K259" i="36"/>
  <c r="K260" i="36"/>
  <c r="K261" i="36"/>
  <c r="K262" i="36"/>
  <c r="K263" i="36"/>
  <c r="K264" i="36"/>
  <c r="K265" i="36"/>
  <c r="K266" i="36"/>
  <c r="K267" i="36"/>
  <c r="K268" i="36"/>
  <c r="K269" i="36"/>
  <c r="K270" i="36"/>
  <c r="K271" i="36"/>
  <c r="K272" i="36"/>
  <c r="K273" i="36"/>
  <c r="K274" i="36"/>
  <c r="K275" i="36"/>
  <c r="K276" i="36"/>
  <c r="K277" i="36"/>
  <c r="K278" i="36"/>
  <c r="K279" i="36"/>
  <c r="K280" i="36"/>
  <c r="K281" i="36"/>
  <c r="K282" i="36"/>
  <c r="K283" i="36"/>
  <c r="K284" i="36"/>
  <c r="K285" i="36"/>
  <c r="K286" i="36"/>
  <c r="K2" i="36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84" i="36"/>
  <c r="I85" i="36"/>
  <c r="I86" i="36"/>
  <c r="I87" i="36"/>
  <c r="I88" i="36"/>
  <c r="I89" i="36"/>
  <c r="I90" i="36"/>
  <c r="I91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I113" i="36"/>
  <c r="I114" i="36"/>
  <c r="I115" i="36"/>
  <c r="I116" i="36"/>
  <c r="I117" i="36"/>
  <c r="I118" i="36"/>
  <c r="I119" i="36"/>
  <c r="I120" i="36"/>
  <c r="I121" i="36"/>
  <c r="I122" i="36"/>
  <c r="I123" i="36"/>
  <c r="I124" i="36"/>
  <c r="I125" i="36"/>
  <c r="I126" i="36"/>
  <c r="I127" i="36"/>
  <c r="I128" i="36"/>
  <c r="I129" i="36"/>
  <c r="I130" i="36"/>
  <c r="I131" i="36"/>
  <c r="I132" i="36"/>
  <c r="I133" i="36"/>
  <c r="I134" i="36"/>
  <c r="I135" i="36"/>
  <c r="I136" i="36"/>
  <c r="I137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62" i="36"/>
  <c r="I163" i="36"/>
  <c r="I164" i="36"/>
  <c r="I165" i="36"/>
  <c r="I166" i="36"/>
  <c r="I167" i="36"/>
  <c r="I168" i="36"/>
  <c r="I169" i="36"/>
  <c r="I170" i="36"/>
  <c r="I171" i="36"/>
  <c r="I172" i="36"/>
  <c r="I173" i="36"/>
  <c r="I174" i="36"/>
  <c r="I175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I197" i="36"/>
  <c r="I198" i="36"/>
  <c r="I199" i="36"/>
  <c r="I200" i="36"/>
  <c r="I201" i="36"/>
  <c r="I202" i="36"/>
  <c r="I203" i="36"/>
  <c r="I204" i="36"/>
  <c r="I205" i="36"/>
  <c r="I206" i="36"/>
  <c r="I207" i="36"/>
  <c r="I208" i="36"/>
  <c r="I209" i="36"/>
  <c r="I210" i="36"/>
  <c r="I211" i="36"/>
  <c r="I212" i="36"/>
  <c r="I213" i="36"/>
  <c r="I214" i="36"/>
  <c r="I215" i="36"/>
  <c r="I216" i="36"/>
  <c r="I217" i="36"/>
  <c r="I218" i="36"/>
  <c r="I219" i="36"/>
  <c r="I220" i="36"/>
  <c r="I221" i="36"/>
  <c r="I222" i="36"/>
  <c r="I223" i="36"/>
  <c r="I224" i="36"/>
  <c r="I225" i="36"/>
  <c r="I226" i="36"/>
  <c r="I227" i="36"/>
  <c r="I228" i="36"/>
  <c r="I229" i="36"/>
  <c r="I230" i="36"/>
  <c r="I231" i="36"/>
  <c r="I232" i="36"/>
  <c r="I233" i="36"/>
  <c r="I234" i="36"/>
  <c r="I235" i="36"/>
  <c r="I236" i="36"/>
  <c r="I237" i="36"/>
  <c r="I238" i="36"/>
  <c r="I239" i="36"/>
  <c r="I240" i="36"/>
  <c r="I241" i="36"/>
  <c r="I242" i="36"/>
  <c r="I243" i="36"/>
  <c r="I244" i="36"/>
  <c r="I245" i="36"/>
  <c r="I246" i="36"/>
  <c r="I247" i="36"/>
  <c r="I248" i="36"/>
  <c r="I249" i="36"/>
  <c r="I250" i="36"/>
  <c r="I251" i="36"/>
  <c r="I252" i="36"/>
  <c r="I253" i="36"/>
  <c r="I254" i="36"/>
  <c r="I255" i="36"/>
  <c r="I256" i="36"/>
  <c r="I257" i="36"/>
  <c r="I258" i="36"/>
  <c r="I259" i="36"/>
  <c r="I260" i="36"/>
  <c r="I261" i="36"/>
  <c r="I262" i="36"/>
  <c r="I263" i="36"/>
  <c r="I264" i="36"/>
  <c r="I265" i="36"/>
  <c r="I266" i="36"/>
  <c r="I267" i="36"/>
  <c r="I268" i="36"/>
  <c r="I269" i="36"/>
  <c r="I270" i="36"/>
  <c r="I271" i="36"/>
  <c r="I272" i="36"/>
  <c r="I273" i="36"/>
  <c r="I274" i="36"/>
  <c r="I275" i="36"/>
  <c r="I276" i="36"/>
  <c r="I277" i="36"/>
  <c r="I278" i="36"/>
  <c r="I279" i="36"/>
  <c r="I280" i="36"/>
  <c r="I281" i="36"/>
  <c r="I282" i="36"/>
  <c r="I283" i="36"/>
  <c r="I284" i="36"/>
  <c r="I285" i="36"/>
  <c r="I286" i="36"/>
  <c r="I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123" i="36"/>
  <c r="G124" i="36"/>
  <c r="G125" i="36"/>
  <c r="G126" i="36"/>
  <c r="G127" i="36"/>
  <c r="G128" i="36"/>
  <c r="G129" i="36"/>
  <c r="G130" i="36"/>
  <c r="G131" i="36"/>
  <c r="G132" i="36"/>
  <c r="G133" i="36"/>
  <c r="G134" i="36"/>
  <c r="G135" i="36"/>
  <c r="G136" i="36"/>
  <c r="G137" i="36"/>
  <c r="G138" i="36"/>
  <c r="G139" i="36"/>
  <c r="G140" i="36"/>
  <c r="G141" i="36"/>
  <c r="G142" i="36"/>
  <c r="G143" i="36"/>
  <c r="G144" i="36"/>
  <c r="G145" i="36"/>
  <c r="G146" i="36"/>
  <c r="G147" i="36"/>
  <c r="G148" i="36"/>
  <c r="G149" i="36"/>
  <c r="G150" i="36"/>
  <c r="G151" i="36"/>
  <c r="G152" i="36"/>
  <c r="G153" i="36"/>
  <c r="G154" i="36"/>
  <c r="G155" i="36"/>
  <c r="G156" i="36"/>
  <c r="G157" i="36"/>
  <c r="G158" i="36"/>
  <c r="G159" i="36"/>
  <c r="G160" i="36"/>
  <c r="G161" i="36"/>
  <c r="G162" i="36"/>
  <c r="G163" i="36"/>
  <c r="G164" i="36"/>
  <c r="G165" i="36"/>
  <c r="G166" i="36"/>
  <c r="G167" i="36"/>
  <c r="G168" i="36"/>
  <c r="G169" i="36"/>
  <c r="G170" i="36"/>
  <c r="G171" i="36"/>
  <c r="G172" i="36"/>
  <c r="G173" i="36"/>
  <c r="G174" i="36"/>
  <c r="G175" i="36"/>
  <c r="G176" i="36"/>
  <c r="G177" i="36"/>
  <c r="G178" i="36"/>
  <c r="G179" i="36"/>
  <c r="G180" i="36"/>
  <c r="G181" i="36"/>
  <c r="G182" i="36"/>
  <c r="G183" i="36"/>
  <c r="G184" i="36"/>
  <c r="G185" i="36"/>
  <c r="G186" i="36"/>
  <c r="G187" i="36"/>
  <c r="G188" i="36"/>
  <c r="G189" i="36"/>
  <c r="G190" i="36"/>
  <c r="G191" i="36"/>
  <c r="G192" i="36"/>
  <c r="G193" i="36"/>
  <c r="G194" i="36"/>
  <c r="G195" i="36"/>
  <c r="G196" i="36"/>
  <c r="G197" i="36"/>
  <c r="G198" i="36"/>
  <c r="G199" i="36"/>
  <c r="G200" i="36"/>
  <c r="G201" i="36"/>
  <c r="G202" i="36"/>
  <c r="G203" i="36"/>
  <c r="G204" i="36"/>
  <c r="G205" i="36"/>
  <c r="G206" i="36"/>
  <c r="G207" i="36"/>
  <c r="G208" i="36"/>
  <c r="G209" i="36"/>
  <c r="G210" i="36"/>
  <c r="G211" i="36"/>
  <c r="G212" i="36"/>
  <c r="G213" i="36"/>
  <c r="G214" i="36"/>
  <c r="G215" i="36"/>
  <c r="G216" i="36"/>
  <c r="G217" i="36"/>
  <c r="G218" i="36"/>
  <c r="G219" i="36"/>
  <c r="G220" i="36"/>
  <c r="G221" i="36"/>
  <c r="G222" i="36"/>
  <c r="G223" i="36"/>
  <c r="G224" i="36"/>
  <c r="G225" i="36"/>
  <c r="G226" i="36"/>
  <c r="G227" i="36"/>
  <c r="G228" i="36"/>
  <c r="G229" i="36"/>
  <c r="G230" i="36"/>
  <c r="G231" i="36"/>
  <c r="G232" i="36"/>
  <c r="G233" i="36"/>
  <c r="G234" i="36"/>
  <c r="G235" i="36"/>
  <c r="G236" i="36"/>
  <c r="G237" i="36"/>
  <c r="G238" i="36"/>
  <c r="G239" i="36"/>
  <c r="G240" i="36"/>
  <c r="G241" i="36"/>
  <c r="G242" i="36"/>
  <c r="G243" i="36"/>
  <c r="G244" i="36"/>
  <c r="G245" i="36"/>
  <c r="G246" i="36"/>
  <c r="G247" i="36"/>
  <c r="G248" i="36"/>
  <c r="G249" i="36"/>
  <c r="G250" i="36"/>
  <c r="G251" i="36"/>
  <c r="G252" i="36"/>
  <c r="G253" i="36"/>
  <c r="G254" i="36"/>
  <c r="G255" i="36"/>
  <c r="G256" i="36"/>
  <c r="G257" i="36"/>
  <c r="G258" i="36"/>
  <c r="G259" i="36"/>
  <c r="G260" i="36"/>
  <c r="G261" i="36"/>
  <c r="G262" i="36"/>
  <c r="G263" i="36"/>
  <c r="G264" i="36"/>
  <c r="G265" i="36"/>
  <c r="G266" i="36"/>
  <c r="G267" i="36"/>
  <c r="G268" i="36"/>
  <c r="G269" i="36"/>
  <c r="G270" i="36"/>
  <c r="G271" i="36"/>
  <c r="G272" i="36"/>
  <c r="G273" i="36"/>
  <c r="G274" i="36"/>
  <c r="G275" i="36"/>
  <c r="G276" i="36"/>
  <c r="G277" i="36"/>
  <c r="G278" i="36"/>
  <c r="G279" i="36"/>
  <c r="G280" i="36"/>
  <c r="G281" i="36"/>
  <c r="G282" i="36"/>
  <c r="G283" i="36"/>
  <c r="G284" i="36"/>
  <c r="G285" i="36"/>
  <c r="G286" i="36"/>
  <c r="G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13" i="36"/>
  <c r="E214" i="36"/>
  <c r="E215" i="36"/>
  <c r="E216" i="36"/>
  <c r="E217" i="36"/>
  <c r="E218" i="36"/>
  <c r="E219" i="36"/>
  <c r="E220" i="36"/>
  <c r="E221" i="36"/>
  <c r="E222" i="36"/>
  <c r="E223" i="36"/>
  <c r="E224" i="36"/>
  <c r="E225" i="36"/>
  <c r="E226" i="36"/>
  <c r="E227" i="36"/>
  <c r="E228" i="36"/>
  <c r="E229" i="36"/>
  <c r="E230" i="36"/>
  <c r="E231" i="36"/>
  <c r="E232" i="36"/>
  <c r="E233" i="36"/>
  <c r="E234" i="36"/>
  <c r="E235" i="36"/>
  <c r="E236" i="36"/>
  <c r="E237" i="36"/>
  <c r="E238" i="36"/>
  <c r="E239" i="36"/>
  <c r="E240" i="36"/>
  <c r="E241" i="36"/>
  <c r="E242" i="36"/>
  <c r="E243" i="36"/>
  <c r="E244" i="36"/>
  <c r="E245" i="36"/>
  <c r="E246" i="36"/>
  <c r="E247" i="36"/>
  <c r="E248" i="36"/>
  <c r="E249" i="36"/>
  <c r="E250" i="36"/>
  <c r="E251" i="36"/>
  <c r="E252" i="36"/>
  <c r="E253" i="36"/>
  <c r="E254" i="36"/>
  <c r="E255" i="36"/>
  <c r="E256" i="36"/>
  <c r="E257" i="36"/>
  <c r="E258" i="36"/>
  <c r="E259" i="36"/>
  <c r="E260" i="36"/>
  <c r="E261" i="36"/>
  <c r="E262" i="36"/>
  <c r="E263" i="36"/>
  <c r="E264" i="36"/>
  <c r="E265" i="36"/>
  <c r="E266" i="36"/>
  <c r="E267" i="36"/>
  <c r="E268" i="36"/>
  <c r="E269" i="36"/>
  <c r="E270" i="36"/>
  <c r="E271" i="36"/>
  <c r="E272" i="36"/>
  <c r="E273" i="36"/>
  <c r="E274" i="36"/>
  <c r="E275" i="36"/>
  <c r="E276" i="36"/>
  <c r="E277" i="36"/>
  <c r="E278" i="36"/>
  <c r="E279" i="36"/>
  <c r="E280" i="36"/>
  <c r="E281" i="36"/>
  <c r="E282" i="36"/>
  <c r="E283" i="36"/>
  <c r="E284" i="36"/>
  <c r="E285" i="36"/>
  <c r="E286" i="36"/>
  <c r="E2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185" i="36"/>
  <c r="C18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" i="36"/>
  <c r="T3" i="36"/>
  <c r="AO3" i="36" s="1"/>
  <c r="T4" i="36"/>
  <c r="T5" i="36"/>
  <c r="AO5" i="36" s="1"/>
  <c r="T6" i="36"/>
  <c r="T7" i="36"/>
  <c r="T8" i="36"/>
  <c r="T9" i="36"/>
  <c r="T10" i="36"/>
  <c r="T11" i="36"/>
  <c r="T12" i="36"/>
  <c r="T13" i="36"/>
  <c r="T14" i="36"/>
  <c r="T15" i="36"/>
  <c r="T16" i="36"/>
  <c r="T17" i="36"/>
  <c r="T18" i="36"/>
  <c r="T19" i="36"/>
  <c r="T20" i="36"/>
  <c r="T21" i="36"/>
  <c r="T22" i="36"/>
  <c r="T23" i="36"/>
  <c r="T24" i="36"/>
  <c r="T25" i="36"/>
  <c r="T26" i="36"/>
  <c r="T27" i="36"/>
  <c r="T28" i="36"/>
  <c r="T29" i="36"/>
  <c r="T30" i="36"/>
  <c r="T31" i="36"/>
  <c r="T32" i="36"/>
  <c r="T33" i="36"/>
  <c r="T34" i="36"/>
  <c r="T35" i="36"/>
  <c r="T36" i="36"/>
  <c r="T37" i="36"/>
  <c r="T38" i="36"/>
  <c r="T39" i="36"/>
  <c r="T40" i="36"/>
  <c r="T41" i="36"/>
  <c r="T42" i="36"/>
  <c r="T43" i="36"/>
  <c r="T44" i="36"/>
  <c r="T45" i="36"/>
  <c r="T46" i="36"/>
  <c r="T47" i="36"/>
  <c r="T48" i="36"/>
  <c r="T49" i="36"/>
  <c r="T50" i="36"/>
  <c r="T51" i="36"/>
  <c r="T52" i="36"/>
  <c r="T53" i="36"/>
  <c r="T54" i="36"/>
  <c r="T55" i="36"/>
  <c r="T56" i="36"/>
  <c r="T57" i="36"/>
  <c r="T58" i="36"/>
  <c r="T59" i="36"/>
  <c r="T60" i="36"/>
  <c r="T61" i="36"/>
  <c r="T62" i="36"/>
  <c r="T63" i="36"/>
  <c r="T64" i="36"/>
  <c r="T65" i="36"/>
  <c r="T66" i="36"/>
  <c r="T67" i="36"/>
  <c r="T68" i="36"/>
  <c r="T69" i="36"/>
  <c r="T70" i="36"/>
  <c r="T71" i="36"/>
  <c r="T72" i="36"/>
  <c r="T73" i="36"/>
  <c r="T74" i="36"/>
  <c r="T75" i="36"/>
  <c r="T76" i="36"/>
  <c r="T77" i="36"/>
  <c r="T78" i="36"/>
  <c r="T79" i="36"/>
  <c r="T80" i="36"/>
  <c r="T81" i="36"/>
  <c r="T82" i="36"/>
  <c r="T83" i="36"/>
  <c r="T84" i="36"/>
  <c r="T85" i="36"/>
  <c r="T86" i="36"/>
  <c r="T87" i="36"/>
  <c r="T88" i="36"/>
  <c r="T89" i="36"/>
  <c r="T90" i="36"/>
  <c r="T91" i="36"/>
  <c r="T92" i="36"/>
  <c r="T93" i="36"/>
  <c r="T94" i="36"/>
  <c r="T95" i="36"/>
  <c r="T96" i="36"/>
  <c r="T97" i="36"/>
  <c r="T98" i="36"/>
  <c r="T99" i="36"/>
  <c r="T100" i="36"/>
  <c r="T101" i="36"/>
  <c r="T102" i="36"/>
  <c r="T103" i="36"/>
  <c r="T104" i="36"/>
  <c r="T105" i="36"/>
  <c r="T106" i="36"/>
  <c r="T107" i="36"/>
  <c r="T108" i="36"/>
  <c r="T109" i="36"/>
  <c r="T110" i="36"/>
  <c r="T111" i="36"/>
  <c r="T112" i="36"/>
  <c r="T113" i="36"/>
  <c r="T114" i="36"/>
  <c r="T115" i="36"/>
  <c r="T116" i="36"/>
  <c r="T117" i="36"/>
  <c r="T118" i="36"/>
  <c r="T119" i="36"/>
  <c r="T120" i="36"/>
  <c r="T121" i="36"/>
  <c r="T122" i="36"/>
  <c r="T123" i="36"/>
  <c r="T124" i="36"/>
  <c r="T125" i="36"/>
  <c r="T126" i="36"/>
  <c r="T127" i="36"/>
  <c r="T128" i="36"/>
  <c r="T129" i="36"/>
  <c r="T130" i="36"/>
  <c r="T131" i="36"/>
  <c r="T132" i="36"/>
  <c r="T133" i="36"/>
  <c r="T134" i="36"/>
  <c r="T135" i="36"/>
  <c r="T136" i="36"/>
  <c r="T137" i="36"/>
  <c r="T138" i="36"/>
  <c r="T139" i="36"/>
  <c r="T140" i="36"/>
  <c r="T141" i="36"/>
  <c r="T142" i="36"/>
  <c r="T143" i="36"/>
  <c r="T144" i="36"/>
  <c r="T145" i="36"/>
  <c r="T146" i="36"/>
  <c r="T147" i="36"/>
  <c r="T148" i="36"/>
  <c r="T149" i="36"/>
  <c r="T150" i="36"/>
  <c r="T151" i="36"/>
  <c r="T152" i="36"/>
  <c r="T153" i="36"/>
  <c r="T154" i="36"/>
  <c r="T155" i="36"/>
  <c r="T156" i="36"/>
  <c r="T157" i="36"/>
  <c r="T158" i="36"/>
  <c r="T159" i="36"/>
  <c r="T160" i="36"/>
  <c r="T161" i="36"/>
  <c r="T162" i="36"/>
  <c r="T163" i="36"/>
  <c r="T164" i="36"/>
  <c r="T165" i="36"/>
  <c r="T166" i="36"/>
  <c r="T167" i="36"/>
  <c r="T168" i="36"/>
  <c r="T169" i="36"/>
  <c r="T170" i="36"/>
  <c r="T171" i="36"/>
  <c r="T172" i="36"/>
  <c r="T173" i="36"/>
  <c r="T174" i="36"/>
  <c r="T175" i="36"/>
  <c r="T176" i="36"/>
  <c r="T177" i="36"/>
  <c r="T178" i="36"/>
  <c r="T179" i="36"/>
  <c r="T180" i="36"/>
  <c r="T181" i="36"/>
  <c r="T182" i="36"/>
  <c r="T183" i="36"/>
  <c r="T184" i="36"/>
  <c r="T185" i="36"/>
  <c r="T186" i="36"/>
  <c r="T187" i="36"/>
  <c r="T188" i="36"/>
  <c r="T189" i="36"/>
  <c r="T190" i="36"/>
  <c r="T191" i="36"/>
  <c r="T192" i="36"/>
  <c r="T193" i="36"/>
  <c r="T194" i="36"/>
  <c r="T195" i="36"/>
  <c r="T196" i="36"/>
  <c r="T197" i="36"/>
  <c r="T198" i="36"/>
  <c r="T199" i="36"/>
  <c r="T200" i="36"/>
  <c r="T201" i="36"/>
  <c r="T202" i="36"/>
  <c r="T203" i="36"/>
  <c r="T204" i="36"/>
  <c r="T205" i="36"/>
  <c r="T206" i="36"/>
  <c r="T207" i="36"/>
  <c r="T208" i="36"/>
  <c r="T209" i="36"/>
  <c r="T210" i="36"/>
  <c r="T211" i="36"/>
  <c r="T212" i="36"/>
  <c r="T213" i="36"/>
  <c r="T214" i="36"/>
  <c r="T215" i="36"/>
  <c r="T216" i="36"/>
  <c r="T217" i="36"/>
  <c r="T218" i="36"/>
  <c r="T219" i="36"/>
  <c r="T220" i="36"/>
  <c r="T221" i="36"/>
  <c r="T222" i="36"/>
  <c r="T223" i="36"/>
  <c r="T224" i="36"/>
  <c r="T225" i="36"/>
  <c r="T226" i="36"/>
  <c r="T227" i="36"/>
  <c r="T228" i="36"/>
  <c r="T229" i="36"/>
  <c r="T230" i="36"/>
  <c r="T231" i="36"/>
  <c r="T232" i="36"/>
  <c r="T233" i="36"/>
  <c r="T234" i="36"/>
  <c r="T235" i="36"/>
  <c r="T236" i="36"/>
  <c r="T237" i="36"/>
  <c r="T238" i="36"/>
  <c r="T239" i="36"/>
  <c r="T240" i="36"/>
  <c r="T241" i="36"/>
  <c r="T242" i="36"/>
  <c r="T243" i="36"/>
  <c r="T244" i="36"/>
  <c r="T245" i="36"/>
  <c r="T246" i="36"/>
  <c r="T247" i="36"/>
  <c r="T248" i="36"/>
  <c r="T249" i="36"/>
  <c r="T250" i="36"/>
  <c r="T251" i="36"/>
  <c r="T252" i="36"/>
  <c r="T253" i="36"/>
  <c r="T254" i="36"/>
  <c r="T255" i="36"/>
  <c r="T256" i="36"/>
  <c r="T257" i="36"/>
  <c r="T258" i="36"/>
  <c r="T259" i="36"/>
  <c r="T260" i="36"/>
  <c r="T261" i="36"/>
  <c r="T262" i="36"/>
  <c r="T263" i="36"/>
  <c r="T264" i="36"/>
  <c r="T265" i="36"/>
  <c r="T266" i="36"/>
  <c r="T267" i="36"/>
  <c r="T268" i="36"/>
  <c r="T269" i="36"/>
  <c r="T270" i="36"/>
  <c r="T271" i="36"/>
  <c r="T272" i="36"/>
  <c r="T273" i="36"/>
  <c r="T274" i="36"/>
  <c r="T275" i="36"/>
  <c r="T276" i="36"/>
  <c r="T277" i="36"/>
  <c r="T278" i="36"/>
  <c r="T279" i="36"/>
  <c r="T280" i="36"/>
  <c r="T281" i="36"/>
  <c r="T282" i="36"/>
  <c r="T283" i="36"/>
  <c r="T284" i="36"/>
  <c r="T285" i="36"/>
  <c r="T286" i="36"/>
  <c r="T2" i="36"/>
  <c r="AO4" i="36" s="1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5" i="36"/>
  <c r="R46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1" i="36"/>
  <c r="R62" i="36"/>
  <c r="R63" i="36"/>
  <c r="R64" i="36"/>
  <c r="R65" i="36"/>
  <c r="R66" i="36"/>
  <c r="R67" i="36"/>
  <c r="R68" i="36"/>
  <c r="R69" i="36"/>
  <c r="R70" i="36"/>
  <c r="R71" i="36"/>
  <c r="R72" i="36"/>
  <c r="R73" i="36"/>
  <c r="R74" i="36"/>
  <c r="R75" i="36"/>
  <c r="R76" i="36"/>
  <c r="R77" i="36"/>
  <c r="R78" i="36"/>
  <c r="R79" i="36"/>
  <c r="R80" i="36"/>
  <c r="R81" i="36"/>
  <c r="R82" i="36"/>
  <c r="R83" i="36"/>
  <c r="R84" i="36"/>
  <c r="R85" i="36"/>
  <c r="R86" i="36"/>
  <c r="R87" i="36"/>
  <c r="R88" i="36"/>
  <c r="R89" i="36"/>
  <c r="R90" i="36"/>
  <c r="R91" i="36"/>
  <c r="R92" i="36"/>
  <c r="R93" i="36"/>
  <c r="R94" i="36"/>
  <c r="R95" i="36"/>
  <c r="R96" i="36"/>
  <c r="R97" i="36"/>
  <c r="R98" i="36"/>
  <c r="R99" i="36"/>
  <c r="R100" i="36"/>
  <c r="R101" i="36"/>
  <c r="R102" i="36"/>
  <c r="R103" i="36"/>
  <c r="R104" i="36"/>
  <c r="R105" i="36"/>
  <c r="R106" i="36"/>
  <c r="R107" i="36"/>
  <c r="R108" i="36"/>
  <c r="R109" i="36"/>
  <c r="R110" i="36"/>
  <c r="R111" i="36"/>
  <c r="R112" i="36"/>
  <c r="R113" i="36"/>
  <c r="R114" i="36"/>
  <c r="R115" i="36"/>
  <c r="R116" i="36"/>
  <c r="R117" i="36"/>
  <c r="R118" i="36"/>
  <c r="R119" i="36"/>
  <c r="R120" i="36"/>
  <c r="R121" i="36"/>
  <c r="R122" i="36"/>
  <c r="R123" i="36"/>
  <c r="R124" i="36"/>
  <c r="R125" i="36"/>
  <c r="R126" i="36"/>
  <c r="R127" i="36"/>
  <c r="R128" i="36"/>
  <c r="R129" i="36"/>
  <c r="R130" i="36"/>
  <c r="R131" i="36"/>
  <c r="R132" i="36"/>
  <c r="R133" i="36"/>
  <c r="R134" i="36"/>
  <c r="R135" i="36"/>
  <c r="R136" i="36"/>
  <c r="R137" i="36"/>
  <c r="R138" i="36"/>
  <c r="R139" i="36"/>
  <c r="R140" i="36"/>
  <c r="R141" i="36"/>
  <c r="R142" i="36"/>
  <c r="R143" i="36"/>
  <c r="R144" i="36"/>
  <c r="R145" i="36"/>
  <c r="R146" i="36"/>
  <c r="R147" i="36"/>
  <c r="R148" i="36"/>
  <c r="R149" i="36"/>
  <c r="R150" i="36"/>
  <c r="R151" i="36"/>
  <c r="R152" i="36"/>
  <c r="R153" i="36"/>
  <c r="R154" i="36"/>
  <c r="R155" i="36"/>
  <c r="R156" i="36"/>
  <c r="R157" i="36"/>
  <c r="R158" i="36"/>
  <c r="R159" i="36"/>
  <c r="R160" i="36"/>
  <c r="R161" i="36"/>
  <c r="R162" i="36"/>
  <c r="R163" i="36"/>
  <c r="R164" i="36"/>
  <c r="R165" i="36"/>
  <c r="R166" i="36"/>
  <c r="R167" i="36"/>
  <c r="R168" i="36"/>
  <c r="R169" i="36"/>
  <c r="R170" i="36"/>
  <c r="R171" i="36"/>
  <c r="R172" i="36"/>
  <c r="R173" i="36"/>
  <c r="R174" i="36"/>
  <c r="R175" i="36"/>
  <c r="R176" i="36"/>
  <c r="R177" i="36"/>
  <c r="R178" i="36"/>
  <c r="R179" i="36"/>
  <c r="R180" i="36"/>
  <c r="R181" i="36"/>
  <c r="R182" i="36"/>
  <c r="R183" i="36"/>
  <c r="R184" i="36"/>
  <c r="R185" i="36"/>
  <c r="R186" i="36"/>
  <c r="R187" i="36"/>
  <c r="R188" i="36"/>
  <c r="R189" i="36"/>
  <c r="R190" i="36"/>
  <c r="R191" i="36"/>
  <c r="R192" i="36"/>
  <c r="R193" i="36"/>
  <c r="R194" i="36"/>
  <c r="R195" i="36"/>
  <c r="R196" i="36"/>
  <c r="R197" i="36"/>
  <c r="R198" i="36"/>
  <c r="R199" i="36"/>
  <c r="R200" i="36"/>
  <c r="R201" i="36"/>
  <c r="R202" i="36"/>
  <c r="R203" i="36"/>
  <c r="R204" i="36"/>
  <c r="R205" i="36"/>
  <c r="R206" i="36"/>
  <c r="R207" i="36"/>
  <c r="R208" i="36"/>
  <c r="R209" i="36"/>
  <c r="R210" i="36"/>
  <c r="R211" i="36"/>
  <c r="R212" i="36"/>
  <c r="R213" i="36"/>
  <c r="R214" i="36"/>
  <c r="R215" i="36"/>
  <c r="R216" i="36"/>
  <c r="R217" i="36"/>
  <c r="R218" i="36"/>
  <c r="R219" i="36"/>
  <c r="R220" i="36"/>
  <c r="R221" i="36"/>
  <c r="R222" i="36"/>
  <c r="R223" i="36"/>
  <c r="R224" i="36"/>
  <c r="R225" i="36"/>
  <c r="R226" i="36"/>
  <c r="R227" i="36"/>
  <c r="R228" i="36"/>
  <c r="R229" i="36"/>
  <c r="R230" i="36"/>
  <c r="R231" i="36"/>
  <c r="R232" i="36"/>
  <c r="R233" i="36"/>
  <c r="R234" i="36"/>
  <c r="R235" i="36"/>
  <c r="R236" i="36"/>
  <c r="R237" i="36"/>
  <c r="R238" i="36"/>
  <c r="R239" i="36"/>
  <c r="R240" i="36"/>
  <c r="R241" i="36"/>
  <c r="R242" i="36"/>
  <c r="R243" i="36"/>
  <c r="R244" i="36"/>
  <c r="R245" i="36"/>
  <c r="R246" i="36"/>
  <c r="R247" i="36"/>
  <c r="R248" i="36"/>
  <c r="R249" i="36"/>
  <c r="R250" i="36"/>
  <c r="R251" i="36"/>
  <c r="R252" i="36"/>
  <c r="R253" i="36"/>
  <c r="R254" i="36"/>
  <c r="R255" i="36"/>
  <c r="R256" i="36"/>
  <c r="R257" i="36"/>
  <c r="R258" i="36"/>
  <c r="R259" i="36"/>
  <c r="R260" i="36"/>
  <c r="R261" i="36"/>
  <c r="R262" i="36"/>
  <c r="R263" i="36"/>
  <c r="R264" i="36"/>
  <c r="R265" i="36"/>
  <c r="R266" i="36"/>
  <c r="R267" i="36"/>
  <c r="R268" i="36"/>
  <c r="R269" i="36"/>
  <c r="R270" i="36"/>
  <c r="R271" i="36"/>
  <c r="R272" i="36"/>
  <c r="R273" i="36"/>
  <c r="R274" i="36"/>
  <c r="R275" i="36"/>
  <c r="R276" i="36"/>
  <c r="R277" i="36"/>
  <c r="R278" i="36"/>
  <c r="R279" i="36"/>
  <c r="R280" i="36"/>
  <c r="R281" i="36"/>
  <c r="R282" i="36"/>
  <c r="R283" i="36"/>
  <c r="R284" i="36"/>
  <c r="R285" i="36"/>
  <c r="R286" i="36"/>
  <c r="R2" i="36"/>
  <c r="P3" i="36"/>
  <c r="P4" i="36"/>
  <c r="P5" i="36"/>
  <c r="P6" i="36"/>
  <c r="P7" i="36"/>
  <c r="P8" i="36"/>
  <c r="P9" i="36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P50" i="36"/>
  <c r="P51" i="36"/>
  <c r="P52" i="36"/>
  <c r="P53" i="36"/>
  <c r="P54" i="36"/>
  <c r="P55" i="36"/>
  <c r="P56" i="36"/>
  <c r="P57" i="36"/>
  <c r="P58" i="36"/>
  <c r="P59" i="36"/>
  <c r="P60" i="36"/>
  <c r="P61" i="36"/>
  <c r="P62" i="36"/>
  <c r="P63" i="36"/>
  <c r="P64" i="36"/>
  <c r="P65" i="36"/>
  <c r="P66" i="36"/>
  <c r="P67" i="36"/>
  <c r="P68" i="36"/>
  <c r="P69" i="36"/>
  <c r="P70" i="36"/>
  <c r="P71" i="36"/>
  <c r="P72" i="36"/>
  <c r="P73" i="36"/>
  <c r="P74" i="36"/>
  <c r="P75" i="36"/>
  <c r="P76" i="36"/>
  <c r="P77" i="36"/>
  <c r="P78" i="36"/>
  <c r="P79" i="36"/>
  <c r="P80" i="36"/>
  <c r="P81" i="36"/>
  <c r="P82" i="36"/>
  <c r="P83" i="36"/>
  <c r="P84" i="36"/>
  <c r="P85" i="36"/>
  <c r="P86" i="36"/>
  <c r="P87" i="36"/>
  <c r="P88" i="36"/>
  <c r="P89" i="36"/>
  <c r="P90" i="36"/>
  <c r="P91" i="36"/>
  <c r="P92" i="36"/>
  <c r="P93" i="36"/>
  <c r="P94" i="36"/>
  <c r="P95" i="36"/>
  <c r="P96" i="36"/>
  <c r="P97" i="36"/>
  <c r="P98" i="36"/>
  <c r="P99" i="36"/>
  <c r="P100" i="36"/>
  <c r="P101" i="36"/>
  <c r="P102" i="36"/>
  <c r="P103" i="36"/>
  <c r="P104" i="36"/>
  <c r="P105" i="36"/>
  <c r="P106" i="36"/>
  <c r="P107" i="36"/>
  <c r="P108" i="36"/>
  <c r="P109" i="36"/>
  <c r="P110" i="36"/>
  <c r="P111" i="36"/>
  <c r="P112" i="36"/>
  <c r="P113" i="36"/>
  <c r="P114" i="36"/>
  <c r="P115" i="36"/>
  <c r="P116" i="36"/>
  <c r="P117" i="36"/>
  <c r="P118" i="36"/>
  <c r="P119" i="36"/>
  <c r="P120" i="36"/>
  <c r="P121" i="36"/>
  <c r="P122" i="36"/>
  <c r="P123" i="36"/>
  <c r="P124" i="36"/>
  <c r="P125" i="36"/>
  <c r="P126" i="36"/>
  <c r="P127" i="36"/>
  <c r="P128" i="36"/>
  <c r="P129" i="36"/>
  <c r="P130" i="36"/>
  <c r="P131" i="36"/>
  <c r="P132" i="36"/>
  <c r="P133" i="36"/>
  <c r="P134" i="36"/>
  <c r="P135" i="36"/>
  <c r="P136" i="36"/>
  <c r="P137" i="36"/>
  <c r="P138" i="36"/>
  <c r="P139" i="36"/>
  <c r="P140" i="36"/>
  <c r="P141" i="36"/>
  <c r="P142" i="36"/>
  <c r="P143" i="36"/>
  <c r="P144" i="36"/>
  <c r="P145" i="36"/>
  <c r="P146" i="36"/>
  <c r="P147" i="36"/>
  <c r="P148" i="36"/>
  <c r="P149" i="36"/>
  <c r="P150" i="36"/>
  <c r="P151" i="36"/>
  <c r="P152" i="36"/>
  <c r="P153" i="36"/>
  <c r="P154" i="36"/>
  <c r="P155" i="36"/>
  <c r="P156" i="36"/>
  <c r="P157" i="36"/>
  <c r="P158" i="36"/>
  <c r="P159" i="36"/>
  <c r="P160" i="36"/>
  <c r="P161" i="36"/>
  <c r="P162" i="36"/>
  <c r="P163" i="36"/>
  <c r="P164" i="36"/>
  <c r="P165" i="36"/>
  <c r="P166" i="36"/>
  <c r="P167" i="36"/>
  <c r="P168" i="36"/>
  <c r="P169" i="36"/>
  <c r="P170" i="36"/>
  <c r="P171" i="36"/>
  <c r="P172" i="36"/>
  <c r="P173" i="36"/>
  <c r="P174" i="36"/>
  <c r="P175" i="36"/>
  <c r="P176" i="36"/>
  <c r="P177" i="36"/>
  <c r="P178" i="36"/>
  <c r="P179" i="36"/>
  <c r="P180" i="36"/>
  <c r="P181" i="36"/>
  <c r="P182" i="36"/>
  <c r="P183" i="36"/>
  <c r="P184" i="36"/>
  <c r="P185" i="36"/>
  <c r="P186" i="36"/>
  <c r="P187" i="36"/>
  <c r="P188" i="36"/>
  <c r="P189" i="36"/>
  <c r="P190" i="36"/>
  <c r="P191" i="36"/>
  <c r="P192" i="36"/>
  <c r="P193" i="36"/>
  <c r="P194" i="36"/>
  <c r="P195" i="36"/>
  <c r="P196" i="36"/>
  <c r="P197" i="36"/>
  <c r="P198" i="36"/>
  <c r="P199" i="36"/>
  <c r="P200" i="36"/>
  <c r="P201" i="36"/>
  <c r="P202" i="36"/>
  <c r="P203" i="36"/>
  <c r="P204" i="36"/>
  <c r="P205" i="36"/>
  <c r="P206" i="36"/>
  <c r="P207" i="36"/>
  <c r="P208" i="36"/>
  <c r="P209" i="36"/>
  <c r="P210" i="36"/>
  <c r="P211" i="36"/>
  <c r="P212" i="36"/>
  <c r="P213" i="36"/>
  <c r="P214" i="36"/>
  <c r="P215" i="36"/>
  <c r="P216" i="36"/>
  <c r="P217" i="36"/>
  <c r="P218" i="36"/>
  <c r="P219" i="36"/>
  <c r="P220" i="36"/>
  <c r="P221" i="36"/>
  <c r="P222" i="36"/>
  <c r="P223" i="36"/>
  <c r="P224" i="36"/>
  <c r="P225" i="36"/>
  <c r="P226" i="36"/>
  <c r="P227" i="36"/>
  <c r="P228" i="36"/>
  <c r="P229" i="36"/>
  <c r="P230" i="36"/>
  <c r="P231" i="36"/>
  <c r="P232" i="36"/>
  <c r="P233" i="36"/>
  <c r="P234" i="36"/>
  <c r="P235" i="36"/>
  <c r="P236" i="36"/>
  <c r="P237" i="36"/>
  <c r="P238" i="36"/>
  <c r="P239" i="36"/>
  <c r="P240" i="36"/>
  <c r="P241" i="36"/>
  <c r="P242" i="36"/>
  <c r="P243" i="36"/>
  <c r="P244" i="36"/>
  <c r="P245" i="36"/>
  <c r="P246" i="36"/>
  <c r="P247" i="36"/>
  <c r="P248" i="36"/>
  <c r="P249" i="36"/>
  <c r="P250" i="36"/>
  <c r="P251" i="36"/>
  <c r="P252" i="36"/>
  <c r="P253" i="36"/>
  <c r="P254" i="36"/>
  <c r="P255" i="36"/>
  <c r="P256" i="36"/>
  <c r="P257" i="36"/>
  <c r="P258" i="36"/>
  <c r="P259" i="36"/>
  <c r="P260" i="36"/>
  <c r="P261" i="36"/>
  <c r="P262" i="36"/>
  <c r="P263" i="36"/>
  <c r="P264" i="36"/>
  <c r="P265" i="36"/>
  <c r="P266" i="36"/>
  <c r="P267" i="36"/>
  <c r="P268" i="36"/>
  <c r="P269" i="36"/>
  <c r="P270" i="36"/>
  <c r="P271" i="36"/>
  <c r="P272" i="36"/>
  <c r="P273" i="36"/>
  <c r="P274" i="36"/>
  <c r="P275" i="36"/>
  <c r="P276" i="36"/>
  <c r="P277" i="36"/>
  <c r="P278" i="36"/>
  <c r="P279" i="36"/>
  <c r="P280" i="36"/>
  <c r="P281" i="36"/>
  <c r="P282" i="36"/>
  <c r="P283" i="36"/>
  <c r="P284" i="36"/>
  <c r="P285" i="36"/>
  <c r="P286" i="36"/>
  <c r="P2" i="36"/>
  <c r="N3" i="36"/>
  <c r="N4" i="36"/>
  <c r="N5" i="36"/>
  <c r="N6" i="36"/>
  <c r="N7" i="36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N50" i="36"/>
  <c r="N51" i="36"/>
  <c r="N52" i="36"/>
  <c r="N53" i="36"/>
  <c r="N54" i="36"/>
  <c r="N55" i="36"/>
  <c r="N56" i="36"/>
  <c r="N57" i="36"/>
  <c r="N58" i="36"/>
  <c r="N59" i="36"/>
  <c r="N60" i="36"/>
  <c r="N61" i="36"/>
  <c r="N62" i="36"/>
  <c r="N63" i="36"/>
  <c r="N64" i="36"/>
  <c r="N65" i="36"/>
  <c r="N66" i="36"/>
  <c r="N67" i="36"/>
  <c r="N68" i="36"/>
  <c r="N69" i="36"/>
  <c r="N70" i="36"/>
  <c r="N71" i="36"/>
  <c r="N72" i="36"/>
  <c r="N73" i="36"/>
  <c r="N74" i="36"/>
  <c r="N75" i="36"/>
  <c r="N76" i="36"/>
  <c r="N77" i="36"/>
  <c r="N78" i="36"/>
  <c r="N79" i="36"/>
  <c r="N80" i="36"/>
  <c r="N81" i="36"/>
  <c r="N82" i="36"/>
  <c r="N83" i="36"/>
  <c r="N84" i="36"/>
  <c r="N85" i="36"/>
  <c r="N86" i="36"/>
  <c r="N87" i="36"/>
  <c r="N88" i="36"/>
  <c r="N89" i="36"/>
  <c r="N90" i="36"/>
  <c r="N91" i="36"/>
  <c r="N92" i="36"/>
  <c r="N93" i="36"/>
  <c r="N94" i="36"/>
  <c r="N95" i="36"/>
  <c r="N96" i="36"/>
  <c r="N97" i="36"/>
  <c r="N98" i="36"/>
  <c r="N99" i="36"/>
  <c r="N100" i="36"/>
  <c r="N101" i="36"/>
  <c r="N102" i="36"/>
  <c r="N103" i="36"/>
  <c r="N104" i="36"/>
  <c r="N105" i="36"/>
  <c r="N106" i="36"/>
  <c r="N107" i="36"/>
  <c r="N108" i="36"/>
  <c r="N109" i="36"/>
  <c r="N110" i="36"/>
  <c r="N111" i="36"/>
  <c r="N112" i="36"/>
  <c r="N113" i="36"/>
  <c r="N114" i="36"/>
  <c r="N115" i="36"/>
  <c r="N116" i="36"/>
  <c r="N117" i="36"/>
  <c r="N118" i="36"/>
  <c r="N119" i="36"/>
  <c r="N120" i="36"/>
  <c r="N121" i="36"/>
  <c r="N122" i="36"/>
  <c r="N123" i="36"/>
  <c r="N124" i="36"/>
  <c r="N125" i="36"/>
  <c r="N126" i="36"/>
  <c r="N127" i="36"/>
  <c r="N128" i="36"/>
  <c r="N129" i="36"/>
  <c r="N130" i="36"/>
  <c r="N131" i="36"/>
  <c r="N132" i="36"/>
  <c r="N133" i="36"/>
  <c r="N134" i="36"/>
  <c r="N135" i="36"/>
  <c r="N136" i="36"/>
  <c r="N137" i="36"/>
  <c r="N138" i="36"/>
  <c r="N139" i="36"/>
  <c r="N140" i="36"/>
  <c r="N141" i="36"/>
  <c r="N142" i="36"/>
  <c r="N143" i="36"/>
  <c r="N144" i="36"/>
  <c r="N145" i="36"/>
  <c r="N146" i="36"/>
  <c r="N147" i="36"/>
  <c r="N148" i="36"/>
  <c r="N149" i="36"/>
  <c r="N150" i="36"/>
  <c r="N151" i="36"/>
  <c r="N152" i="36"/>
  <c r="N153" i="36"/>
  <c r="N154" i="36"/>
  <c r="N155" i="36"/>
  <c r="N156" i="36"/>
  <c r="N157" i="36"/>
  <c r="N158" i="36"/>
  <c r="N159" i="36"/>
  <c r="N160" i="36"/>
  <c r="N161" i="36"/>
  <c r="N162" i="36"/>
  <c r="N163" i="36"/>
  <c r="N164" i="36"/>
  <c r="N165" i="36"/>
  <c r="N166" i="36"/>
  <c r="N167" i="36"/>
  <c r="N168" i="36"/>
  <c r="N169" i="36"/>
  <c r="N170" i="36"/>
  <c r="N171" i="36"/>
  <c r="N172" i="36"/>
  <c r="N173" i="36"/>
  <c r="N174" i="36"/>
  <c r="N175" i="36"/>
  <c r="N176" i="36"/>
  <c r="N177" i="36"/>
  <c r="N178" i="36"/>
  <c r="N179" i="36"/>
  <c r="N180" i="36"/>
  <c r="N181" i="36"/>
  <c r="N182" i="36"/>
  <c r="N183" i="36"/>
  <c r="N184" i="36"/>
  <c r="N185" i="36"/>
  <c r="N186" i="36"/>
  <c r="N187" i="36"/>
  <c r="N188" i="36"/>
  <c r="N189" i="36"/>
  <c r="N190" i="36"/>
  <c r="N191" i="36"/>
  <c r="N192" i="36"/>
  <c r="N193" i="36"/>
  <c r="N194" i="36"/>
  <c r="N195" i="36"/>
  <c r="N196" i="36"/>
  <c r="N197" i="36"/>
  <c r="N198" i="36"/>
  <c r="N199" i="36"/>
  <c r="N200" i="36"/>
  <c r="N201" i="36"/>
  <c r="N202" i="36"/>
  <c r="N203" i="36"/>
  <c r="N204" i="36"/>
  <c r="N205" i="36"/>
  <c r="N206" i="36"/>
  <c r="N207" i="36"/>
  <c r="N208" i="36"/>
  <c r="N209" i="36"/>
  <c r="N210" i="36"/>
  <c r="N211" i="36"/>
  <c r="N212" i="36"/>
  <c r="N213" i="36"/>
  <c r="N214" i="36"/>
  <c r="N215" i="36"/>
  <c r="N216" i="36"/>
  <c r="N217" i="36"/>
  <c r="N218" i="36"/>
  <c r="N219" i="36"/>
  <c r="N220" i="36"/>
  <c r="N221" i="36"/>
  <c r="N222" i="36"/>
  <c r="N223" i="36"/>
  <c r="N224" i="36"/>
  <c r="N225" i="36"/>
  <c r="N226" i="36"/>
  <c r="N227" i="36"/>
  <c r="N228" i="36"/>
  <c r="N229" i="36"/>
  <c r="N230" i="36"/>
  <c r="N231" i="36"/>
  <c r="N232" i="36"/>
  <c r="N233" i="36"/>
  <c r="N234" i="36"/>
  <c r="N235" i="36"/>
  <c r="N236" i="36"/>
  <c r="N237" i="36"/>
  <c r="N238" i="36"/>
  <c r="N239" i="36"/>
  <c r="N240" i="36"/>
  <c r="N241" i="36"/>
  <c r="N242" i="36"/>
  <c r="N243" i="36"/>
  <c r="N244" i="36"/>
  <c r="N245" i="36"/>
  <c r="N246" i="36"/>
  <c r="N247" i="36"/>
  <c r="N248" i="36"/>
  <c r="N249" i="36"/>
  <c r="N250" i="36"/>
  <c r="N251" i="36"/>
  <c r="N252" i="36"/>
  <c r="N253" i="36"/>
  <c r="N254" i="36"/>
  <c r="N255" i="36"/>
  <c r="N256" i="36"/>
  <c r="N257" i="36"/>
  <c r="N258" i="36"/>
  <c r="N259" i="36"/>
  <c r="N260" i="36"/>
  <c r="N261" i="36"/>
  <c r="N262" i="36"/>
  <c r="N263" i="36"/>
  <c r="N264" i="36"/>
  <c r="N265" i="36"/>
  <c r="N266" i="36"/>
  <c r="N267" i="36"/>
  <c r="N268" i="36"/>
  <c r="N269" i="36"/>
  <c r="N270" i="36"/>
  <c r="N271" i="36"/>
  <c r="N272" i="36"/>
  <c r="N273" i="36"/>
  <c r="N274" i="36"/>
  <c r="N275" i="36"/>
  <c r="N276" i="36"/>
  <c r="N277" i="36"/>
  <c r="N278" i="36"/>
  <c r="N279" i="36"/>
  <c r="N280" i="36"/>
  <c r="N281" i="36"/>
  <c r="N282" i="36"/>
  <c r="N283" i="36"/>
  <c r="N284" i="36"/>
  <c r="N285" i="36"/>
  <c r="N286" i="36"/>
  <c r="N2" i="36"/>
  <c r="J3" i="36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2" i="36"/>
  <c r="J143" i="36"/>
  <c r="J144" i="36"/>
  <c r="J145" i="36"/>
  <c r="J146" i="36"/>
  <c r="J147" i="36"/>
  <c r="J148" i="36"/>
  <c r="J149" i="36"/>
  <c r="J150" i="36"/>
  <c r="J151" i="36"/>
  <c r="J152" i="36"/>
  <c r="J153" i="36"/>
  <c r="J154" i="36"/>
  <c r="J155" i="36"/>
  <c r="J156" i="36"/>
  <c r="J157" i="36"/>
  <c r="J158" i="36"/>
  <c r="J159" i="36"/>
  <c r="J160" i="36"/>
  <c r="J161" i="36"/>
  <c r="J162" i="36"/>
  <c r="J163" i="36"/>
  <c r="J164" i="36"/>
  <c r="J165" i="36"/>
  <c r="J166" i="36"/>
  <c r="J167" i="36"/>
  <c r="J168" i="36"/>
  <c r="J169" i="36"/>
  <c r="J170" i="36"/>
  <c r="J171" i="36"/>
  <c r="J172" i="36"/>
  <c r="J173" i="36"/>
  <c r="J174" i="36"/>
  <c r="J175" i="36"/>
  <c r="J176" i="36"/>
  <c r="J177" i="36"/>
  <c r="J178" i="36"/>
  <c r="J179" i="36"/>
  <c r="J180" i="36"/>
  <c r="J181" i="36"/>
  <c r="J182" i="36"/>
  <c r="J183" i="36"/>
  <c r="J184" i="36"/>
  <c r="J185" i="36"/>
  <c r="J186" i="36"/>
  <c r="J187" i="36"/>
  <c r="J188" i="36"/>
  <c r="J189" i="36"/>
  <c r="J190" i="36"/>
  <c r="J191" i="36"/>
  <c r="J192" i="36"/>
  <c r="J193" i="36"/>
  <c r="J194" i="36"/>
  <c r="J195" i="36"/>
  <c r="J196" i="36"/>
  <c r="J197" i="36"/>
  <c r="J198" i="36"/>
  <c r="J199" i="36"/>
  <c r="J200" i="36"/>
  <c r="J201" i="36"/>
  <c r="J202" i="36"/>
  <c r="J203" i="36"/>
  <c r="J204" i="36"/>
  <c r="J205" i="36"/>
  <c r="J206" i="36"/>
  <c r="J207" i="36"/>
  <c r="J208" i="36"/>
  <c r="J209" i="36"/>
  <c r="J210" i="36"/>
  <c r="J211" i="36"/>
  <c r="J212" i="36"/>
  <c r="J213" i="36"/>
  <c r="J214" i="36"/>
  <c r="J215" i="36"/>
  <c r="J216" i="36"/>
  <c r="J217" i="36"/>
  <c r="J218" i="36"/>
  <c r="J219" i="36"/>
  <c r="J220" i="36"/>
  <c r="J221" i="36"/>
  <c r="J222" i="36"/>
  <c r="J223" i="36"/>
  <c r="J224" i="36"/>
  <c r="J225" i="36"/>
  <c r="J226" i="36"/>
  <c r="J227" i="36"/>
  <c r="J228" i="36"/>
  <c r="J229" i="36"/>
  <c r="J230" i="36"/>
  <c r="J231" i="36"/>
  <c r="J232" i="36"/>
  <c r="J233" i="36"/>
  <c r="J234" i="36"/>
  <c r="J235" i="36"/>
  <c r="J236" i="36"/>
  <c r="J237" i="36"/>
  <c r="J238" i="36"/>
  <c r="J239" i="36"/>
  <c r="J240" i="36"/>
  <c r="J241" i="36"/>
  <c r="J242" i="36"/>
  <c r="J243" i="36"/>
  <c r="J244" i="36"/>
  <c r="J245" i="36"/>
  <c r="J246" i="36"/>
  <c r="J247" i="36"/>
  <c r="J248" i="36"/>
  <c r="J249" i="36"/>
  <c r="J250" i="36"/>
  <c r="J251" i="36"/>
  <c r="J252" i="36"/>
  <c r="J253" i="36"/>
  <c r="J254" i="36"/>
  <c r="J255" i="36"/>
  <c r="J256" i="36"/>
  <c r="J257" i="36"/>
  <c r="J258" i="36"/>
  <c r="J259" i="36"/>
  <c r="J260" i="36"/>
  <c r="J261" i="36"/>
  <c r="J262" i="36"/>
  <c r="J263" i="36"/>
  <c r="J264" i="36"/>
  <c r="J265" i="36"/>
  <c r="J266" i="36"/>
  <c r="J267" i="36"/>
  <c r="J268" i="36"/>
  <c r="J269" i="36"/>
  <c r="J270" i="36"/>
  <c r="J271" i="36"/>
  <c r="J272" i="36"/>
  <c r="J273" i="36"/>
  <c r="J274" i="36"/>
  <c r="J275" i="36"/>
  <c r="J276" i="36"/>
  <c r="J277" i="36"/>
  <c r="J278" i="36"/>
  <c r="J279" i="36"/>
  <c r="J280" i="36"/>
  <c r="J281" i="36"/>
  <c r="J282" i="36"/>
  <c r="J283" i="36"/>
  <c r="J284" i="36"/>
  <c r="J285" i="36"/>
  <c r="J286" i="36"/>
  <c r="J2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52" i="36"/>
  <c r="H153" i="36"/>
  <c r="H154" i="36"/>
  <c r="H155" i="36"/>
  <c r="H156" i="36"/>
  <c r="H157" i="36"/>
  <c r="H158" i="36"/>
  <c r="H159" i="36"/>
  <c r="H160" i="36"/>
  <c r="H161" i="36"/>
  <c r="H162" i="36"/>
  <c r="H163" i="36"/>
  <c r="H164" i="36"/>
  <c r="H165" i="36"/>
  <c r="H166" i="36"/>
  <c r="H167" i="36"/>
  <c r="H168" i="36"/>
  <c r="H169" i="36"/>
  <c r="H170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206" i="36"/>
  <c r="H207" i="36"/>
  <c r="H208" i="36"/>
  <c r="H209" i="36"/>
  <c r="H210" i="36"/>
  <c r="H211" i="36"/>
  <c r="H212" i="36"/>
  <c r="H213" i="36"/>
  <c r="H214" i="36"/>
  <c r="H215" i="36"/>
  <c r="H216" i="36"/>
  <c r="H217" i="36"/>
  <c r="H218" i="36"/>
  <c r="H219" i="36"/>
  <c r="H220" i="36"/>
  <c r="H221" i="36"/>
  <c r="H222" i="36"/>
  <c r="H223" i="36"/>
  <c r="H224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60" i="36"/>
  <c r="H261" i="36"/>
  <c r="H262" i="36"/>
  <c r="H263" i="36"/>
  <c r="H264" i="36"/>
  <c r="H265" i="36"/>
  <c r="H266" i="36"/>
  <c r="H267" i="36"/>
  <c r="H268" i="36"/>
  <c r="H269" i="36"/>
  <c r="H270" i="36"/>
  <c r="H271" i="36"/>
  <c r="H272" i="36"/>
  <c r="H273" i="36"/>
  <c r="H274" i="36"/>
  <c r="H275" i="36"/>
  <c r="H276" i="36"/>
  <c r="H277" i="36"/>
  <c r="H278" i="36"/>
  <c r="H279" i="36"/>
  <c r="H280" i="36"/>
  <c r="H281" i="36"/>
  <c r="H282" i="36"/>
  <c r="H283" i="36"/>
  <c r="H284" i="36"/>
  <c r="H285" i="36"/>
  <c r="H286" i="36"/>
  <c r="H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F253" i="36"/>
  <c r="F254" i="36"/>
  <c r="F255" i="36"/>
  <c r="F256" i="36"/>
  <c r="F257" i="36"/>
  <c r="F258" i="36"/>
  <c r="F259" i="36"/>
  <c r="F260" i="36"/>
  <c r="F261" i="36"/>
  <c r="F262" i="36"/>
  <c r="F263" i="36"/>
  <c r="F264" i="36"/>
  <c r="F265" i="36"/>
  <c r="F266" i="36"/>
  <c r="F267" i="36"/>
  <c r="F268" i="36"/>
  <c r="F269" i="36"/>
  <c r="F270" i="36"/>
  <c r="F271" i="36"/>
  <c r="F272" i="36"/>
  <c r="F273" i="36"/>
  <c r="F274" i="36"/>
  <c r="F275" i="36"/>
  <c r="F276" i="36"/>
  <c r="F277" i="36"/>
  <c r="F278" i="36"/>
  <c r="F279" i="36"/>
  <c r="F280" i="36"/>
  <c r="F281" i="36"/>
  <c r="F282" i="36"/>
  <c r="F283" i="36"/>
  <c r="F284" i="36"/>
  <c r="F285" i="36"/>
  <c r="F286" i="36"/>
  <c r="F2" i="36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113" i="36"/>
  <c r="D114" i="36"/>
  <c r="D115" i="36"/>
  <c r="D116" i="36"/>
  <c r="D117" i="36"/>
  <c r="D118" i="36"/>
  <c r="D119" i="36"/>
  <c r="D120" i="36"/>
  <c r="D121" i="36"/>
  <c r="D122" i="36"/>
  <c r="D123" i="36"/>
  <c r="D124" i="36"/>
  <c r="D125" i="36"/>
  <c r="D126" i="36"/>
  <c r="D127" i="36"/>
  <c r="D128" i="36"/>
  <c r="D129" i="36"/>
  <c r="D130" i="36"/>
  <c r="D131" i="36"/>
  <c r="D132" i="36"/>
  <c r="D133" i="36"/>
  <c r="D134" i="36"/>
  <c r="D135" i="36"/>
  <c r="D136" i="36"/>
  <c r="D137" i="36"/>
  <c r="D138" i="36"/>
  <c r="D139" i="36"/>
  <c r="D140" i="36"/>
  <c r="D141" i="36"/>
  <c r="D142" i="36"/>
  <c r="D143" i="36"/>
  <c r="D144" i="36"/>
  <c r="D145" i="36"/>
  <c r="D146" i="36"/>
  <c r="D147" i="36"/>
  <c r="D148" i="36"/>
  <c r="D149" i="36"/>
  <c r="D150" i="36"/>
  <c r="D151" i="36"/>
  <c r="D152" i="36"/>
  <c r="D153" i="36"/>
  <c r="D154" i="36"/>
  <c r="D155" i="36"/>
  <c r="D156" i="36"/>
  <c r="D157" i="36"/>
  <c r="D158" i="36"/>
  <c r="D159" i="36"/>
  <c r="D160" i="36"/>
  <c r="D161" i="36"/>
  <c r="D162" i="36"/>
  <c r="D163" i="36"/>
  <c r="D164" i="36"/>
  <c r="D165" i="36"/>
  <c r="D166" i="36"/>
  <c r="D167" i="36"/>
  <c r="D168" i="36"/>
  <c r="D169" i="36"/>
  <c r="D170" i="36"/>
  <c r="D171" i="36"/>
  <c r="D172" i="36"/>
  <c r="D173" i="36"/>
  <c r="D174" i="36"/>
  <c r="D175" i="36"/>
  <c r="D176" i="36"/>
  <c r="D177" i="36"/>
  <c r="D178" i="36"/>
  <c r="D179" i="36"/>
  <c r="D180" i="36"/>
  <c r="D181" i="36"/>
  <c r="D182" i="36"/>
  <c r="D183" i="36"/>
  <c r="D184" i="36"/>
  <c r="D185" i="36"/>
  <c r="D186" i="36"/>
  <c r="D187" i="36"/>
  <c r="D188" i="36"/>
  <c r="D189" i="36"/>
  <c r="D190" i="36"/>
  <c r="D191" i="36"/>
  <c r="D192" i="36"/>
  <c r="D193" i="36"/>
  <c r="D194" i="36"/>
  <c r="D195" i="36"/>
  <c r="D196" i="36"/>
  <c r="D197" i="36"/>
  <c r="D198" i="36"/>
  <c r="D199" i="36"/>
  <c r="D200" i="36"/>
  <c r="D201" i="36"/>
  <c r="D202" i="36"/>
  <c r="D203" i="36"/>
  <c r="D204" i="36"/>
  <c r="D205" i="36"/>
  <c r="D206" i="36"/>
  <c r="D207" i="36"/>
  <c r="D208" i="36"/>
  <c r="D209" i="36"/>
  <c r="D210" i="36"/>
  <c r="D211" i="36"/>
  <c r="D212" i="36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236" i="36"/>
  <c r="D237" i="36"/>
  <c r="D238" i="36"/>
  <c r="D239" i="36"/>
  <c r="D240" i="36"/>
  <c r="D241" i="36"/>
  <c r="D242" i="36"/>
  <c r="D243" i="36"/>
  <c r="D244" i="36"/>
  <c r="D245" i="36"/>
  <c r="D246" i="36"/>
  <c r="D247" i="36"/>
  <c r="D248" i="36"/>
  <c r="D249" i="36"/>
  <c r="D250" i="36"/>
  <c r="D251" i="36"/>
  <c r="D252" i="36"/>
  <c r="D253" i="36"/>
  <c r="D254" i="36"/>
  <c r="D255" i="36"/>
  <c r="D256" i="36"/>
  <c r="D257" i="36"/>
  <c r="D258" i="36"/>
  <c r="D259" i="36"/>
  <c r="D260" i="36"/>
  <c r="D261" i="36"/>
  <c r="D262" i="36"/>
  <c r="D263" i="36"/>
  <c r="D264" i="36"/>
  <c r="D265" i="36"/>
  <c r="D266" i="36"/>
  <c r="D267" i="36"/>
  <c r="D268" i="36"/>
  <c r="D269" i="36"/>
  <c r="D270" i="36"/>
  <c r="D271" i="36"/>
  <c r="D272" i="36"/>
  <c r="D273" i="36"/>
  <c r="D274" i="36"/>
  <c r="D275" i="36"/>
  <c r="D276" i="36"/>
  <c r="D277" i="36"/>
  <c r="D278" i="36"/>
  <c r="D279" i="36"/>
  <c r="D280" i="36"/>
  <c r="D281" i="36"/>
  <c r="D282" i="36"/>
  <c r="D283" i="36"/>
  <c r="D284" i="36"/>
  <c r="D285" i="36"/>
  <c r="D286" i="36"/>
  <c r="D2" i="36"/>
  <c r="L3" i="36"/>
  <c r="L4" i="36"/>
  <c r="L5" i="36"/>
  <c r="L6" i="36"/>
  <c r="L7" i="36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L210" i="36"/>
  <c r="L211" i="36"/>
  <c r="L212" i="36"/>
  <c r="L213" i="36"/>
  <c r="L214" i="36"/>
  <c r="L215" i="36"/>
  <c r="L216" i="36"/>
  <c r="L217" i="36"/>
  <c r="L218" i="36"/>
  <c r="L219" i="36"/>
  <c r="L220" i="36"/>
  <c r="L221" i="36"/>
  <c r="L222" i="36"/>
  <c r="L223" i="36"/>
  <c r="L224" i="36"/>
  <c r="L225" i="36"/>
  <c r="L226" i="36"/>
  <c r="L227" i="36"/>
  <c r="L228" i="36"/>
  <c r="L229" i="36"/>
  <c r="L230" i="36"/>
  <c r="L231" i="36"/>
  <c r="L232" i="36"/>
  <c r="L233" i="36"/>
  <c r="L234" i="36"/>
  <c r="L235" i="36"/>
  <c r="L236" i="36"/>
  <c r="L237" i="36"/>
  <c r="L238" i="36"/>
  <c r="L239" i="36"/>
  <c r="L240" i="36"/>
  <c r="L241" i="36"/>
  <c r="L242" i="36"/>
  <c r="L243" i="36"/>
  <c r="L244" i="36"/>
  <c r="L245" i="36"/>
  <c r="L246" i="36"/>
  <c r="L247" i="36"/>
  <c r="L248" i="36"/>
  <c r="L249" i="36"/>
  <c r="L250" i="36"/>
  <c r="L251" i="36"/>
  <c r="L252" i="36"/>
  <c r="L253" i="36"/>
  <c r="L254" i="36"/>
  <c r="L255" i="36"/>
  <c r="L256" i="36"/>
  <c r="L257" i="36"/>
  <c r="L258" i="36"/>
  <c r="L259" i="36"/>
  <c r="L260" i="36"/>
  <c r="L261" i="36"/>
  <c r="L262" i="36"/>
  <c r="L263" i="36"/>
  <c r="L264" i="36"/>
  <c r="L265" i="36"/>
  <c r="L266" i="36"/>
  <c r="L267" i="36"/>
  <c r="L268" i="36"/>
  <c r="L269" i="36"/>
  <c r="L270" i="36"/>
  <c r="L271" i="36"/>
  <c r="L272" i="36"/>
  <c r="L273" i="36"/>
  <c r="L274" i="36"/>
  <c r="L275" i="36"/>
  <c r="L276" i="36"/>
  <c r="L277" i="36"/>
  <c r="L278" i="36"/>
  <c r="L279" i="36"/>
  <c r="L280" i="36"/>
  <c r="L281" i="36"/>
  <c r="L282" i="36"/>
  <c r="L283" i="36"/>
  <c r="L284" i="36"/>
  <c r="L285" i="36"/>
  <c r="L286" i="36"/>
  <c r="L2" i="36"/>
  <c r="B9" i="35"/>
  <c r="B8" i="35"/>
  <c r="B7" i="35"/>
  <c r="B6" i="35"/>
  <c r="R11" i="32"/>
  <c r="C10" i="33"/>
  <c r="H9" i="33" s="1"/>
  <c r="B10" i="33"/>
  <c r="G8" i="33" s="1"/>
  <c r="D9" i="33"/>
  <c r="D8" i="33"/>
  <c r="D7" i="33"/>
  <c r="D6" i="33"/>
  <c r="D5" i="33"/>
  <c r="D4" i="33"/>
  <c r="D3" i="33"/>
  <c r="D2" i="33"/>
  <c r="D2" i="32"/>
  <c r="E2" i="32" s="1"/>
  <c r="H2" i="32"/>
  <c r="D3" i="32"/>
  <c r="D12" i="32" s="1"/>
  <c r="F2" i="32" s="1"/>
  <c r="H3" i="32"/>
  <c r="D4" i="32"/>
  <c r="E4" i="32" s="1"/>
  <c r="D5" i="32"/>
  <c r="E5" i="32"/>
  <c r="H5" i="32"/>
  <c r="D6" i="32"/>
  <c r="E6" i="32"/>
  <c r="D7" i="32"/>
  <c r="E7" i="32" s="1"/>
  <c r="D8" i="32"/>
  <c r="E8" i="32"/>
  <c r="D9" i="32"/>
  <c r="E9" i="32" s="1"/>
  <c r="D10" i="32"/>
  <c r="E10" i="32"/>
  <c r="H10" i="32"/>
  <c r="D11" i="32"/>
  <c r="E11" i="32" s="1"/>
  <c r="H11" i="32"/>
  <c r="B12" i="32"/>
  <c r="G2" i="32" s="1"/>
  <c r="C12" i="32"/>
  <c r="H4" i="32" s="1"/>
  <c r="D16" i="32"/>
  <c r="D20" i="32" s="1"/>
  <c r="F16" i="32" s="1"/>
  <c r="E16" i="32"/>
  <c r="D17" i="32"/>
  <c r="E17" i="32" s="1"/>
  <c r="D18" i="32"/>
  <c r="E18" i="32"/>
  <c r="H18" i="32"/>
  <c r="D19" i="32"/>
  <c r="E19" i="32" s="1"/>
  <c r="H19" i="32"/>
  <c r="B20" i="32"/>
  <c r="G16" i="32" s="1"/>
  <c r="C20" i="32"/>
  <c r="H16" i="32" s="1"/>
  <c r="C17" i="31"/>
  <c r="B17" i="31"/>
  <c r="C16" i="31"/>
  <c r="B16" i="31"/>
  <c r="C15" i="31"/>
  <c r="B15" i="31"/>
  <c r="C14" i="31"/>
  <c r="B14" i="31"/>
  <c r="C10" i="31"/>
  <c r="I9" i="31" s="1"/>
  <c r="B10" i="31"/>
  <c r="H9" i="31" s="1"/>
  <c r="E9" i="31"/>
  <c r="F9" i="31" s="1"/>
  <c r="E8" i="31"/>
  <c r="E7" i="31"/>
  <c r="D7" i="31" s="1"/>
  <c r="I6" i="31"/>
  <c r="E6" i="31"/>
  <c r="D6" i="31" s="1"/>
  <c r="E5" i="31"/>
  <c r="F5" i="31" s="1"/>
  <c r="I4" i="31"/>
  <c r="E4" i="31"/>
  <c r="B64" i="30"/>
  <c r="B67" i="30" s="1"/>
  <c r="B70" i="30" s="1"/>
  <c r="A60" i="30"/>
  <c r="B60" i="30"/>
  <c r="B59" i="30"/>
  <c r="A59" i="30"/>
  <c r="B56" i="30"/>
  <c r="B57" i="30"/>
  <c r="A57" i="30"/>
  <c r="A56" i="30"/>
  <c r="F32" i="30"/>
  <c r="C4" i="30"/>
  <c r="D4" i="30"/>
  <c r="B6" i="30"/>
  <c r="D40" i="30"/>
  <c r="E40" i="30" s="1"/>
  <c r="C40" i="30"/>
  <c r="F40" i="30" s="1"/>
  <c r="D39" i="30"/>
  <c r="E39" i="30" s="1"/>
  <c r="C39" i="30"/>
  <c r="D38" i="30"/>
  <c r="E38" i="30" s="1"/>
  <c r="C38" i="30"/>
  <c r="D37" i="30"/>
  <c r="E37" i="30" s="1"/>
  <c r="C37" i="30"/>
  <c r="D32" i="30"/>
  <c r="E32" i="30" s="1"/>
  <c r="C32" i="30"/>
  <c r="D31" i="30"/>
  <c r="E31" i="30" s="1"/>
  <c r="C31" i="30"/>
  <c r="D30" i="30"/>
  <c r="E30" i="30" s="1"/>
  <c r="C30" i="30"/>
  <c r="D29" i="30"/>
  <c r="E29" i="30" s="1"/>
  <c r="C29" i="30"/>
  <c r="D28" i="30"/>
  <c r="E28" i="30" s="1"/>
  <c r="C28" i="30"/>
  <c r="F28" i="30" s="1"/>
  <c r="D27" i="30"/>
  <c r="E27" i="30" s="1"/>
  <c r="C27" i="30"/>
  <c r="D26" i="30"/>
  <c r="E26" i="30" s="1"/>
  <c r="C26" i="30"/>
  <c r="D25" i="30"/>
  <c r="E25" i="30" s="1"/>
  <c r="C25" i="30"/>
  <c r="D20" i="30"/>
  <c r="E20" i="30" s="1"/>
  <c r="C20" i="30"/>
  <c r="D19" i="30"/>
  <c r="E19" i="30" s="1"/>
  <c r="C19" i="30"/>
  <c r="F19" i="30" s="1"/>
  <c r="D18" i="30"/>
  <c r="E18" i="30" s="1"/>
  <c r="C18" i="30"/>
  <c r="D17" i="30"/>
  <c r="E17" i="30" s="1"/>
  <c r="C17" i="30"/>
  <c r="H4" i="20"/>
  <c r="H5" i="20"/>
  <c r="H3" i="20"/>
  <c r="H2" i="20"/>
  <c r="H3" i="29"/>
  <c r="G59" i="29"/>
  <c r="H59" i="29" s="1"/>
  <c r="G83" i="29"/>
  <c r="H83" i="29" s="1"/>
  <c r="G95" i="29"/>
  <c r="H95" i="29" s="1"/>
  <c r="G128" i="29"/>
  <c r="G152" i="29"/>
  <c r="G219" i="29"/>
  <c r="H219" i="29" s="1"/>
  <c r="G288" i="29"/>
  <c r="H288" i="29" s="1"/>
  <c r="G424" i="29"/>
  <c r="H424" i="29" s="1"/>
  <c r="G624" i="29"/>
  <c r="H624" i="29" s="1"/>
  <c r="F39" i="29"/>
  <c r="G39" i="29" s="1"/>
  <c r="H39" i="29" s="1"/>
  <c r="F61" i="29"/>
  <c r="G61" i="29" s="1"/>
  <c r="H61" i="29" s="1"/>
  <c r="F67" i="29"/>
  <c r="G67" i="29" s="1"/>
  <c r="H67" i="29" s="1"/>
  <c r="F103" i="29"/>
  <c r="G103" i="29" s="1"/>
  <c r="H103" i="29" s="1"/>
  <c r="F131" i="29"/>
  <c r="G131" i="29" s="1"/>
  <c r="H131" i="29" s="1"/>
  <c r="F146" i="29"/>
  <c r="G146" i="29" s="1"/>
  <c r="H146" i="29" s="1"/>
  <c r="F167" i="29"/>
  <c r="G167" i="29" s="1"/>
  <c r="H167" i="29" s="1"/>
  <c r="F189" i="29"/>
  <c r="G189" i="29" s="1"/>
  <c r="H189" i="29" s="1"/>
  <c r="F195" i="29"/>
  <c r="G195" i="29" s="1"/>
  <c r="H195" i="29" s="1"/>
  <c r="F231" i="29"/>
  <c r="G231" i="29" s="1"/>
  <c r="H231" i="29" s="1"/>
  <c r="F270" i="29"/>
  <c r="G270" i="29" s="1"/>
  <c r="H270" i="29" s="1"/>
  <c r="F275" i="29"/>
  <c r="G275" i="29" s="1"/>
  <c r="H275" i="29" s="1"/>
  <c r="F299" i="29"/>
  <c r="G299" i="29" s="1"/>
  <c r="H299" i="29" s="1"/>
  <c r="F342" i="29"/>
  <c r="G342" i="29" s="1"/>
  <c r="H342" i="29" s="1"/>
  <c r="F363" i="29"/>
  <c r="G363" i="29" s="1"/>
  <c r="H363" i="29" s="1"/>
  <c r="F406" i="29"/>
  <c r="G406" i="29" s="1"/>
  <c r="H406" i="29" s="1"/>
  <c r="F427" i="29"/>
  <c r="G427" i="29" s="1"/>
  <c r="H427" i="29" s="1"/>
  <c r="F447" i="29"/>
  <c r="G447" i="29" s="1"/>
  <c r="H447" i="29" s="1"/>
  <c r="F482" i="29"/>
  <c r="G482" i="29" s="1"/>
  <c r="H482" i="29" s="1"/>
  <c r="F498" i="29"/>
  <c r="G498" i="29" s="1"/>
  <c r="H498" i="29" s="1"/>
  <c r="F514" i="29"/>
  <c r="G514" i="29" s="1"/>
  <c r="H514" i="29" s="1"/>
  <c r="F530" i="29"/>
  <c r="G530" i="29" s="1"/>
  <c r="F546" i="29"/>
  <c r="G546" i="29" s="1"/>
  <c r="H546" i="29" s="1"/>
  <c r="F562" i="29"/>
  <c r="G562" i="29" s="1"/>
  <c r="H562" i="29" s="1"/>
  <c r="F578" i="29"/>
  <c r="G578" i="29" s="1"/>
  <c r="H578" i="29" s="1"/>
  <c r="F594" i="29"/>
  <c r="G594" i="29" s="1"/>
  <c r="F610" i="29"/>
  <c r="G610" i="29" s="1"/>
  <c r="H610" i="29" s="1"/>
  <c r="F626" i="29"/>
  <c r="G626" i="29" s="1"/>
  <c r="H626" i="29" s="1"/>
  <c r="F642" i="29"/>
  <c r="G642" i="29" s="1"/>
  <c r="H642" i="29" s="1"/>
  <c r="F658" i="29"/>
  <c r="G658" i="29" s="1"/>
  <c r="H28" i="29"/>
  <c r="H40" i="29"/>
  <c r="H79" i="29"/>
  <c r="H84" i="29"/>
  <c r="H92" i="29"/>
  <c r="H96" i="29"/>
  <c r="H104" i="29"/>
  <c r="H117" i="29"/>
  <c r="H120" i="29"/>
  <c r="H127" i="29"/>
  <c r="H128" i="29"/>
  <c r="H136" i="29"/>
  <c r="H143" i="29"/>
  <c r="H152" i="29"/>
  <c r="H160" i="29"/>
  <c r="H172" i="29"/>
  <c r="H180" i="29"/>
  <c r="H188" i="29"/>
  <c r="H204" i="29"/>
  <c r="H212" i="29"/>
  <c r="H220" i="29"/>
  <c r="H223" i="29"/>
  <c r="H236" i="29"/>
  <c r="H244" i="29"/>
  <c r="H256" i="29"/>
  <c r="H261" i="29"/>
  <c r="H263" i="29"/>
  <c r="H268" i="29"/>
  <c r="H274" i="29"/>
  <c r="H276" i="29"/>
  <c r="H280" i="29"/>
  <c r="H287" i="29"/>
  <c r="H295" i="29"/>
  <c r="H300" i="29"/>
  <c r="H312" i="29"/>
  <c r="H320" i="29"/>
  <c r="H327" i="29"/>
  <c r="H338" i="29"/>
  <c r="H340" i="29"/>
  <c r="H344" i="29"/>
  <c r="H352" i="29"/>
  <c r="H359" i="29"/>
  <c r="H364" i="29"/>
  <c r="H376" i="29"/>
  <c r="H416" i="29"/>
  <c r="H428" i="29"/>
  <c r="H440" i="29"/>
  <c r="H453" i="29"/>
  <c r="H466" i="29"/>
  <c r="H479" i="29"/>
  <c r="H492" i="29"/>
  <c r="H530" i="29"/>
  <c r="H543" i="29"/>
  <c r="H556" i="29"/>
  <c r="H568" i="29"/>
  <c r="H594" i="29"/>
  <c r="H607" i="29"/>
  <c r="H620" i="29"/>
  <c r="H632" i="29"/>
  <c r="H658" i="29"/>
  <c r="E23" i="29"/>
  <c r="F23" i="29" s="1"/>
  <c r="G23" i="29" s="1"/>
  <c r="H23" i="29" s="1"/>
  <c r="E24" i="29"/>
  <c r="F24" i="29" s="1"/>
  <c r="G24" i="29" s="1"/>
  <c r="H24" i="29" s="1"/>
  <c r="E25" i="29"/>
  <c r="F25" i="29" s="1"/>
  <c r="G25" i="29" s="1"/>
  <c r="H25" i="29" s="1"/>
  <c r="E26" i="29"/>
  <c r="F26" i="29" s="1"/>
  <c r="G26" i="29" s="1"/>
  <c r="H26" i="29" s="1"/>
  <c r="E27" i="29"/>
  <c r="F27" i="29" s="1"/>
  <c r="G27" i="29" s="1"/>
  <c r="H27" i="29" s="1"/>
  <c r="E28" i="29"/>
  <c r="F28" i="29" s="1"/>
  <c r="G28" i="29" s="1"/>
  <c r="E29" i="29"/>
  <c r="F29" i="29" s="1"/>
  <c r="G29" i="29" s="1"/>
  <c r="H29" i="29" s="1"/>
  <c r="E30" i="29"/>
  <c r="F30" i="29" s="1"/>
  <c r="G30" i="29" s="1"/>
  <c r="H30" i="29" s="1"/>
  <c r="E31" i="29"/>
  <c r="F31" i="29" s="1"/>
  <c r="G31" i="29" s="1"/>
  <c r="H31" i="29" s="1"/>
  <c r="E32" i="29"/>
  <c r="F32" i="29" s="1"/>
  <c r="G32" i="29" s="1"/>
  <c r="H32" i="29" s="1"/>
  <c r="E33" i="29"/>
  <c r="F33" i="29" s="1"/>
  <c r="G33" i="29" s="1"/>
  <c r="H33" i="29" s="1"/>
  <c r="E34" i="29"/>
  <c r="F34" i="29" s="1"/>
  <c r="G34" i="29" s="1"/>
  <c r="H34" i="29" s="1"/>
  <c r="E35" i="29"/>
  <c r="F35" i="29" s="1"/>
  <c r="G35" i="29" s="1"/>
  <c r="H35" i="29" s="1"/>
  <c r="E36" i="29"/>
  <c r="F36" i="29" s="1"/>
  <c r="G36" i="29" s="1"/>
  <c r="H36" i="29" s="1"/>
  <c r="E37" i="29"/>
  <c r="F37" i="29" s="1"/>
  <c r="G37" i="29" s="1"/>
  <c r="H37" i="29" s="1"/>
  <c r="E38" i="29"/>
  <c r="F38" i="29" s="1"/>
  <c r="G38" i="29" s="1"/>
  <c r="H38" i="29" s="1"/>
  <c r="E39" i="29"/>
  <c r="E40" i="29"/>
  <c r="F40" i="29" s="1"/>
  <c r="G40" i="29" s="1"/>
  <c r="E41" i="29"/>
  <c r="F41" i="29" s="1"/>
  <c r="G41" i="29" s="1"/>
  <c r="H41" i="29" s="1"/>
  <c r="E42" i="29"/>
  <c r="F42" i="29" s="1"/>
  <c r="G42" i="29" s="1"/>
  <c r="H42" i="29" s="1"/>
  <c r="E43" i="29"/>
  <c r="F43" i="29" s="1"/>
  <c r="G43" i="29" s="1"/>
  <c r="H43" i="29" s="1"/>
  <c r="E44" i="29"/>
  <c r="F44" i="29" s="1"/>
  <c r="G44" i="29" s="1"/>
  <c r="H44" i="29" s="1"/>
  <c r="E45" i="29"/>
  <c r="F45" i="29" s="1"/>
  <c r="G45" i="29" s="1"/>
  <c r="H45" i="29" s="1"/>
  <c r="E46" i="29"/>
  <c r="F46" i="29" s="1"/>
  <c r="G46" i="29" s="1"/>
  <c r="H46" i="29" s="1"/>
  <c r="E47" i="29"/>
  <c r="F47" i="29" s="1"/>
  <c r="G47" i="29" s="1"/>
  <c r="H47" i="29" s="1"/>
  <c r="E48" i="29"/>
  <c r="F48" i="29" s="1"/>
  <c r="G48" i="29" s="1"/>
  <c r="H48" i="29" s="1"/>
  <c r="E49" i="29"/>
  <c r="F49" i="29" s="1"/>
  <c r="G49" i="29" s="1"/>
  <c r="H49" i="29" s="1"/>
  <c r="E50" i="29"/>
  <c r="F50" i="29" s="1"/>
  <c r="G50" i="29" s="1"/>
  <c r="H50" i="29" s="1"/>
  <c r="E51" i="29"/>
  <c r="F51" i="29" s="1"/>
  <c r="G51" i="29" s="1"/>
  <c r="H51" i="29" s="1"/>
  <c r="E52" i="29"/>
  <c r="F52" i="29" s="1"/>
  <c r="G52" i="29" s="1"/>
  <c r="H52" i="29" s="1"/>
  <c r="E53" i="29"/>
  <c r="F53" i="29" s="1"/>
  <c r="G53" i="29" s="1"/>
  <c r="H53" i="29" s="1"/>
  <c r="E54" i="29"/>
  <c r="F54" i="29" s="1"/>
  <c r="G54" i="29" s="1"/>
  <c r="H54" i="29" s="1"/>
  <c r="E55" i="29"/>
  <c r="F55" i="29" s="1"/>
  <c r="G55" i="29" s="1"/>
  <c r="H55" i="29" s="1"/>
  <c r="E56" i="29"/>
  <c r="F56" i="29" s="1"/>
  <c r="G56" i="29" s="1"/>
  <c r="H56" i="29" s="1"/>
  <c r="E57" i="29"/>
  <c r="F57" i="29" s="1"/>
  <c r="G57" i="29" s="1"/>
  <c r="H57" i="29" s="1"/>
  <c r="E58" i="29"/>
  <c r="F58" i="29" s="1"/>
  <c r="G58" i="29" s="1"/>
  <c r="H58" i="29" s="1"/>
  <c r="E59" i="29"/>
  <c r="F59" i="29" s="1"/>
  <c r="E60" i="29"/>
  <c r="F60" i="29" s="1"/>
  <c r="G60" i="29" s="1"/>
  <c r="H60" i="29" s="1"/>
  <c r="E61" i="29"/>
  <c r="E62" i="29"/>
  <c r="F62" i="29" s="1"/>
  <c r="G62" i="29" s="1"/>
  <c r="H62" i="29" s="1"/>
  <c r="E63" i="29"/>
  <c r="F63" i="29" s="1"/>
  <c r="G63" i="29" s="1"/>
  <c r="H63" i="29" s="1"/>
  <c r="E64" i="29"/>
  <c r="F64" i="29" s="1"/>
  <c r="G64" i="29" s="1"/>
  <c r="H64" i="29" s="1"/>
  <c r="E65" i="29"/>
  <c r="F65" i="29" s="1"/>
  <c r="G65" i="29" s="1"/>
  <c r="H65" i="29" s="1"/>
  <c r="E66" i="29"/>
  <c r="F66" i="29" s="1"/>
  <c r="G66" i="29" s="1"/>
  <c r="H66" i="29" s="1"/>
  <c r="E67" i="29"/>
  <c r="E68" i="29"/>
  <c r="F68" i="29" s="1"/>
  <c r="G68" i="29" s="1"/>
  <c r="H68" i="29" s="1"/>
  <c r="E69" i="29"/>
  <c r="F69" i="29" s="1"/>
  <c r="G69" i="29" s="1"/>
  <c r="H69" i="29" s="1"/>
  <c r="E70" i="29"/>
  <c r="F70" i="29" s="1"/>
  <c r="G70" i="29" s="1"/>
  <c r="H70" i="29" s="1"/>
  <c r="E71" i="29"/>
  <c r="F71" i="29" s="1"/>
  <c r="G71" i="29" s="1"/>
  <c r="H71" i="29" s="1"/>
  <c r="E72" i="29"/>
  <c r="F72" i="29" s="1"/>
  <c r="G72" i="29" s="1"/>
  <c r="H72" i="29" s="1"/>
  <c r="E73" i="29"/>
  <c r="F73" i="29" s="1"/>
  <c r="G73" i="29" s="1"/>
  <c r="H73" i="29" s="1"/>
  <c r="E74" i="29"/>
  <c r="F74" i="29" s="1"/>
  <c r="G74" i="29" s="1"/>
  <c r="H74" i="29" s="1"/>
  <c r="E75" i="29"/>
  <c r="F75" i="29" s="1"/>
  <c r="G75" i="29" s="1"/>
  <c r="H75" i="29" s="1"/>
  <c r="E76" i="29"/>
  <c r="F76" i="29" s="1"/>
  <c r="G76" i="29" s="1"/>
  <c r="H76" i="29" s="1"/>
  <c r="E77" i="29"/>
  <c r="F77" i="29" s="1"/>
  <c r="G77" i="29" s="1"/>
  <c r="H77" i="29" s="1"/>
  <c r="E78" i="29"/>
  <c r="F78" i="29" s="1"/>
  <c r="G78" i="29" s="1"/>
  <c r="H78" i="29" s="1"/>
  <c r="E79" i="29"/>
  <c r="F79" i="29" s="1"/>
  <c r="G79" i="29" s="1"/>
  <c r="E80" i="29"/>
  <c r="F80" i="29" s="1"/>
  <c r="G80" i="29" s="1"/>
  <c r="H80" i="29" s="1"/>
  <c r="E81" i="29"/>
  <c r="F81" i="29" s="1"/>
  <c r="G81" i="29" s="1"/>
  <c r="H81" i="29" s="1"/>
  <c r="E82" i="29"/>
  <c r="F82" i="29" s="1"/>
  <c r="G82" i="29" s="1"/>
  <c r="H82" i="29" s="1"/>
  <c r="E83" i="29"/>
  <c r="F83" i="29" s="1"/>
  <c r="E84" i="29"/>
  <c r="F84" i="29" s="1"/>
  <c r="G84" i="29" s="1"/>
  <c r="E85" i="29"/>
  <c r="F85" i="29" s="1"/>
  <c r="G85" i="29" s="1"/>
  <c r="H85" i="29" s="1"/>
  <c r="E86" i="29"/>
  <c r="F86" i="29" s="1"/>
  <c r="G86" i="29" s="1"/>
  <c r="H86" i="29" s="1"/>
  <c r="E87" i="29"/>
  <c r="F87" i="29" s="1"/>
  <c r="G87" i="29" s="1"/>
  <c r="H87" i="29" s="1"/>
  <c r="E88" i="29"/>
  <c r="F88" i="29" s="1"/>
  <c r="G88" i="29" s="1"/>
  <c r="H88" i="29" s="1"/>
  <c r="E89" i="29"/>
  <c r="F89" i="29" s="1"/>
  <c r="G89" i="29" s="1"/>
  <c r="H89" i="29" s="1"/>
  <c r="E90" i="29"/>
  <c r="F90" i="29" s="1"/>
  <c r="G90" i="29" s="1"/>
  <c r="H90" i="29" s="1"/>
  <c r="E91" i="29"/>
  <c r="F91" i="29" s="1"/>
  <c r="G91" i="29" s="1"/>
  <c r="H91" i="29" s="1"/>
  <c r="E92" i="29"/>
  <c r="F92" i="29" s="1"/>
  <c r="G92" i="29" s="1"/>
  <c r="E93" i="29"/>
  <c r="F93" i="29" s="1"/>
  <c r="G93" i="29" s="1"/>
  <c r="H93" i="29" s="1"/>
  <c r="E94" i="29"/>
  <c r="F94" i="29" s="1"/>
  <c r="G94" i="29" s="1"/>
  <c r="H94" i="29" s="1"/>
  <c r="E95" i="29"/>
  <c r="F95" i="29" s="1"/>
  <c r="E96" i="29"/>
  <c r="F96" i="29" s="1"/>
  <c r="G96" i="29" s="1"/>
  <c r="E97" i="29"/>
  <c r="F97" i="29" s="1"/>
  <c r="G97" i="29" s="1"/>
  <c r="H97" i="29" s="1"/>
  <c r="E98" i="29"/>
  <c r="F98" i="29" s="1"/>
  <c r="G98" i="29" s="1"/>
  <c r="H98" i="29" s="1"/>
  <c r="E99" i="29"/>
  <c r="F99" i="29" s="1"/>
  <c r="G99" i="29" s="1"/>
  <c r="H99" i="29" s="1"/>
  <c r="E100" i="29"/>
  <c r="F100" i="29" s="1"/>
  <c r="G100" i="29" s="1"/>
  <c r="H100" i="29" s="1"/>
  <c r="E101" i="29"/>
  <c r="F101" i="29" s="1"/>
  <c r="G101" i="29" s="1"/>
  <c r="H101" i="29" s="1"/>
  <c r="E102" i="29"/>
  <c r="F102" i="29" s="1"/>
  <c r="G102" i="29" s="1"/>
  <c r="H102" i="29" s="1"/>
  <c r="E103" i="29"/>
  <c r="E104" i="29"/>
  <c r="F104" i="29" s="1"/>
  <c r="G104" i="29" s="1"/>
  <c r="E105" i="29"/>
  <c r="F105" i="29" s="1"/>
  <c r="G105" i="29" s="1"/>
  <c r="H105" i="29" s="1"/>
  <c r="E106" i="29"/>
  <c r="F106" i="29" s="1"/>
  <c r="G106" i="29" s="1"/>
  <c r="H106" i="29" s="1"/>
  <c r="E107" i="29"/>
  <c r="F107" i="29" s="1"/>
  <c r="G107" i="29" s="1"/>
  <c r="H107" i="29" s="1"/>
  <c r="E108" i="29"/>
  <c r="F108" i="29" s="1"/>
  <c r="G108" i="29" s="1"/>
  <c r="H108" i="29" s="1"/>
  <c r="E109" i="29"/>
  <c r="F109" i="29" s="1"/>
  <c r="G109" i="29" s="1"/>
  <c r="H109" i="29" s="1"/>
  <c r="E110" i="29"/>
  <c r="F110" i="29" s="1"/>
  <c r="G110" i="29" s="1"/>
  <c r="H110" i="29" s="1"/>
  <c r="E111" i="29"/>
  <c r="F111" i="29" s="1"/>
  <c r="G111" i="29" s="1"/>
  <c r="H111" i="29" s="1"/>
  <c r="E112" i="29"/>
  <c r="F112" i="29" s="1"/>
  <c r="G112" i="29" s="1"/>
  <c r="H112" i="29" s="1"/>
  <c r="E113" i="29"/>
  <c r="F113" i="29" s="1"/>
  <c r="G113" i="29" s="1"/>
  <c r="H113" i="29" s="1"/>
  <c r="E114" i="29"/>
  <c r="F114" i="29" s="1"/>
  <c r="G114" i="29" s="1"/>
  <c r="H114" i="29" s="1"/>
  <c r="E115" i="29"/>
  <c r="F115" i="29" s="1"/>
  <c r="G115" i="29" s="1"/>
  <c r="H115" i="29" s="1"/>
  <c r="E116" i="29"/>
  <c r="F116" i="29" s="1"/>
  <c r="G116" i="29" s="1"/>
  <c r="H116" i="29" s="1"/>
  <c r="E117" i="29"/>
  <c r="F117" i="29" s="1"/>
  <c r="G117" i="29" s="1"/>
  <c r="E118" i="29"/>
  <c r="F118" i="29" s="1"/>
  <c r="G118" i="29" s="1"/>
  <c r="H118" i="29" s="1"/>
  <c r="E119" i="29"/>
  <c r="F119" i="29" s="1"/>
  <c r="G119" i="29" s="1"/>
  <c r="H119" i="29" s="1"/>
  <c r="E120" i="29"/>
  <c r="F120" i="29" s="1"/>
  <c r="G120" i="29" s="1"/>
  <c r="E121" i="29"/>
  <c r="F121" i="29" s="1"/>
  <c r="G121" i="29" s="1"/>
  <c r="H121" i="29" s="1"/>
  <c r="E122" i="29"/>
  <c r="F122" i="29" s="1"/>
  <c r="G122" i="29" s="1"/>
  <c r="H122" i="29" s="1"/>
  <c r="E123" i="29"/>
  <c r="F123" i="29" s="1"/>
  <c r="G123" i="29" s="1"/>
  <c r="H123" i="29" s="1"/>
  <c r="E124" i="29"/>
  <c r="F124" i="29" s="1"/>
  <c r="G124" i="29" s="1"/>
  <c r="H124" i="29" s="1"/>
  <c r="E125" i="29"/>
  <c r="F125" i="29" s="1"/>
  <c r="G125" i="29" s="1"/>
  <c r="H125" i="29" s="1"/>
  <c r="E126" i="29"/>
  <c r="F126" i="29" s="1"/>
  <c r="G126" i="29" s="1"/>
  <c r="H126" i="29" s="1"/>
  <c r="E127" i="29"/>
  <c r="F127" i="29" s="1"/>
  <c r="G127" i="29" s="1"/>
  <c r="E128" i="29"/>
  <c r="F128" i="29" s="1"/>
  <c r="E129" i="29"/>
  <c r="F129" i="29" s="1"/>
  <c r="G129" i="29" s="1"/>
  <c r="H129" i="29" s="1"/>
  <c r="E130" i="29"/>
  <c r="F130" i="29" s="1"/>
  <c r="G130" i="29" s="1"/>
  <c r="H130" i="29" s="1"/>
  <c r="E131" i="29"/>
  <c r="E132" i="29"/>
  <c r="F132" i="29" s="1"/>
  <c r="G132" i="29" s="1"/>
  <c r="H132" i="29" s="1"/>
  <c r="E133" i="29"/>
  <c r="F133" i="29" s="1"/>
  <c r="G133" i="29" s="1"/>
  <c r="H133" i="29" s="1"/>
  <c r="E134" i="29"/>
  <c r="F134" i="29" s="1"/>
  <c r="G134" i="29" s="1"/>
  <c r="H134" i="29" s="1"/>
  <c r="E135" i="29"/>
  <c r="F135" i="29" s="1"/>
  <c r="G135" i="29" s="1"/>
  <c r="H135" i="29" s="1"/>
  <c r="E136" i="29"/>
  <c r="F136" i="29" s="1"/>
  <c r="G136" i="29" s="1"/>
  <c r="E137" i="29"/>
  <c r="F137" i="29" s="1"/>
  <c r="G137" i="29" s="1"/>
  <c r="H137" i="29" s="1"/>
  <c r="E138" i="29"/>
  <c r="F138" i="29" s="1"/>
  <c r="G138" i="29" s="1"/>
  <c r="H138" i="29" s="1"/>
  <c r="E139" i="29"/>
  <c r="F139" i="29" s="1"/>
  <c r="G139" i="29" s="1"/>
  <c r="H139" i="29" s="1"/>
  <c r="E140" i="29"/>
  <c r="F140" i="29" s="1"/>
  <c r="G140" i="29" s="1"/>
  <c r="H140" i="29" s="1"/>
  <c r="E141" i="29"/>
  <c r="F141" i="29" s="1"/>
  <c r="G141" i="29" s="1"/>
  <c r="H141" i="29" s="1"/>
  <c r="E142" i="29"/>
  <c r="F142" i="29" s="1"/>
  <c r="G142" i="29" s="1"/>
  <c r="H142" i="29" s="1"/>
  <c r="E143" i="29"/>
  <c r="F143" i="29" s="1"/>
  <c r="G143" i="29" s="1"/>
  <c r="E144" i="29"/>
  <c r="F144" i="29" s="1"/>
  <c r="G144" i="29" s="1"/>
  <c r="H144" i="29" s="1"/>
  <c r="E145" i="29"/>
  <c r="F145" i="29" s="1"/>
  <c r="G145" i="29" s="1"/>
  <c r="H145" i="29" s="1"/>
  <c r="E146" i="29"/>
  <c r="E147" i="29"/>
  <c r="F147" i="29" s="1"/>
  <c r="G147" i="29" s="1"/>
  <c r="H147" i="29" s="1"/>
  <c r="E148" i="29"/>
  <c r="F148" i="29" s="1"/>
  <c r="G148" i="29" s="1"/>
  <c r="H148" i="29" s="1"/>
  <c r="E149" i="29"/>
  <c r="F149" i="29" s="1"/>
  <c r="G149" i="29" s="1"/>
  <c r="H149" i="29" s="1"/>
  <c r="E150" i="29"/>
  <c r="F150" i="29" s="1"/>
  <c r="G150" i="29" s="1"/>
  <c r="H150" i="29" s="1"/>
  <c r="E151" i="29"/>
  <c r="F151" i="29" s="1"/>
  <c r="G151" i="29" s="1"/>
  <c r="H151" i="29" s="1"/>
  <c r="E152" i="29"/>
  <c r="F152" i="29" s="1"/>
  <c r="E153" i="29"/>
  <c r="F153" i="29" s="1"/>
  <c r="G153" i="29" s="1"/>
  <c r="H153" i="29" s="1"/>
  <c r="E154" i="29"/>
  <c r="F154" i="29" s="1"/>
  <c r="G154" i="29" s="1"/>
  <c r="H154" i="29" s="1"/>
  <c r="E155" i="29"/>
  <c r="F155" i="29" s="1"/>
  <c r="G155" i="29" s="1"/>
  <c r="H155" i="29" s="1"/>
  <c r="E156" i="29"/>
  <c r="F156" i="29" s="1"/>
  <c r="G156" i="29" s="1"/>
  <c r="H156" i="29" s="1"/>
  <c r="E157" i="29"/>
  <c r="F157" i="29" s="1"/>
  <c r="G157" i="29" s="1"/>
  <c r="H157" i="29" s="1"/>
  <c r="E158" i="29"/>
  <c r="F158" i="29" s="1"/>
  <c r="G158" i="29" s="1"/>
  <c r="H158" i="29" s="1"/>
  <c r="E159" i="29"/>
  <c r="F159" i="29" s="1"/>
  <c r="G159" i="29" s="1"/>
  <c r="H159" i="29" s="1"/>
  <c r="E160" i="29"/>
  <c r="F160" i="29" s="1"/>
  <c r="G160" i="29" s="1"/>
  <c r="E161" i="29"/>
  <c r="F161" i="29" s="1"/>
  <c r="G161" i="29" s="1"/>
  <c r="H161" i="29" s="1"/>
  <c r="E162" i="29"/>
  <c r="F162" i="29" s="1"/>
  <c r="G162" i="29" s="1"/>
  <c r="H162" i="29" s="1"/>
  <c r="E163" i="29"/>
  <c r="F163" i="29" s="1"/>
  <c r="G163" i="29" s="1"/>
  <c r="H163" i="29" s="1"/>
  <c r="E164" i="29"/>
  <c r="F164" i="29" s="1"/>
  <c r="G164" i="29" s="1"/>
  <c r="H164" i="29" s="1"/>
  <c r="E165" i="29"/>
  <c r="F165" i="29" s="1"/>
  <c r="G165" i="29" s="1"/>
  <c r="H165" i="29" s="1"/>
  <c r="E166" i="29"/>
  <c r="F166" i="29" s="1"/>
  <c r="G166" i="29" s="1"/>
  <c r="H166" i="29" s="1"/>
  <c r="E167" i="29"/>
  <c r="E168" i="29"/>
  <c r="F168" i="29" s="1"/>
  <c r="G168" i="29" s="1"/>
  <c r="H168" i="29" s="1"/>
  <c r="E169" i="29"/>
  <c r="F169" i="29" s="1"/>
  <c r="G169" i="29" s="1"/>
  <c r="H169" i="29" s="1"/>
  <c r="E170" i="29"/>
  <c r="F170" i="29" s="1"/>
  <c r="G170" i="29" s="1"/>
  <c r="H170" i="29" s="1"/>
  <c r="E171" i="29"/>
  <c r="F171" i="29" s="1"/>
  <c r="G171" i="29" s="1"/>
  <c r="H171" i="29" s="1"/>
  <c r="E172" i="29"/>
  <c r="F172" i="29" s="1"/>
  <c r="G172" i="29" s="1"/>
  <c r="E173" i="29"/>
  <c r="F173" i="29" s="1"/>
  <c r="G173" i="29" s="1"/>
  <c r="H173" i="29" s="1"/>
  <c r="E174" i="29"/>
  <c r="F174" i="29" s="1"/>
  <c r="G174" i="29" s="1"/>
  <c r="H174" i="29" s="1"/>
  <c r="E175" i="29"/>
  <c r="F175" i="29" s="1"/>
  <c r="G175" i="29" s="1"/>
  <c r="H175" i="29" s="1"/>
  <c r="E176" i="29"/>
  <c r="F176" i="29" s="1"/>
  <c r="G176" i="29" s="1"/>
  <c r="H176" i="29" s="1"/>
  <c r="E177" i="29"/>
  <c r="F177" i="29" s="1"/>
  <c r="G177" i="29" s="1"/>
  <c r="H177" i="29" s="1"/>
  <c r="E178" i="29"/>
  <c r="F178" i="29" s="1"/>
  <c r="G178" i="29" s="1"/>
  <c r="H178" i="29" s="1"/>
  <c r="E179" i="29"/>
  <c r="F179" i="29" s="1"/>
  <c r="G179" i="29" s="1"/>
  <c r="H179" i="29" s="1"/>
  <c r="E180" i="29"/>
  <c r="F180" i="29" s="1"/>
  <c r="G180" i="29" s="1"/>
  <c r="E181" i="29"/>
  <c r="F181" i="29" s="1"/>
  <c r="G181" i="29" s="1"/>
  <c r="H181" i="29" s="1"/>
  <c r="E182" i="29"/>
  <c r="F182" i="29" s="1"/>
  <c r="G182" i="29" s="1"/>
  <c r="H182" i="29" s="1"/>
  <c r="E183" i="29"/>
  <c r="F183" i="29" s="1"/>
  <c r="G183" i="29" s="1"/>
  <c r="H183" i="29" s="1"/>
  <c r="E184" i="29"/>
  <c r="F184" i="29" s="1"/>
  <c r="G184" i="29" s="1"/>
  <c r="H184" i="29" s="1"/>
  <c r="E185" i="29"/>
  <c r="F185" i="29" s="1"/>
  <c r="G185" i="29" s="1"/>
  <c r="H185" i="29" s="1"/>
  <c r="E186" i="29"/>
  <c r="F186" i="29" s="1"/>
  <c r="G186" i="29" s="1"/>
  <c r="H186" i="29" s="1"/>
  <c r="E187" i="29"/>
  <c r="F187" i="29" s="1"/>
  <c r="G187" i="29" s="1"/>
  <c r="H187" i="29" s="1"/>
  <c r="E188" i="29"/>
  <c r="F188" i="29" s="1"/>
  <c r="G188" i="29" s="1"/>
  <c r="E189" i="29"/>
  <c r="E190" i="29"/>
  <c r="F190" i="29" s="1"/>
  <c r="G190" i="29" s="1"/>
  <c r="H190" i="29" s="1"/>
  <c r="E191" i="29"/>
  <c r="F191" i="29" s="1"/>
  <c r="G191" i="29" s="1"/>
  <c r="H191" i="29" s="1"/>
  <c r="E192" i="29"/>
  <c r="F192" i="29" s="1"/>
  <c r="G192" i="29" s="1"/>
  <c r="H192" i="29" s="1"/>
  <c r="E193" i="29"/>
  <c r="F193" i="29" s="1"/>
  <c r="G193" i="29" s="1"/>
  <c r="H193" i="29" s="1"/>
  <c r="E194" i="29"/>
  <c r="F194" i="29" s="1"/>
  <c r="G194" i="29" s="1"/>
  <c r="H194" i="29" s="1"/>
  <c r="E195" i="29"/>
  <c r="E196" i="29"/>
  <c r="F196" i="29" s="1"/>
  <c r="G196" i="29" s="1"/>
  <c r="H196" i="29" s="1"/>
  <c r="E197" i="29"/>
  <c r="F197" i="29" s="1"/>
  <c r="G197" i="29" s="1"/>
  <c r="H197" i="29" s="1"/>
  <c r="E198" i="29"/>
  <c r="F198" i="29" s="1"/>
  <c r="G198" i="29" s="1"/>
  <c r="H198" i="29" s="1"/>
  <c r="E199" i="29"/>
  <c r="F199" i="29" s="1"/>
  <c r="G199" i="29" s="1"/>
  <c r="H199" i="29" s="1"/>
  <c r="E200" i="29"/>
  <c r="F200" i="29" s="1"/>
  <c r="G200" i="29" s="1"/>
  <c r="H200" i="29" s="1"/>
  <c r="E201" i="29"/>
  <c r="F201" i="29" s="1"/>
  <c r="G201" i="29" s="1"/>
  <c r="H201" i="29" s="1"/>
  <c r="E202" i="29"/>
  <c r="F202" i="29" s="1"/>
  <c r="G202" i="29" s="1"/>
  <c r="H202" i="29" s="1"/>
  <c r="E203" i="29"/>
  <c r="F203" i="29" s="1"/>
  <c r="G203" i="29" s="1"/>
  <c r="H203" i="29" s="1"/>
  <c r="E204" i="29"/>
  <c r="F204" i="29" s="1"/>
  <c r="G204" i="29" s="1"/>
  <c r="E205" i="29"/>
  <c r="F205" i="29" s="1"/>
  <c r="G205" i="29" s="1"/>
  <c r="H205" i="29" s="1"/>
  <c r="E206" i="29"/>
  <c r="F206" i="29" s="1"/>
  <c r="G206" i="29" s="1"/>
  <c r="H206" i="29" s="1"/>
  <c r="E207" i="29"/>
  <c r="F207" i="29" s="1"/>
  <c r="G207" i="29" s="1"/>
  <c r="H207" i="29" s="1"/>
  <c r="E208" i="29"/>
  <c r="F208" i="29" s="1"/>
  <c r="G208" i="29" s="1"/>
  <c r="H208" i="29" s="1"/>
  <c r="E209" i="29"/>
  <c r="F209" i="29" s="1"/>
  <c r="G209" i="29" s="1"/>
  <c r="H209" i="29" s="1"/>
  <c r="E210" i="29"/>
  <c r="F210" i="29" s="1"/>
  <c r="G210" i="29" s="1"/>
  <c r="H210" i="29" s="1"/>
  <c r="E211" i="29"/>
  <c r="F211" i="29" s="1"/>
  <c r="G211" i="29" s="1"/>
  <c r="H211" i="29" s="1"/>
  <c r="E212" i="29"/>
  <c r="F212" i="29" s="1"/>
  <c r="G212" i="29" s="1"/>
  <c r="E213" i="29"/>
  <c r="F213" i="29" s="1"/>
  <c r="G213" i="29" s="1"/>
  <c r="H213" i="29" s="1"/>
  <c r="E214" i="29"/>
  <c r="F214" i="29" s="1"/>
  <c r="G214" i="29" s="1"/>
  <c r="H214" i="29" s="1"/>
  <c r="E215" i="29"/>
  <c r="F215" i="29" s="1"/>
  <c r="G215" i="29" s="1"/>
  <c r="H215" i="29" s="1"/>
  <c r="E216" i="29"/>
  <c r="F216" i="29" s="1"/>
  <c r="G216" i="29" s="1"/>
  <c r="H216" i="29" s="1"/>
  <c r="E217" i="29"/>
  <c r="F217" i="29" s="1"/>
  <c r="G217" i="29" s="1"/>
  <c r="H217" i="29" s="1"/>
  <c r="E218" i="29"/>
  <c r="F218" i="29" s="1"/>
  <c r="G218" i="29" s="1"/>
  <c r="H218" i="29" s="1"/>
  <c r="E219" i="29"/>
  <c r="F219" i="29" s="1"/>
  <c r="E220" i="29"/>
  <c r="F220" i="29" s="1"/>
  <c r="G220" i="29" s="1"/>
  <c r="E221" i="29"/>
  <c r="F221" i="29" s="1"/>
  <c r="G221" i="29" s="1"/>
  <c r="H221" i="29" s="1"/>
  <c r="E222" i="29"/>
  <c r="F222" i="29" s="1"/>
  <c r="G222" i="29" s="1"/>
  <c r="H222" i="29" s="1"/>
  <c r="E223" i="29"/>
  <c r="F223" i="29" s="1"/>
  <c r="G223" i="29" s="1"/>
  <c r="E224" i="29"/>
  <c r="F224" i="29" s="1"/>
  <c r="G224" i="29" s="1"/>
  <c r="H224" i="29" s="1"/>
  <c r="E225" i="29"/>
  <c r="F225" i="29" s="1"/>
  <c r="G225" i="29" s="1"/>
  <c r="H225" i="29" s="1"/>
  <c r="E226" i="29"/>
  <c r="F226" i="29" s="1"/>
  <c r="G226" i="29" s="1"/>
  <c r="H226" i="29" s="1"/>
  <c r="E227" i="29"/>
  <c r="F227" i="29" s="1"/>
  <c r="G227" i="29" s="1"/>
  <c r="H227" i="29" s="1"/>
  <c r="E228" i="29"/>
  <c r="F228" i="29" s="1"/>
  <c r="G228" i="29" s="1"/>
  <c r="H228" i="29" s="1"/>
  <c r="E229" i="29"/>
  <c r="F229" i="29" s="1"/>
  <c r="G229" i="29" s="1"/>
  <c r="H229" i="29" s="1"/>
  <c r="E230" i="29"/>
  <c r="F230" i="29" s="1"/>
  <c r="G230" i="29" s="1"/>
  <c r="H230" i="29" s="1"/>
  <c r="E231" i="29"/>
  <c r="E232" i="29"/>
  <c r="F232" i="29" s="1"/>
  <c r="G232" i="29" s="1"/>
  <c r="H232" i="29" s="1"/>
  <c r="E233" i="29"/>
  <c r="F233" i="29" s="1"/>
  <c r="G233" i="29" s="1"/>
  <c r="H233" i="29" s="1"/>
  <c r="E234" i="29"/>
  <c r="F234" i="29" s="1"/>
  <c r="G234" i="29" s="1"/>
  <c r="H234" i="29" s="1"/>
  <c r="E235" i="29"/>
  <c r="F235" i="29" s="1"/>
  <c r="G235" i="29" s="1"/>
  <c r="H235" i="29" s="1"/>
  <c r="E236" i="29"/>
  <c r="F236" i="29" s="1"/>
  <c r="G236" i="29" s="1"/>
  <c r="E237" i="29"/>
  <c r="F237" i="29" s="1"/>
  <c r="G237" i="29" s="1"/>
  <c r="H237" i="29" s="1"/>
  <c r="E238" i="29"/>
  <c r="F238" i="29" s="1"/>
  <c r="G238" i="29" s="1"/>
  <c r="H238" i="29" s="1"/>
  <c r="E239" i="29"/>
  <c r="F239" i="29" s="1"/>
  <c r="G239" i="29" s="1"/>
  <c r="H239" i="29" s="1"/>
  <c r="E240" i="29"/>
  <c r="F240" i="29" s="1"/>
  <c r="G240" i="29" s="1"/>
  <c r="H240" i="29" s="1"/>
  <c r="E241" i="29"/>
  <c r="F241" i="29" s="1"/>
  <c r="G241" i="29" s="1"/>
  <c r="H241" i="29" s="1"/>
  <c r="E242" i="29"/>
  <c r="F242" i="29" s="1"/>
  <c r="G242" i="29" s="1"/>
  <c r="H242" i="29" s="1"/>
  <c r="E243" i="29"/>
  <c r="F243" i="29" s="1"/>
  <c r="G243" i="29" s="1"/>
  <c r="H243" i="29" s="1"/>
  <c r="E244" i="29"/>
  <c r="F244" i="29" s="1"/>
  <c r="G244" i="29" s="1"/>
  <c r="E245" i="29"/>
  <c r="F245" i="29" s="1"/>
  <c r="G245" i="29" s="1"/>
  <c r="H245" i="29" s="1"/>
  <c r="E246" i="29"/>
  <c r="F246" i="29" s="1"/>
  <c r="G246" i="29" s="1"/>
  <c r="H246" i="29" s="1"/>
  <c r="E247" i="29"/>
  <c r="F247" i="29" s="1"/>
  <c r="G247" i="29" s="1"/>
  <c r="H247" i="29" s="1"/>
  <c r="E248" i="29"/>
  <c r="F248" i="29" s="1"/>
  <c r="G248" i="29" s="1"/>
  <c r="H248" i="29" s="1"/>
  <c r="E249" i="29"/>
  <c r="F249" i="29" s="1"/>
  <c r="G249" i="29" s="1"/>
  <c r="H249" i="29" s="1"/>
  <c r="E250" i="29"/>
  <c r="F250" i="29" s="1"/>
  <c r="G250" i="29" s="1"/>
  <c r="H250" i="29" s="1"/>
  <c r="E251" i="29"/>
  <c r="F251" i="29" s="1"/>
  <c r="G251" i="29" s="1"/>
  <c r="H251" i="29" s="1"/>
  <c r="E252" i="29"/>
  <c r="F252" i="29" s="1"/>
  <c r="G252" i="29" s="1"/>
  <c r="H252" i="29" s="1"/>
  <c r="E253" i="29"/>
  <c r="F253" i="29" s="1"/>
  <c r="G253" i="29" s="1"/>
  <c r="H253" i="29" s="1"/>
  <c r="E254" i="29"/>
  <c r="F254" i="29" s="1"/>
  <c r="G254" i="29" s="1"/>
  <c r="H254" i="29" s="1"/>
  <c r="E255" i="29"/>
  <c r="F255" i="29" s="1"/>
  <c r="G255" i="29" s="1"/>
  <c r="H255" i="29" s="1"/>
  <c r="E256" i="29"/>
  <c r="F256" i="29" s="1"/>
  <c r="G256" i="29" s="1"/>
  <c r="E257" i="29"/>
  <c r="F257" i="29" s="1"/>
  <c r="G257" i="29" s="1"/>
  <c r="H257" i="29" s="1"/>
  <c r="E258" i="29"/>
  <c r="F258" i="29" s="1"/>
  <c r="G258" i="29" s="1"/>
  <c r="H258" i="29" s="1"/>
  <c r="E259" i="29"/>
  <c r="F259" i="29" s="1"/>
  <c r="G259" i="29" s="1"/>
  <c r="H259" i="29" s="1"/>
  <c r="E260" i="29"/>
  <c r="F260" i="29" s="1"/>
  <c r="G260" i="29" s="1"/>
  <c r="H260" i="29" s="1"/>
  <c r="E261" i="29"/>
  <c r="F261" i="29" s="1"/>
  <c r="G261" i="29" s="1"/>
  <c r="E262" i="29"/>
  <c r="F262" i="29" s="1"/>
  <c r="G262" i="29" s="1"/>
  <c r="H262" i="29" s="1"/>
  <c r="E263" i="29"/>
  <c r="F263" i="29" s="1"/>
  <c r="G263" i="29" s="1"/>
  <c r="E264" i="29"/>
  <c r="F264" i="29" s="1"/>
  <c r="G264" i="29" s="1"/>
  <c r="H264" i="29" s="1"/>
  <c r="E265" i="29"/>
  <c r="F265" i="29" s="1"/>
  <c r="G265" i="29" s="1"/>
  <c r="H265" i="29" s="1"/>
  <c r="E266" i="29"/>
  <c r="F266" i="29" s="1"/>
  <c r="G266" i="29" s="1"/>
  <c r="H266" i="29" s="1"/>
  <c r="E267" i="29"/>
  <c r="F267" i="29" s="1"/>
  <c r="G267" i="29" s="1"/>
  <c r="H267" i="29" s="1"/>
  <c r="E268" i="29"/>
  <c r="F268" i="29" s="1"/>
  <c r="G268" i="29" s="1"/>
  <c r="E269" i="29"/>
  <c r="F269" i="29" s="1"/>
  <c r="G269" i="29" s="1"/>
  <c r="H269" i="29" s="1"/>
  <c r="E270" i="29"/>
  <c r="E271" i="29"/>
  <c r="F271" i="29" s="1"/>
  <c r="G271" i="29" s="1"/>
  <c r="H271" i="29" s="1"/>
  <c r="E272" i="29"/>
  <c r="F272" i="29" s="1"/>
  <c r="G272" i="29" s="1"/>
  <c r="H272" i="29" s="1"/>
  <c r="E273" i="29"/>
  <c r="F273" i="29" s="1"/>
  <c r="G273" i="29" s="1"/>
  <c r="H273" i="29" s="1"/>
  <c r="E274" i="29"/>
  <c r="F274" i="29" s="1"/>
  <c r="G274" i="29" s="1"/>
  <c r="E275" i="29"/>
  <c r="E276" i="29"/>
  <c r="F276" i="29" s="1"/>
  <c r="G276" i="29" s="1"/>
  <c r="E277" i="29"/>
  <c r="F277" i="29" s="1"/>
  <c r="G277" i="29" s="1"/>
  <c r="H277" i="29" s="1"/>
  <c r="E278" i="29"/>
  <c r="F278" i="29" s="1"/>
  <c r="G278" i="29" s="1"/>
  <c r="H278" i="29" s="1"/>
  <c r="E279" i="29"/>
  <c r="F279" i="29" s="1"/>
  <c r="G279" i="29" s="1"/>
  <c r="H279" i="29" s="1"/>
  <c r="E280" i="29"/>
  <c r="F280" i="29" s="1"/>
  <c r="G280" i="29" s="1"/>
  <c r="E281" i="29"/>
  <c r="F281" i="29" s="1"/>
  <c r="G281" i="29" s="1"/>
  <c r="H281" i="29" s="1"/>
  <c r="E282" i="29"/>
  <c r="F282" i="29" s="1"/>
  <c r="G282" i="29" s="1"/>
  <c r="H282" i="29" s="1"/>
  <c r="E283" i="29"/>
  <c r="F283" i="29" s="1"/>
  <c r="G283" i="29" s="1"/>
  <c r="H283" i="29" s="1"/>
  <c r="E284" i="29"/>
  <c r="F284" i="29" s="1"/>
  <c r="G284" i="29" s="1"/>
  <c r="H284" i="29" s="1"/>
  <c r="E285" i="29"/>
  <c r="F285" i="29" s="1"/>
  <c r="G285" i="29" s="1"/>
  <c r="H285" i="29" s="1"/>
  <c r="E286" i="29"/>
  <c r="F286" i="29" s="1"/>
  <c r="G286" i="29" s="1"/>
  <c r="H286" i="29" s="1"/>
  <c r="E287" i="29"/>
  <c r="F287" i="29" s="1"/>
  <c r="G287" i="29" s="1"/>
  <c r="E288" i="29"/>
  <c r="F288" i="29" s="1"/>
  <c r="E289" i="29"/>
  <c r="F289" i="29" s="1"/>
  <c r="G289" i="29" s="1"/>
  <c r="H289" i="29" s="1"/>
  <c r="E290" i="29"/>
  <c r="F290" i="29" s="1"/>
  <c r="G290" i="29" s="1"/>
  <c r="H290" i="29" s="1"/>
  <c r="E291" i="29"/>
  <c r="F291" i="29" s="1"/>
  <c r="G291" i="29" s="1"/>
  <c r="H291" i="29" s="1"/>
  <c r="E292" i="29"/>
  <c r="F292" i="29" s="1"/>
  <c r="G292" i="29" s="1"/>
  <c r="H292" i="29" s="1"/>
  <c r="E293" i="29"/>
  <c r="F293" i="29" s="1"/>
  <c r="G293" i="29" s="1"/>
  <c r="H293" i="29" s="1"/>
  <c r="E294" i="29"/>
  <c r="F294" i="29" s="1"/>
  <c r="G294" i="29" s="1"/>
  <c r="H294" i="29" s="1"/>
  <c r="E295" i="29"/>
  <c r="F295" i="29" s="1"/>
  <c r="G295" i="29" s="1"/>
  <c r="E296" i="29"/>
  <c r="F296" i="29" s="1"/>
  <c r="G296" i="29" s="1"/>
  <c r="H296" i="29" s="1"/>
  <c r="E297" i="29"/>
  <c r="F297" i="29" s="1"/>
  <c r="G297" i="29" s="1"/>
  <c r="H297" i="29" s="1"/>
  <c r="E298" i="29"/>
  <c r="F298" i="29" s="1"/>
  <c r="G298" i="29" s="1"/>
  <c r="H298" i="29" s="1"/>
  <c r="E299" i="29"/>
  <c r="E300" i="29"/>
  <c r="F300" i="29" s="1"/>
  <c r="G300" i="29" s="1"/>
  <c r="E301" i="29"/>
  <c r="F301" i="29" s="1"/>
  <c r="G301" i="29" s="1"/>
  <c r="H301" i="29" s="1"/>
  <c r="E302" i="29"/>
  <c r="F302" i="29" s="1"/>
  <c r="G302" i="29" s="1"/>
  <c r="H302" i="29" s="1"/>
  <c r="E303" i="29"/>
  <c r="F303" i="29" s="1"/>
  <c r="G303" i="29" s="1"/>
  <c r="H303" i="29" s="1"/>
  <c r="E304" i="29"/>
  <c r="F304" i="29" s="1"/>
  <c r="G304" i="29" s="1"/>
  <c r="H304" i="29" s="1"/>
  <c r="E305" i="29"/>
  <c r="F305" i="29" s="1"/>
  <c r="G305" i="29" s="1"/>
  <c r="H305" i="29" s="1"/>
  <c r="E306" i="29"/>
  <c r="F306" i="29" s="1"/>
  <c r="G306" i="29" s="1"/>
  <c r="H306" i="29" s="1"/>
  <c r="E307" i="29"/>
  <c r="F307" i="29" s="1"/>
  <c r="G307" i="29" s="1"/>
  <c r="H307" i="29" s="1"/>
  <c r="E308" i="29"/>
  <c r="F308" i="29" s="1"/>
  <c r="G308" i="29" s="1"/>
  <c r="H308" i="29" s="1"/>
  <c r="E309" i="29"/>
  <c r="F309" i="29" s="1"/>
  <c r="G309" i="29" s="1"/>
  <c r="H309" i="29" s="1"/>
  <c r="E310" i="29"/>
  <c r="F310" i="29" s="1"/>
  <c r="G310" i="29" s="1"/>
  <c r="H310" i="29" s="1"/>
  <c r="E311" i="29"/>
  <c r="F311" i="29" s="1"/>
  <c r="G311" i="29" s="1"/>
  <c r="H311" i="29" s="1"/>
  <c r="E312" i="29"/>
  <c r="F312" i="29" s="1"/>
  <c r="G312" i="29" s="1"/>
  <c r="E313" i="29"/>
  <c r="F313" i="29" s="1"/>
  <c r="G313" i="29" s="1"/>
  <c r="H313" i="29" s="1"/>
  <c r="E314" i="29"/>
  <c r="F314" i="29" s="1"/>
  <c r="G314" i="29" s="1"/>
  <c r="H314" i="29" s="1"/>
  <c r="E315" i="29"/>
  <c r="F315" i="29" s="1"/>
  <c r="G315" i="29" s="1"/>
  <c r="H315" i="29" s="1"/>
  <c r="E316" i="29"/>
  <c r="F316" i="29" s="1"/>
  <c r="G316" i="29" s="1"/>
  <c r="H316" i="29" s="1"/>
  <c r="E317" i="29"/>
  <c r="F317" i="29" s="1"/>
  <c r="G317" i="29" s="1"/>
  <c r="H317" i="29" s="1"/>
  <c r="E318" i="29"/>
  <c r="F318" i="29" s="1"/>
  <c r="G318" i="29" s="1"/>
  <c r="H318" i="29" s="1"/>
  <c r="E319" i="29"/>
  <c r="F319" i="29" s="1"/>
  <c r="G319" i="29" s="1"/>
  <c r="H319" i="29" s="1"/>
  <c r="E320" i="29"/>
  <c r="F320" i="29" s="1"/>
  <c r="G320" i="29" s="1"/>
  <c r="E321" i="29"/>
  <c r="F321" i="29" s="1"/>
  <c r="G321" i="29" s="1"/>
  <c r="H321" i="29" s="1"/>
  <c r="E322" i="29"/>
  <c r="F322" i="29" s="1"/>
  <c r="G322" i="29" s="1"/>
  <c r="H322" i="29" s="1"/>
  <c r="E323" i="29"/>
  <c r="F323" i="29" s="1"/>
  <c r="G323" i="29" s="1"/>
  <c r="H323" i="29" s="1"/>
  <c r="E324" i="29"/>
  <c r="F324" i="29" s="1"/>
  <c r="G324" i="29" s="1"/>
  <c r="H324" i="29" s="1"/>
  <c r="E325" i="29"/>
  <c r="F325" i="29" s="1"/>
  <c r="G325" i="29" s="1"/>
  <c r="H325" i="29" s="1"/>
  <c r="E326" i="29"/>
  <c r="F326" i="29" s="1"/>
  <c r="G326" i="29" s="1"/>
  <c r="H326" i="29" s="1"/>
  <c r="E327" i="29"/>
  <c r="F327" i="29" s="1"/>
  <c r="G327" i="29" s="1"/>
  <c r="E328" i="29"/>
  <c r="F328" i="29" s="1"/>
  <c r="G328" i="29" s="1"/>
  <c r="H328" i="29" s="1"/>
  <c r="E329" i="29"/>
  <c r="F329" i="29" s="1"/>
  <c r="G329" i="29" s="1"/>
  <c r="H329" i="29" s="1"/>
  <c r="E330" i="29"/>
  <c r="F330" i="29" s="1"/>
  <c r="G330" i="29" s="1"/>
  <c r="H330" i="29" s="1"/>
  <c r="E331" i="29"/>
  <c r="F331" i="29" s="1"/>
  <c r="G331" i="29" s="1"/>
  <c r="H331" i="29" s="1"/>
  <c r="E332" i="29"/>
  <c r="F332" i="29" s="1"/>
  <c r="G332" i="29" s="1"/>
  <c r="H332" i="29" s="1"/>
  <c r="E333" i="29"/>
  <c r="F333" i="29" s="1"/>
  <c r="G333" i="29" s="1"/>
  <c r="H333" i="29" s="1"/>
  <c r="E334" i="29"/>
  <c r="F334" i="29" s="1"/>
  <c r="G334" i="29" s="1"/>
  <c r="H334" i="29" s="1"/>
  <c r="E335" i="29"/>
  <c r="F335" i="29" s="1"/>
  <c r="G335" i="29" s="1"/>
  <c r="H335" i="29" s="1"/>
  <c r="E336" i="29"/>
  <c r="F336" i="29" s="1"/>
  <c r="G336" i="29" s="1"/>
  <c r="H336" i="29" s="1"/>
  <c r="E337" i="29"/>
  <c r="F337" i="29" s="1"/>
  <c r="G337" i="29" s="1"/>
  <c r="H337" i="29" s="1"/>
  <c r="E338" i="29"/>
  <c r="F338" i="29" s="1"/>
  <c r="G338" i="29" s="1"/>
  <c r="E339" i="29"/>
  <c r="F339" i="29" s="1"/>
  <c r="G339" i="29" s="1"/>
  <c r="H339" i="29" s="1"/>
  <c r="E340" i="29"/>
  <c r="F340" i="29" s="1"/>
  <c r="G340" i="29" s="1"/>
  <c r="E341" i="29"/>
  <c r="F341" i="29" s="1"/>
  <c r="G341" i="29" s="1"/>
  <c r="H341" i="29" s="1"/>
  <c r="E342" i="29"/>
  <c r="E343" i="29"/>
  <c r="F343" i="29" s="1"/>
  <c r="G343" i="29" s="1"/>
  <c r="H343" i="29" s="1"/>
  <c r="E344" i="29"/>
  <c r="F344" i="29" s="1"/>
  <c r="G344" i="29" s="1"/>
  <c r="E345" i="29"/>
  <c r="F345" i="29" s="1"/>
  <c r="G345" i="29" s="1"/>
  <c r="H345" i="29" s="1"/>
  <c r="E346" i="29"/>
  <c r="F346" i="29" s="1"/>
  <c r="G346" i="29" s="1"/>
  <c r="H346" i="29" s="1"/>
  <c r="E347" i="29"/>
  <c r="F347" i="29" s="1"/>
  <c r="G347" i="29" s="1"/>
  <c r="H347" i="29" s="1"/>
  <c r="E348" i="29"/>
  <c r="F348" i="29" s="1"/>
  <c r="G348" i="29" s="1"/>
  <c r="H348" i="29" s="1"/>
  <c r="E349" i="29"/>
  <c r="F349" i="29" s="1"/>
  <c r="G349" i="29" s="1"/>
  <c r="H349" i="29" s="1"/>
  <c r="E350" i="29"/>
  <c r="F350" i="29" s="1"/>
  <c r="G350" i="29" s="1"/>
  <c r="H350" i="29" s="1"/>
  <c r="E351" i="29"/>
  <c r="F351" i="29" s="1"/>
  <c r="G351" i="29" s="1"/>
  <c r="H351" i="29" s="1"/>
  <c r="E352" i="29"/>
  <c r="F352" i="29" s="1"/>
  <c r="G352" i="29" s="1"/>
  <c r="E353" i="29"/>
  <c r="F353" i="29" s="1"/>
  <c r="G353" i="29" s="1"/>
  <c r="H353" i="29" s="1"/>
  <c r="E354" i="29"/>
  <c r="F354" i="29" s="1"/>
  <c r="G354" i="29" s="1"/>
  <c r="H354" i="29" s="1"/>
  <c r="E355" i="29"/>
  <c r="F355" i="29" s="1"/>
  <c r="G355" i="29" s="1"/>
  <c r="H355" i="29" s="1"/>
  <c r="E356" i="29"/>
  <c r="F356" i="29" s="1"/>
  <c r="G356" i="29" s="1"/>
  <c r="H356" i="29" s="1"/>
  <c r="E357" i="29"/>
  <c r="F357" i="29" s="1"/>
  <c r="G357" i="29" s="1"/>
  <c r="H357" i="29" s="1"/>
  <c r="E358" i="29"/>
  <c r="F358" i="29" s="1"/>
  <c r="G358" i="29" s="1"/>
  <c r="H358" i="29" s="1"/>
  <c r="E359" i="29"/>
  <c r="F359" i="29" s="1"/>
  <c r="G359" i="29" s="1"/>
  <c r="E360" i="29"/>
  <c r="F360" i="29" s="1"/>
  <c r="G360" i="29" s="1"/>
  <c r="H360" i="29" s="1"/>
  <c r="E361" i="29"/>
  <c r="F361" i="29" s="1"/>
  <c r="G361" i="29" s="1"/>
  <c r="H361" i="29" s="1"/>
  <c r="E362" i="29"/>
  <c r="F362" i="29" s="1"/>
  <c r="G362" i="29" s="1"/>
  <c r="H362" i="29" s="1"/>
  <c r="E363" i="29"/>
  <c r="E364" i="29"/>
  <c r="F364" i="29" s="1"/>
  <c r="G364" i="29" s="1"/>
  <c r="E365" i="29"/>
  <c r="F365" i="29" s="1"/>
  <c r="G365" i="29" s="1"/>
  <c r="H365" i="29" s="1"/>
  <c r="E366" i="29"/>
  <c r="F366" i="29" s="1"/>
  <c r="G366" i="29" s="1"/>
  <c r="H366" i="29" s="1"/>
  <c r="E367" i="29"/>
  <c r="F367" i="29" s="1"/>
  <c r="G367" i="29" s="1"/>
  <c r="H367" i="29" s="1"/>
  <c r="E368" i="29"/>
  <c r="F368" i="29" s="1"/>
  <c r="G368" i="29" s="1"/>
  <c r="H368" i="29" s="1"/>
  <c r="E369" i="29"/>
  <c r="F369" i="29" s="1"/>
  <c r="G369" i="29" s="1"/>
  <c r="H369" i="29" s="1"/>
  <c r="E370" i="29"/>
  <c r="F370" i="29" s="1"/>
  <c r="G370" i="29" s="1"/>
  <c r="H370" i="29" s="1"/>
  <c r="E371" i="29"/>
  <c r="F371" i="29" s="1"/>
  <c r="G371" i="29" s="1"/>
  <c r="H371" i="29" s="1"/>
  <c r="E372" i="29"/>
  <c r="F372" i="29" s="1"/>
  <c r="G372" i="29" s="1"/>
  <c r="H372" i="29" s="1"/>
  <c r="E373" i="29"/>
  <c r="F373" i="29" s="1"/>
  <c r="G373" i="29" s="1"/>
  <c r="H373" i="29" s="1"/>
  <c r="E374" i="29"/>
  <c r="F374" i="29" s="1"/>
  <c r="G374" i="29" s="1"/>
  <c r="H374" i="29" s="1"/>
  <c r="E375" i="29"/>
  <c r="F375" i="29" s="1"/>
  <c r="G375" i="29" s="1"/>
  <c r="H375" i="29" s="1"/>
  <c r="E376" i="29"/>
  <c r="F376" i="29" s="1"/>
  <c r="G376" i="29" s="1"/>
  <c r="E377" i="29"/>
  <c r="F377" i="29" s="1"/>
  <c r="G377" i="29" s="1"/>
  <c r="H377" i="29" s="1"/>
  <c r="E378" i="29"/>
  <c r="F378" i="29" s="1"/>
  <c r="G378" i="29" s="1"/>
  <c r="H378" i="29" s="1"/>
  <c r="E379" i="29"/>
  <c r="F379" i="29" s="1"/>
  <c r="G379" i="29" s="1"/>
  <c r="H379" i="29" s="1"/>
  <c r="E380" i="29"/>
  <c r="F380" i="29" s="1"/>
  <c r="G380" i="29" s="1"/>
  <c r="H380" i="29" s="1"/>
  <c r="E381" i="29"/>
  <c r="F381" i="29" s="1"/>
  <c r="G381" i="29" s="1"/>
  <c r="H381" i="29" s="1"/>
  <c r="E382" i="29"/>
  <c r="F382" i="29" s="1"/>
  <c r="G382" i="29" s="1"/>
  <c r="H382" i="29" s="1"/>
  <c r="E383" i="29"/>
  <c r="F383" i="29" s="1"/>
  <c r="G383" i="29" s="1"/>
  <c r="H383" i="29" s="1"/>
  <c r="E384" i="29"/>
  <c r="F384" i="29" s="1"/>
  <c r="G384" i="29" s="1"/>
  <c r="H384" i="29" s="1"/>
  <c r="E385" i="29"/>
  <c r="F385" i="29" s="1"/>
  <c r="G385" i="29" s="1"/>
  <c r="H385" i="29" s="1"/>
  <c r="E386" i="29"/>
  <c r="F386" i="29" s="1"/>
  <c r="G386" i="29" s="1"/>
  <c r="H386" i="29" s="1"/>
  <c r="E387" i="29"/>
  <c r="F387" i="29" s="1"/>
  <c r="G387" i="29" s="1"/>
  <c r="H387" i="29" s="1"/>
  <c r="E388" i="29"/>
  <c r="F388" i="29" s="1"/>
  <c r="G388" i="29" s="1"/>
  <c r="H388" i="29" s="1"/>
  <c r="E389" i="29"/>
  <c r="F389" i="29" s="1"/>
  <c r="G389" i="29" s="1"/>
  <c r="H389" i="29" s="1"/>
  <c r="E390" i="29"/>
  <c r="F390" i="29" s="1"/>
  <c r="G390" i="29" s="1"/>
  <c r="H390" i="29" s="1"/>
  <c r="E391" i="29"/>
  <c r="F391" i="29" s="1"/>
  <c r="G391" i="29" s="1"/>
  <c r="H391" i="29" s="1"/>
  <c r="E392" i="29"/>
  <c r="F392" i="29" s="1"/>
  <c r="G392" i="29" s="1"/>
  <c r="H392" i="29" s="1"/>
  <c r="E393" i="29"/>
  <c r="F393" i="29" s="1"/>
  <c r="G393" i="29" s="1"/>
  <c r="H393" i="29" s="1"/>
  <c r="E394" i="29"/>
  <c r="F394" i="29" s="1"/>
  <c r="G394" i="29" s="1"/>
  <c r="H394" i="29" s="1"/>
  <c r="E395" i="29"/>
  <c r="F395" i="29" s="1"/>
  <c r="G395" i="29" s="1"/>
  <c r="H395" i="29" s="1"/>
  <c r="E396" i="29"/>
  <c r="F396" i="29" s="1"/>
  <c r="G396" i="29" s="1"/>
  <c r="H396" i="29" s="1"/>
  <c r="E397" i="29"/>
  <c r="F397" i="29" s="1"/>
  <c r="G397" i="29" s="1"/>
  <c r="H397" i="29" s="1"/>
  <c r="E398" i="29"/>
  <c r="F398" i="29" s="1"/>
  <c r="G398" i="29" s="1"/>
  <c r="H398" i="29" s="1"/>
  <c r="E399" i="29"/>
  <c r="F399" i="29" s="1"/>
  <c r="G399" i="29" s="1"/>
  <c r="H399" i="29" s="1"/>
  <c r="E400" i="29"/>
  <c r="F400" i="29" s="1"/>
  <c r="G400" i="29" s="1"/>
  <c r="H400" i="29" s="1"/>
  <c r="E401" i="29"/>
  <c r="F401" i="29" s="1"/>
  <c r="G401" i="29" s="1"/>
  <c r="H401" i="29" s="1"/>
  <c r="E402" i="29"/>
  <c r="F402" i="29" s="1"/>
  <c r="G402" i="29" s="1"/>
  <c r="H402" i="29" s="1"/>
  <c r="E403" i="29"/>
  <c r="F403" i="29" s="1"/>
  <c r="G403" i="29" s="1"/>
  <c r="H403" i="29" s="1"/>
  <c r="E404" i="29"/>
  <c r="F404" i="29" s="1"/>
  <c r="G404" i="29" s="1"/>
  <c r="H404" i="29" s="1"/>
  <c r="E405" i="29"/>
  <c r="F405" i="29" s="1"/>
  <c r="G405" i="29" s="1"/>
  <c r="H405" i="29" s="1"/>
  <c r="E406" i="29"/>
  <c r="E407" i="29"/>
  <c r="F407" i="29" s="1"/>
  <c r="G407" i="29" s="1"/>
  <c r="H407" i="29" s="1"/>
  <c r="E408" i="29"/>
  <c r="F408" i="29" s="1"/>
  <c r="G408" i="29" s="1"/>
  <c r="H408" i="29" s="1"/>
  <c r="E409" i="29"/>
  <c r="F409" i="29" s="1"/>
  <c r="G409" i="29" s="1"/>
  <c r="H409" i="29" s="1"/>
  <c r="E410" i="29"/>
  <c r="F410" i="29" s="1"/>
  <c r="G410" i="29" s="1"/>
  <c r="H410" i="29" s="1"/>
  <c r="E411" i="29"/>
  <c r="F411" i="29" s="1"/>
  <c r="G411" i="29" s="1"/>
  <c r="H411" i="29" s="1"/>
  <c r="E412" i="29"/>
  <c r="F412" i="29" s="1"/>
  <c r="G412" i="29" s="1"/>
  <c r="H412" i="29" s="1"/>
  <c r="E413" i="29"/>
  <c r="F413" i="29" s="1"/>
  <c r="G413" i="29" s="1"/>
  <c r="H413" i="29" s="1"/>
  <c r="E414" i="29"/>
  <c r="F414" i="29" s="1"/>
  <c r="G414" i="29" s="1"/>
  <c r="H414" i="29" s="1"/>
  <c r="E415" i="29"/>
  <c r="F415" i="29" s="1"/>
  <c r="G415" i="29" s="1"/>
  <c r="H415" i="29" s="1"/>
  <c r="E416" i="29"/>
  <c r="F416" i="29" s="1"/>
  <c r="G416" i="29" s="1"/>
  <c r="E417" i="29"/>
  <c r="F417" i="29" s="1"/>
  <c r="G417" i="29" s="1"/>
  <c r="H417" i="29" s="1"/>
  <c r="E418" i="29"/>
  <c r="F418" i="29" s="1"/>
  <c r="G418" i="29" s="1"/>
  <c r="H418" i="29" s="1"/>
  <c r="E419" i="29"/>
  <c r="F419" i="29" s="1"/>
  <c r="G419" i="29" s="1"/>
  <c r="H419" i="29" s="1"/>
  <c r="E420" i="29"/>
  <c r="F420" i="29" s="1"/>
  <c r="G420" i="29" s="1"/>
  <c r="H420" i="29" s="1"/>
  <c r="E421" i="29"/>
  <c r="F421" i="29" s="1"/>
  <c r="G421" i="29" s="1"/>
  <c r="H421" i="29" s="1"/>
  <c r="E422" i="29"/>
  <c r="F422" i="29" s="1"/>
  <c r="G422" i="29" s="1"/>
  <c r="H422" i="29" s="1"/>
  <c r="E423" i="29"/>
  <c r="F423" i="29" s="1"/>
  <c r="G423" i="29" s="1"/>
  <c r="H423" i="29" s="1"/>
  <c r="E424" i="29"/>
  <c r="F424" i="29" s="1"/>
  <c r="E425" i="29"/>
  <c r="F425" i="29" s="1"/>
  <c r="G425" i="29" s="1"/>
  <c r="H425" i="29" s="1"/>
  <c r="E426" i="29"/>
  <c r="F426" i="29" s="1"/>
  <c r="G426" i="29" s="1"/>
  <c r="H426" i="29" s="1"/>
  <c r="E427" i="29"/>
  <c r="E428" i="29"/>
  <c r="F428" i="29" s="1"/>
  <c r="G428" i="29" s="1"/>
  <c r="E429" i="29"/>
  <c r="F429" i="29" s="1"/>
  <c r="G429" i="29" s="1"/>
  <c r="H429" i="29" s="1"/>
  <c r="E430" i="29"/>
  <c r="F430" i="29" s="1"/>
  <c r="G430" i="29" s="1"/>
  <c r="H430" i="29" s="1"/>
  <c r="E431" i="29"/>
  <c r="F431" i="29" s="1"/>
  <c r="G431" i="29" s="1"/>
  <c r="H431" i="29" s="1"/>
  <c r="E432" i="29"/>
  <c r="F432" i="29" s="1"/>
  <c r="G432" i="29" s="1"/>
  <c r="H432" i="29" s="1"/>
  <c r="E433" i="29"/>
  <c r="F433" i="29" s="1"/>
  <c r="G433" i="29" s="1"/>
  <c r="H433" i="29" s="1"/>
  <c r="E434" i="29"/>
  <c r="F434" i="29" s="1"/>
  <c r="G434" i="29" s="1"/>
  <c r="H434" i="29" s="1"/>
  <c r="E435" i="29"/>
  <c r="F435" i="29" s="1"/>
  <c r="G435" i="29" s="1"/>
  <c r="H435" i="29" s="1"/>
  <c r="E436" i="29"/>
  <c r="F436" i="29" s="1"/>
  <c r="G436" i="29" s="1"/>
  <c r="H436" i="29" s="1"/>
  <c r="E437" i="29"/>
  <c r="F437" i="29" s="1"/>
  <c r="G437" i="29" s="1"/>
  <c r="H437" i="29" s="1"/>
  <c r="E438" i="29"/>
  <c r="F438" i="29" s="1"/>
  <c r="G438" i="29" s="1"/>
  <c r="H438" i="29" s="1"/>
  <c r="E439" i="29"/>
  <c r="F439" i="29" s="1"/>
  <c r="G439" i="29" s="1"/>
  <c r="H439" i="29" s="1"/>
  <c r="E440" i="29"/>
  <c r="F440" i="29" s="1"/>
  <c r="G440" i="29" s="1"/>
  <c r="E441" i="29"/>
  <c r="F441" i="29" s="1"/>
  <c r="G441" i="29" s="1"/>
  <c r="H441" i="29" s="1"/>
  <c r="E442" i="29"/>
  <c r="F442" i="29" s="1"/>
  <c r="G442" i="29" s="1"/>
  <c r="H442" i="29" s="1"/>
  <c r="E443" i="29"/>
  <c r="F443" i="29" s="1"/>
  <c r="G443" i="29" s="1"/>
  <c r="H443" i="29" s="1"/>
  <c r="E444" i="29"/>
  <c r="F444" i="29" s="1"/>
  <c r="G444" i="29" s="1"/>
  <c r="H444" i="29" s="1"/>
  <c r="E445" i="29"/>
  <c r="F445" i="29" s="1"/>
  <c r="G445" i="29" s="1"/>
  <c r="H445" i="29" s="1"/>
  <c r="E446" i="29"/>
  <c r="F446" i="29" s="1"/>
  <c r="G446" i="29" s="1"/>
  <c r="H446" i="29" s="1"/>
  <c r="E447" i="29"/>
  <c r="E448" i="29"/>
  <c r="F448" i="29" s="1"/>
  <c r="G448" i="29" s="1"/>
  <c r="H448" i="29" s="1"/>
  <c r="E449" i="29"/>
  <c r="F449" i="29" s="1"/>
  <c r="G449" i="29" s="1"/>
  <c r="H449" i="29" s="1"/>
  <c r="E450" i="29"/>
  <c r="F450" i="29" s="1"/>
  <c r="G450" i="29" s="1"/>
  <c r="H450" i="29" s="1"/>
  <c r="E451" i="29"/>
  <c r="F451" i="29" s="1"/>
  <c r="G451" i="29" s="1"/>
  <c r="H451" i="29" s="1"/>
  <c r="E452" i="29"/>
  <c r="F452" i="29" s="1"/>
  <c r="G452" i="29" s="1"/>
  <c r="H452" i="29" s="1"/>
  <c r="E453" i="29"/>
  <c r="F453" i="29" s="1"/>
  <c r="G453" i="29" s="1"/>
  <c r="E454" i="29"/>
  <c r="F454" i="29" s="1"/>
  <c r="G454" i="29" s="1"/>
  <c r="H454" i="29" s="1"/>
  <c r="E455" i="29"/>
  <c r="F455" i="29" s="1"/>
  <c r="G455" i="29" s="1"/>
  <c r="H455" i="29" s="1"/>
  <c r="E456" i="29"/>
  <c r="F456" i="29" s="1"/>
  <c r="G456" i="29" s="1"/>
  <c r="H456" i="29" s="1"/>
  <c r="E457" i="29"/>
  <c r="F457" i="29" s="1"/>
  <c r="G457" i="29" s="1"/>
  <c r="H457" i="29" s="1"/>
  <c r="E458" i="29"/>
  <c r="F458" i="29" s="1"/>
  <c r="G458" i="29" s="1"/>
  <c r="H458" i="29" s="1"/>
  <c r="E459" i="29"/>
  <c r="F459" i="29" s="1"/>
  <c r="G459" i="29" s="1"/>
  <c r="H459" i="29" s="1"/>
  <c r="E460" i="29"/>
  <c r="F460" i="29" s="1"/>
  <c r="G460" i="29" s="1"/>
  <c r="H460" i="29" s="1"/>
  <c r="E461" i="29"/>
  <c r="F461" i="29" s="1"/>
  <c r="G461" i="29" s="1"/>
  <c r="H461" i="29" s="1"/>
  <c r="E462" i="29"/>
  <c r="F462" i="29" s="1"/>
  <c r="G462" i="29" s="1"/>
  <c r="H462" i="29" s="1"/>
  <c r="E463" i="29"/>
  <c r="F463" i="29" s="1"/>
  <c r="G463" i="29" s="1"/>
  <c r="H463" i="29" s="1"/>
  <c r="E464" i="29"/>
  <c r="F464" i="29" s="1"/>
  <c r="G464" i="29" s="1"/>
  <c r="H464" i="29" s="1"/>
  <c r="E465" i="29"/>
  <c r="F465" i="29" s="1"/>
  <c r="G465" i="29" s="1"/>
  <c r="H465" i="29" s="1"/>
  <c r="E466" i="29"/>
  <c r="F466" i="29" s="1"/>
  <c r="G466" i="29" s="1"/>
  <c r="E467" i="29"/>
  <c r="F467" i="29" s="1"/>
  <c r="G467" i="29" s="1"/>
  <c r="H467" i="29" s="1"/>
  <c r="E468" i="29"/>
  <c r="F468" i="29" s="1"/>
  <c r="G468" i="29" s="1"/>
  <c r="H468" i="29" s="1"/>
  <c r="E469" i="29"/>
  <c r="F469" i="29" s="1"/>
  <c r="G469" i="29" s="1"/>
  <c r="H469" i="29" s="1"/>
  <c r="E470" i="29"/>
  <c r="F470" i="29" s="1"/>
  <c r="G470" i="29" s="1"/>
  <c r="H470" i="29" s="1"/>
  <c r="E471" i="29"/>
  <c r="F471" i="29" s="1"/>
  <c r="G471" i="29" s="1"/>
  <c r="H471" i="29" s="1"/>
  <c r="E472" i="29"/>
  <c r="F472" i="29" s="1"/>
  <c r="G472" i="29" s="1"/>
  <c r="H472" i="29" s="1"/>
  <c r="E473" i="29"/>
  <c r="F473" i="29" s="1"/>
  <c r="G473" i="29" s="1"/>
  <c r="H473" i="29" s="1"/>
  <c r="E474" i="29"/>
  <c r="F474" i="29" s="1"/>
  <c r="G474" i="29" s="1"/>
  <c r="H474" i="29" s="1"/>
  <c r="E475" i="29"/>
  <c r="F475" i="29" s="1"/>
  <c r="G475" i="29" s="1"/>
  <c r="H475" i="29" s="1"/>
  <c r="E476" i="29"/>
  <c r="F476" i="29" s="1"/>
  <c r="G476" i="29" s="1"/>
  <c r="H476" i="29" s="1"/>
  <c r="E477" i="29"/>
  <c r="F477" i="29" s="1"/>
  <c r="G477" i="29" s="1"/>
  <c r="H477" i="29" s="1"/>
  <c r="E478" i="29"/>
  <c r="F478" i="29" s="1"/>
  <c r="G478" i="29" s="1"/>
  <c r="H478" i="29" s="1"/>
  <c r="E479" i="29"/>
  <c r="F479" i="29" s="1"/>
  <c r="G479" i="29" s="1"/>
  <c r="E480" i="29"/>
  <c r="F480" i="29" s="1"/>
  <c r="G480" i="29" s="1"/>
  <c r="H480" i="29" s="1"/>
  <c r="E481" i="29"/>
  <c r="F481" i="29" s="1"/>
  <c r="G481" i="29" s="1"/>
  <c r="H481" i="29" s="1"/>
  <c r="E482" i="29"/>
  <c r="E483" i="29"/>
  <c r="F483" i="29" s="1"/>
  <c r="G483" i="29" s="1"/>
  <c r="H483" i="29" s="1"/>
  <c r="E484" i="29"/>
  <c r="F484" i="29" s="1"/>
  <c r="G484" i="29" s="1"/>
  <c r="H484" i="29" s="1"/>
  <c r="E485" i="29"/>
  <c r="F485" i="29" s="1"/>
  <c r="G485" i="29" s="1"/>
  <c r="H485" i="29" s="1"/>
  <c r="E486" i="29"/>
  <c r="F486" i="29" s="1"/>
  <c r="G486" i="29" s="1"/>
  <c r="H486" i="29" s="1"/>
  <c r="E487" i="29"/>
  <c r="F487" i="29" s="1"/>
  <c r="G487" i="29" s="1"/>
  <c r="H487" i="29" s="1"/>
  <c r="E488" i="29"/>
  <c r="F488" i="29" s="1"/>
  <c r="G488" i="29" s="1"/>
  <c r="H488" i="29" s="1"/>
  <c r="E489" i="29"/>
  <c r="F489" i="29" s="1"/>
  <c r="G489" i="29" s="1"/>
  <c r="H489" i="29" s="1"/>
  <c r="E490" i="29"/>
  <c r="F490" i="29" s="1"/>
  <c r="G490" i="29" s="1"/>
  <c r="H490" i="29" s="1"/>
  <c r="E491" i="29"/>
  <c r="F491" i="29" s="1"/>
  <c r="G491" i="29" s="1"/>
  <c r="H491" i="29" s="1"/>
  <c r="E492" i="29"/>
  <c r="F492" i="29" s="1"/>
  <c r="G492" i="29" s="1"/>
  <c r="E493" i="29"/>
  <c r="F493" i="29" s="1"/>
  <c r="G493" i="29" s="1"/>
  <c r="H493" i="29" s="1"/>
  <c r="E494" i="29"/>
  <c r="F494" i="29" s="1"/>
  <c r="G494" i="29" s="1"/>
  <c r="H494" i="29" s="1"/>
  <c r="E495" i="29"/>
  <c r="F495" i="29" s="1"/>
  <c r="G495" i="29" s="1"/>
  <c r="H495" i="29" s="1"/>
  <c r="E496" i="29"/>
  <c r="F496" i="29" s="1"/>
  <c r="G496" i="29" s="1"/>
  <c r="H496" i="29" s="1"/>
  <c r="E497" i="29"/>
  <c r="F497" i="29" s="1"/>
  <c r="G497" i="29" s="1"/>
  <c r="H497" i="29" s="1"/>
  <c r="E498" i="29"/>
  <c r="E499" i="29"/>
  <c r="F499" i="29" s="1"/>
  <c r="G499" i="29" s="1"/>
  <c r="H499" i="29" s="1"/>
  <c r="E500" i="29"/>
  <c r="F500" i="29" s="1"/>
  <c r="G500" i="29" s="1"/>
  <c r="H500" i="29" s="1"/>
  <c r="E501" i="29"/>
  <c r="F501" i="29" s="1"/>
  <c r="G501" i="29" s="1"/>
  <c r="H501" i="29" s="1"/>
  <c r="E502" i="29"/>
  <c r="F502" i="29" s="1"/>
  <c r="G502" i="29" s="1"/>
  <c r="H502" i="29" s="1"/>
  <c r="E503" i="29"/>
  <c r="F503" i="29" s="1"/>
  <c r="G503" i="29" s="1"/>
  <c r="H503" i="29" s="1"/>
  <c r="E504" i="29"/>
  <c r="F504" i="29" s="1"/>
  <c r="G504" i="29" s="1"/>
  <c r="H504" i="29" s="1"/>
  <c r="E505" i="29"/>
  <c r="F505" i="29" s="1"/>
  <c r="G505" i="29" s="1"/>
  <c r="H505" i="29" s="1"/>
  <c r="E506" i="29"/>
  <c r="F506" i="29" s="1"/>
  <c r="G506" i="29" s="1"/>
  <c r="H506" i="29" s="1"/>
  <c r="E507" i="29"/>
  <c r="F507" i="29" s="1"/>
  <c r="G507" i="29" s="1"/>
  <c r="H507" i="29" s="1"/>
  <c r="E508" i="29"/>
  <c r="F508" i="29" s="1"/>
  <c r="G508" i="29" s="1"/>
  <c r="H508" i="29" s="1"/>
  <c r="E509" i="29"/>
  <c r="F509" i="29" s="1"/>
  <c r="G509" i="29" s="1"/>
  <c r="H509" i="29" s="1"/>
  <c r="E510" i="29"/>
  <c r="F510" i="29" s="1"/>
  <c r="G510" i="29" s="1"/>
  <c r="H510" i="29" s="1"/>
  <c r="E511" i="29"/>
  <c r="F511" i="29" s="1"/>
  <c r="G511" i="29" s="1"/>
  <c r="H511" i="29" s="1"/>
  <c r="E512" i="29"/>
  <c r="F512" i="29" s="1"/>
  <c r="G512" i="29" s="1"/>
  <c r="H512" i="29" s="1"/>
  <c r="E513" i="29"/>
  <c r="F513" i="29" s="1"/>
  <c r="G513" i="29" s="1"/>
  <c r="H513" i="29" s="1"/>
  <c r="E514" i="29"/>
  <c r="E515" i="29"/>
  <c r="F515" i="29" s="1"/>
  <c r="G515" i="29" s="1"/>
  <c r="H515" i="29" s="1"/>
  <c r="E516" i="29"/>
  <c r="F516" i="29" s="1"/>
  <c r="G516" i="29" s="1"/>
  <c r="H516" i="29" s="1"/>
  <c r="E517" i="29"/>
  <c r="F517" i="29" s="1"/>
  <c r="G517" i="29" s="1"/>
  <c r="H517" i="29" s="1"/>
  <c r="E518" i="29"/>
  <c r="F518" i="29" s="1"/>
  <c r="G518" i="29" s="1"/>
  <c r="H518" i="29" s="1"/>
  <c r="E519" i="29"/>
  <c r="F519" i="29" s="1"/>
  <c r="G519" i="29" s="1"/>
  <c r="H519" i="29" s="1"/>
  <c r="E520" i="29"/>
  <c r="F520" i="29" s="1"/>
  <c r="G520" i="29" s="1"/>
  <c r="H520" i="29" s="1"/>
  <c r="E521" i="29"/>
  <c r="F521" i="29" s="1"/>
  <c r="G521" i="29" s="1"/>
  <c r="H521" i="29" s="1"/>
  <c r="E522" i="29"/>
  <c r="F522" i="29" s="1"/>
  <c r="G522" i="29" s="1"/>
  <c r="H522" i="29" s="1"/>
  <c r="E523" i="29"/>
  <c r="F523" i="29" s="1"/>
  <c r="G523" i="29" s="1"/>
  <c r="H523" i="29" s="1"/>
  <c r="E524" i="29"/>
  <c r="F524" i="29" s="1"/>
  <c r="G524" i="29" s="1"/>
  <c r="H524" i="29" s="1"/>
  <c r="E525" i="29"/>
  <c r="F525" i="29" s="1"/>
  <c r="G525" i="29" s="1"/>
  <c r="H525" i="29" s="1"/>
  <c r="E526" i="29"/>
  <c r="F526" i="29" s="1"/>
  <c r="G526" i="29" s="1"/>
  <c r="H526" i="29" s="1"/>
  <c r="E527" i="29"/>
  <c r="F527" i="29" s="1"/>
  <c r="G527" i="29" s="1"/>
  <c r="H527" i="29" s="1"/>
  <c r="E528" i="29"/>
  <c r="F528" i="29" s="1"/>
  <c r="G528" i="29" s="1"/>
  <c r="H528" i="29" s="1"/>
  <c r="E529" i="29"/>
  <c r="F529" i="29" s="1"/>
  <c r="G529" i="29" s="1"/>
  <c r="H529" i="29" s="1"/>
  <c r="E530" i="29"/>
  <c r="E531" i="29"/>
  <c r="F531" i="29" s="1"/>
  <c r="G531" i="29" s="1"/>
  <c r="H531" i="29" s="1"/>
  <c r="E532" i="29"/>
  <c r="F532" i="29" s="1"/>
  <c r="G532" i="29" s="1"/>
  <c r="H532" i="29" s="1"/>
  <c r="E533" i="29"/>
  <c r="F533" i="29" s="1"/>
  <c r="G533" i="29" s="1"/>
  <c r="H533" i="29" s="1"/>
  <c r="E534" i="29"/>
  <c r="F534" i="29" s="1"/>
  <c r="G534" i="29" s="1"/>
  <c r="H534" i="29" s="1"/>
  <c r="E535" i="29"/>
  <c r="F535" i="29" s="1"/>
  <c r="G535" i="29" s="1"/>
  <c r="H535" i="29" s="1"/>
  <c r="E536" i="29"/>
  <c r="F536" i="29" s="1"/>
  <c r="G536" i="29" s="1"/>
  <c r="H536" i="29" s="1"/>
  <c r="E537" i="29"/>
  <c r="F537" i="29" s="1"/>
  <c r="G537" i="29" s="1"/>
  <c r="H537" i="29" s="1"/>
  <c r="E538" i="29"/>
  <c r="F538" i="29" s="1"/>
  <c r="G538" i="29" s="1"/>
  <c r="H538" i="29" s="1"/>
  <c r="E539" i="29"/>
  <c r="F539" i="29" s="1"/>
  <c r="G539" i="29" s="1"/>
  <c r="H539" i="29" s="1"/>
  <c r="E540" i="29"/>
  <c r="F540" i="29" s="1"/>
  <c r="G540" i="29" s="1"/>
  <c r="H540" i="29" s="1"/>
  <c r="E541" i="29"/>
  <c r="F541" i="29" s="1"/>
  <c r="G541" i="29" s="1"/>
  <c r="H541" i="29" s="1"/>
  <c r="E542" i="29"/>
  <c r="F542" i="29" s="1"/>
  <c r="G542" i="29" s="1"/>
  <c r="H542" i="29" s="1"/>
  <c r="E543" i="29"/>
  <c r="F543" i="29" s="1"/>
  <c r="G543" i="29" s="1"/>
  <c r="E544" i="29"/>
  <c r="F544" i="29" s="1"/>
  <c r="G544" i="29" s="1"/>
  <c r="H544" i="29" s="1"/>
  <c r="E545" i="29"/>
  <c r="F545" i="29" s="1"/>
  <c r="G545" i="29" s="1"/>
  <c r="H545" i="29" s="1"/>
  <c r="E546" i="29"/>
  <c r="E547" i="29"/>
  <c r="F547" i="29" s="1"/>
  <c r="G547" i="29" s="1"/>
  <c r="H547" i="29" s="1"/>
  <c r="E548" i="29"/>
  <c r="F548" i="29" s="1"/>
  <c r="G548" i="29" s="1"/>
  <c r="H548" i="29" s="1"/>
  <c r="E549" i="29"/>
  <c r="F549" i="29" s="1"/>
  <c r="G549" i="29" s="1"/>
  <c r="H549" i="29" s="1"/>
  <c r="E550" i="29"/>
  <c r="F550" i="29" s="1"/>
  <c r="G550" i="29" s="1"/>
  <c r="H550" i="29" s="1"/>
  <c r="E551" i="29"/>
  <c r="F551" i="29" s="1"/>
  <c r="G551" i="29" s="1"/>
  <c r="H551" i="29" s="1"/>
  <c r="E552" i="29"/>
  <c r="F552" i="29" s="1"/>
  <c r="G552" i="29" s="1"/>
  <c r="H552" i="29" s="1"/>
  <c r="E553" i="29"/>
  <c r="F553" i="29" s="1"/>
  <c r="G553" i="29" s="1"/>
  <c r="H553" i="29" s="1"/>
  <c r="E554" i="29"/>
  <c r="F554" i="29" s="1"/>
  <c r="G554" i="29" s="1"/>
  <c r="H554" i="29" s="1"/>
  <c r="E555" i="29"/>
  <c r="F555" i="29" s="1"/>
  <c r="G555" i="29" s="1"/>
  <c r="H555" i="29" s="1"/>
  <c r="E556" i="29"/>
  <c r="F556" i="29" s="1"/>
  <c r="G556" i="29" s="1"/>
  <c r="E557" i="29"/>
  <c r="F557" i="29" s="1"/>
  <c r="G557" i="29" s="1"/>
  <c r="H557" i="29" s="1"/>
  <c r="E558" i="29"/>
  <c r="F558" i="29" s="1"/>
  <c r="G558" i="29" s="1"/>
  <c r="H558" i="29" s="1"/>
  <c r="E559" i="29"/>
  <c r="F559" i="29" s="1"/>
  <c r="G559" i="29" s="1"/>
  <c r="H559" i="29" s="1"/>
  <c r="E560" i="29"/>
  <c r="F560" i="29" s="1"/>
  <c r="G560" i="29" s="1"/>
  <c r="H560" i="29" s="1"/>
  <c r="E561" i="29"/>
  <c r="F561" i="29" s="1"/>
  <c r="G561" i="29" s="1"/>
  <c r="H561" i="29" s="1"/>
  <c r="E562" i="29"/>
  <c r="E563" i="29"/>
  <c r="F563" i="29" s="1"/>
  <c r="G563" i="29" s="1"/>
  <c r="H563" i="29" s="1"/>
  <c r="E564" i="29"/>
  <c r="F564" i="29" s="1"/>
  <c r="G564" i="29" s="1"/>
  <c r="H564" i="29" s="1"/>
  <c r="E565" i="29"/>
  <c r="F565" i="29" s="1"/>
  <c r="G565" i="29" s="1"/>
  <c r="H565" i="29" s="1"/>
  <c r="E566" i="29"/>
  <c r="F566" i="29" s="1"/>
  <c r="G566" i="29" s="1"/>
  <c r="H566" i="29" s="1"/>
  <c r="E567" i="29"/>
  <c r="F567" i="29" s="1"/>
  <c r="G567" i="29" s="1"/>
  <c r="H567" i="29" s="1"/>
  <c r="E568" i="29"/>
  <c r="F568" i="29" s="1"/>
  <c r="G568" i="29" s="1"/>
  <c r="E569" i="29"/>
  <c r="F569" i="29" s="1"/>
  <c r="G569" i="29" s="1"/>
  <c r="H569" i="29" s="1"/>
  <c r="E570" i="29"/>
  <c r="F570" i="29" s="1"/>
  <c r="G570" i="29" s="1"/>
  <c r="H570" i="29" s="1"/>
  <c r="E571" i="29"/>
  <c r="F571" i="29" s="1"/>
  <c r="G571" i="29" s="1"/>
  <c r="H571" i="29" s="1"/>
  <c r="E572" i="29"/>
  <c r="F572" i="29" s="1"/>
  <c r="G572" i="29" s="1"/>
  <c r="H572" i="29" s="1"/>
  <c r="E573" i="29"/>
  <c r="F573" i="29" s="1"/>
  <c r="G573" i="29" s="1"/>
  <c r="H573" i="29" s="1"/>
  <c r="E574" i="29"/>
  <c r="F574" i="29" s="1"/>
  <c r="G574" i="29" s="1"/>
  <c r="H574" i="29" s="1"/>
  <c r="E575" i="29"/>
  <c r="F575" i="29" s="1"/>
  <c r="G575" i="29" s="1"/>
  <c r="H575" i="29" s="1"/>
  <c r="E576" i="29"/>
  <c r="F576" i="29" s="1"/>
  <c r="G576" i="29" s="1"/>
  <c r="H576" i="29" s="1"/>
  <c r="E577" i="29"/>
  <c r="F577" i="29" s="1"/>
  <c r="G577" i="29" s="1"/>
  <c r="H577" i="29" s="1"/>
  <c r="E578" i="29"/>
  <c r="E579" i="29"/>
  <c r="F579" i="29" s="1"/>
  <c r="G579" i="29" s="1"/>
  <c r="H579" i="29" s="1"/>
  <c r="E580" i="29"/>
  <c r="F580" i="29" s="1"/>
  <c r="G580" i="29" s="1"/>
  <c r="H580" i="29" s="1"/>
  <c r="E581" i="29"/>
  <c r="F581" i="29" s="1"/>
  <c r="G581" i="29" s="1"/>
  <c r="H581" i="29" s="1"/>
  <c r="E582" i="29"/>
  <c r="F582" i="29" s="1"/>
  <c r="G582" i="29" s="1"/>
  <c r="H582" i="29" s="1"/>
  <c r="E583" i="29"/>
  <c r="F583" i="29" s="1"/>
  <c r="G583" i="29" s="1"/>
  <c r="H583" i="29" s="1"/>
  <c r="E584" i="29"/>
  <c r="F584" i="29" s="1"/>
  <c r="G584" i="29" s="1"/>
  <c r="H584" i="29" s="1"/>
  <c r="E585" i="29"/>
  <c r="F585" i="29" s="1"/>
  <c r="G585" i="29" s="1"/>
  <c r="H585" i="29" s="1"/>
  <c r="E586" i="29"/>
  <c r="F586" i="29" s="1"/>
  <c r="G586" i="29" s="1"/>
  <c r="H586" i="29" s="1"/>
  <c r="E587" i="29"/>
  <c r="F587" i="29" s="1"/>
  <c r="G587" i="29" s="1"/>
  <c r="H587" i="29" s="1"/>
  <c r="E588" i="29"/>
  <c r="F588" i="29" s="1"/>
  <c r="G588" i="29" s="1"/>
  <c r="H588" i="29" s="1"/>
  <c r="E589" i="29"/>
  <c r="F589" i="29" s="1"/>
  <c r="G589" i="29" s="1"/>
  <c r="H589" i="29" s="1"/>
  <c r="E590" i="29"/>
  <c r="F590" i="29" s="1"/>
  <c r="G590" i="29" s="1"/>
  <c r="H590" i="29" s="1"/>
  <c r="E591" i="29"/>
  <c r="F591" i="29" s="1"/>
  <c r="G591" i="29" s="1"/>
  <c r="H591" i="29" s="1"/>
  <c r="E592" i="29"/>
  <c r="F592" i="29" s="1"/>
  <c r="G592" i="29" s="1"/>
  <c r="H592" i="29" s="1"/>
  <c r="E593" i="29"/>
  <c r="F593" i="29" s="1"/>
  <c r="G593" i="29" s="1"/>
  <c r="H593" i="29" s="1"/>
  <c r="E594" i="29"/>
  <c r="E595" i="29"/>
  <c r="F595" i="29" s="1"/>
  <c r="G595" i="29" s="1"/>
  <c r="H595" i="29" s="1"/>
  <c r="E596" i="29"/>
  <c r="F596" i="29" s="1"/>
  <c r="G596" i="29" s="1"/>
  <c r="H596" i="29" s="1"/>
  <c r="E597" i="29"/>
  <c r="F597" i="29" s="1"/>
  <c r="G597" i="29" s="1"/>
  <c r="H597" i="29" s="1"/>
  <c r="E598" i="29"/>
  <c r="F598" i="29" s="1"/>
  <c r="G598" i="29" s="1"/>
  <c r="H598" i="29" s="1"/>
  <c r="E599" i="29"/>
  <c r="F599" i="29" s="1"/>
  <c r="G599" i="29" s="1"/>
  <c r="H599" i="29" s="1"/>
  <c r="E600" i="29"/>
  <c r="F600" i="29" s="1"/>
  <c r="G600" i="29" s="1"/>
  <c r="H600" i="29" s="1"/>
  <c r="E601" i="29"/>
  <c r="F601" i="29" s="1"/>
  <c r="G601" i="29" s="1"/>
  <c r="H601" i="29" s="1"/>
  <c r="E602" i="29"/>
  <c r="F602" i="29" s="1"/>
  <c r="G602" i="29" s="1"/>
  <c r="H602" i="29" s="1"/>
  <c r="E603" i="29"/>
  <c r="F603" i="29" s="1"/>
  <c r="G603" i="29" s="1"/>
  <c r="H603" i="29" s="1"/>
  <c r="E604" i="29"/>
  <c r="F604" i="29" s="1"/>
  <c r="G604" i="29" s="1"/>
  <c r="H604" i="29" s="1"/>
  <c r="E605" i="29"/>
  <c r="F605" i="29" s="1"/>
  <c r="G605" i="29" s="1"/>
  <c r="H605" i="29" s="1"/>
  <c r="E606" i="29"/>
  <c r="F606" i="29" s="1"/>
  <c r="G606" i="29" s="1"/>
  <c r="H606" i="29" s="1"/>
  <c r="E607" i="29"/>
  <c r="F607" i="29" s="1"/>
  <c r="G607" i="29" s="1"/>
  <c r="E608" i="29"/>
  <c r="F608" i="29" s="1"/>
  <c r="G608" i="29" s="1"/>
  <c r="H608" i="29" s="1"/>
  <c r="E609" i="29"/>
  <c r="F609" i="29" s="1"/>
  <c r="G609" i="29" s="1"/>
  <c r="H609" i="29" s="1"/>
  <c r="E610" i="29"/>
  <c r="E611" i="29"/>
  <c r="F611" i="29" s="1"/>
  <c r="G611" i="29" s="1"/>
  <c r="H611" i="29" s="1"/>
  <c r="E612" i="29"/>
  <c r="F612" i="29" s="1"/>
  <c r="G612" i="29" s="1"/>
  <c r="H612" i="29" s="1"/>
  <c r="E613" i="29"/>
  <c r="F613" i="29" s="1"/>
  <c r="G613" i="29" s="1"/>
  <c r="H613" i="29" s="1"/>
  <c r="E614" i="29"/>
  <c r="F614" i="29" s="1"/>
  <c r="G614" i="29" s="1"/>
  <c r="H614" i="29" s="1"/>
  <c r="E615" i="29"/>
  <c r="F615" i="29" s="1"/>
  <c r="G615" i="29" s="1"/>
  <c r="H615" i="29" s="1"/>
  <c r="E616" i="29"/>
  <c r="F616" i="29" s="1"/>
  <c r="G616" i="29" s="1"/>
  <c r="H616" i="29" s="1"/>
  <c r="E617" i="29"/>
  <c r="F617" i="29" s="1"/>
  <c r="G617" i="29" s="1"/>
  <c r="H617" i="29" s="1"/>
  <c r="E618" i="29"/>
  <c r="F618" i="29" s="1"/>
  <c r="G618" i="29" s="1"/>
  <c r="H618" i="29" s="1"/>
  <c r="E619" i="29"/>
  <c r="F619" i="29" s="1"/>
  <c r="G619" i="29" s="1"/>
  <c r="H619" i="29" s="1"/>
  <c r="E620" i="29"/>
  <c r="F620" i="29" s="1"/>
  <c r="G620" i="29" s="1"/>
  <c r="E621" i="29"/>
  <c r="F621" i="29" s="1"/>
  <c r="G621" i="29" s="1"/>
  <c r="H621" i="29" s="1"/>
  <c r="E622" i="29"/>
  <c r="F622" i="29" s="1"/>
  <c r="G622" i="29" s="1"/>
  <c r="H622" i="29" s="1"/>
  <c r="E623" i="29"/>
  <c r="F623" i="29" s="1"/>
  <c r="G623" i="29" s="1"/>
  <c r="H623" i="29" s="1"/>
  <c r="E624" i="29"/>
  <c r="F624" i="29" s="1"/>
  <c r="E625" i="29"/>
  <c r="F625" i="29" s="1"/>
  <c r="G625" i="29" s="1"/>
  <c r="H625" i="29" s="1"/>
  <c r="E626" i="29"/>
  <c r="E627" i="29"/>
  <c r="F627" i="29" s="1"/>
  <c r="G627" i="29" s="1"/>
  <c r="H627" i="29" s="1"/>
  <c r="E628" i="29"/>
  <c r="F628" i="29" s="1"/>
  <c r="G628" i="29" s="1"/>
  <c r="H628" i="29" s="1"/>
  <c r="E629" i="29"/>
  <c r="F629" i="29" s="1"/>
  <c r="G629" i="29" s="1"/>
  <c r="H629" i="29" s="1"/>
  <c r="E630" i="29"/>
  <c r="F630" i="29" s="1"/>
  <c r="G630" i="29" s="1"/>
  <c r="H630" i="29" s="1"/>
  <c r="E631" i="29"/>
  <c r="F631" i="29" s="1"/>
  <c r="G631" i="29" s="1"/>
  <c r="H631" i="29" s="1"/>
  <c r="E632" i="29"/>
  <c r="F632" i="29" s="1"/>
  <c r="G632" i="29" s="1"/>
  <c r="E633" i="29"/>
  <c r="F633" i="29" s="1"/>
  <c r="G633" i="29" s="1"/>
  <c r="H633" i="29" s="1"/>
  <c r="E634" i="29"/>
  <c r="F634" i="29" s="1"/>
  <c r="G634" i="29" s="1"/>
  <c r="H634" i="29" s="1"/>
  <c r="E635" i="29"/>
  <c r="F635" i="29" s="1"/>
  <c r="G635" i="29" s="1"/>
  <c r="H635" i="29" s="1"/>
  <c r="E636" i="29"/>
  <c r="F636" i="29" s="1"/>
  <c r="G636" i="29" s="1"/>
  <c r="H636" i="29" s="1"/>
  <c r="E637" i="29"/>
  <c r="F637" i="29" s="1"/>
  <c r="G637" i="29" s="1"/>
  <c r="H637" i="29" s="1"/>
  <c r="E638" i="29"/>
  <c r="F638" i="29" s="1"/>
  <c r="G638" i="29" s="1"/>
  <c r="H638" i="29" s="1"/>
  <c r="E639" i="29"/>
  <c r="F639" i="29" s="1"/>
  <c r="G639" i="29" s="1"/>
  <c r="H639" i="29" s="1"/>
  <c r="E640" i="29"/>
  <c r="F640" i="29" s="1"/>
  <c r="G640" i="29" s="1"/>
  <c r="H640" i="29" s="1"/>
  <c r="E641" i="29"/>
  <c r="F641" i="29" s="1"/>
  <c r="G641" i="29" s="1"/>
  <c r="H641" i="29" s="1"/>
  <c r="E642" i="29"/>
  <c r="E643" i="29"/>
  <c r="F643" i="29" s="1"/>
  <c r="G643" i="29" s="1"/>
  <c r="H643" i="29" s="1"/>
  <c r="E644" i="29"/>
  <c r="F644" i="29" s="1"/>
  <c r="G644" i="29" s="1"/>
  <c r="H644" i="29" s="1"/>
  <c r="E645" i="29"/>
  <c r="F645" i="29" s="1"/>
  <c r="G645" i="29" s="1"/>
  <c r="H645" i="29" s="1"/>
  <c r="E646" i="29"/>
  <c r="F646" i="29" s="1"/>
  <c r="G646" i="29" s="1"/>
  <c r="H646" i="29" s="1"/>
  <c r="E647" i="29"/>
  <c r="F647" i="29" s="1"/>
  <c r="G647" i="29" s="1"/>
  <c r="H647" i="29" s="1"/>
  <c r="E648" i="29"/>
  <c r="F648" i="29" s="1"/>
  <c r="G648" i="29" s="1"/>
  <c r="H648" i="29" s="1"/>
  <c r="E649" i="29"/>
  <c r="F649" i="29" s="1"/>
  <c r="G649" i="29" s="1"/>
  <c r="H649" i="29" s="1"/>
  <c r="E650" i="29"/>
  <c r="F650" i="29" s="1"/>
  <c r="G650" i="29" s="1"/>
  <c r="H650" i="29" s="1"/>
  <c r="E651" i="29"/>
  <c r="F651" i="29" s="1"/>
  <c r="G651" i="29" s="1"/>
  <c r="H651" i="29" s="1"/>
  <c r="E652" i="29"/>
  <c r="F652" i="29" s="1"/>
  <c r="G652" i="29" s="1"/>
  <c r="H652" i="29" s="1"/>
  <c r="E653" i="29"/>
  <c r="F653" i="29" s="1"/>
  <c r="G653" i="29" s="1"/>
  <c r="H653" i="29" s="1"/>
  <c r="E654" i="29"/>
  <c r="F654" i="29" s="1"/>
  <c r="G654" i="29" s="1"/>
  <c r="H654" i="29" s="1"/>
  <c r="E655" i="29"/>
  <c r="F655" i="29" s="1"/>
  <c r="G655" i="29" s="1"/>
  <c r="H655" i="29" s="1"/>
  <c r="E656" i="29"/>
  <c r="F656" i="29" s="1"/>
  <c r="G656" i="29" s="1"/>
  <c r="H656" i="29" s="1"/>
  <c r="E657" i="29"/>
  <c r="F657" i="29" s="1"/>
  <c r="G657" i="29" s="1"/>
  <c r="H657" i="29" s="1"/>
  <c r="E658" i="29"/>
  <c r="E659" i="29"/>
  <c r="F659" i="29" s="1"/>
  <c r="G659" i="29" s="1"/>
  <c r="H659" i="29" s="1"/>
  <c r="E660" i="29"/>
  <c r="F660" i="29" s="1"/>
  <c r="G660" i="29" s="1"/>
  <c r="H660" i="29" s="1"/>
  <c r="E661" i="29"/>
  <c r="F661" i="29" s="1"/>
  <c r="G661" i="29" s="1"/>
  <c r="H661" i="29" s="1"/>
  <c r="E662" i="29"/>
  <c r="F662" i="29" s="1"/>
  <c r="G662" i="29" s="1"/>
  <c r="H662" i="29" s="1"/>
  <c r="E663" i="29"/>
  <c r="F663" i="29" s="1"/>
  <c r="G663" i="29" s="1"/>
  <c r="H663" i="29" s="1"/>
  <c r="E664" i="29"/>
  <c r="F664" i="29" s="1"/>
  <c r="G664" i="29" s="1"/>
  <c r="H664" i="29" s="1"/>
  <c r="E665" i="29"/>
  <c r="F665" i="29" s="1"/>
  <c r="G665" i="29" s="1"/>
  <c r="H665" i="29" s="1"/>
  <c r="E22" i="29"/>
  <c r="F22" i="29" s="1"/>
  <c r="G22" i="29" s="1"/>
  <c r="H22" i="29" s="1"/>
  <c r="E21" i="29"/>
  <c r="F21" i="29" s="1"/>
  <c r="G21" i="29" s="1"/>
  <c r="H21" i="29" s="1"/>
  <c r="E20" i="29"/>
  <c r="F20" i="29" s="1"/>
  <c r="G20" i="29" s="1"/>
  <c r="H20" i="29" s="1"/>
  <c r="E19" i="29"/>
  <c r="F19" i="29" s="1"/>
  <c r="G19" i="29" s="1"/>
  <c r="H19" i="29" s="1"/>
  <c r="E18" i="29"/>
  <c r="F18" i="29" s="1"/>
  <c r="G18" i="29" s="1"/>
  <c r="H18" i="29" s="1"/>
  <c r="E17" i="29"/>
  <c r="F17" i="29" s="1"/>
  <c r="G17" i="29" s="1"/>
  <c r="H17" i="29" s="1"/>
  <c r="E16" i="29"/>
  <c r="F16" i="29" s="1"/>
  <c r="G16" i="29" s="1"/>
  <c r="H16" i="29" s="1"/>
  <c r="E15" i="29"/>
  <c r="F15" i="29" s="1"/>
  <c r="G15" i="29" s="1"/>
  <c r="H15" i="29" s="1"/>
  <c r="E14" i="29"/>
  <c r="F14" i="29" s="1"/>
  <c r="G14" i="29" s="1"/>
  <c r="H14" i="29" s="1"/>
  <c r="E13" i="29"/>
  <c r="F13" i="29" s="1"/>
  <c r="G13" i="29" s="1"/>
  <c r="H13" i="29" s="1"/>
  <c r="E12" i="29"/>
  <c r="F12" i="29" s="1"/>
  <c r="G12" i="29" s="1"/>
  <c r="H12" i="29" s="1"/>
  <c r="E11" i="29"/>
  <c r="F11" i="29" s="1"/>
  <c r="G11" i="29" s="1"/>
  <c r="H11" i="29" s="1"/>
  <c r="E10" i="29"/>
  <c r="F10" i="29" s="1"/>
  <c r="G10" i="29" s="1"/>
  <c r="H10" i="29" s="1"/>
  <c r="E9" i="29"/>
  <c r="F9" i="29" s="1"/>
  <c r="G9" i="29" s="1"/>
  <c r="H9" i="29" s="1"/>
  <c r="E8" i="29"/>
  <c r="F8" i="29" s="1"/>
  <c r="G8" i="29" s="1"/>
  <c r="H8" i="29" s="1"/>
  <c r="E7" i="29"/>
  <c r="F7" i="29" s="1"/>
  <c r="G7" i="29" s="1"/>
  <c r="H7" i="29" s="1"/>
  <c r="E6" i="29"/>
  <c r="F6" i="29" s="1"/>
  <c r="G6" i="29" s="1"/>
  <c r="H6" i="29" s="1"/>
  <c r="E5" i="29"/>
  <c r="F5" i="29" s="1"/>
  <c r="G5" i="29" s="1"/>
  <c r="H5" i="29" s="1"/>
  <c r="E4" i="29"/>
  <c r="F4" i="29" s="1"/>
  <c r="G4" i="29" s="1"/>
  <c r="H4" i="29" s="1"/>
  <c r="E3" i="29"/>
  <c r="F3" i="29" s="1"/>
  <c r="G3" i="29" s="1"/>
  <c r="L17" i="40" l="1"/>
  <c r="L18" i="40"/>
  <c r="G18" i="40"/>
  <c r="I9" i="39"/>
  <c r="I10" i="39"/>
  <c r="H7" i="39"/>
  <c r="N10" i="38"/>
  <c r="N8" i="38"/>
  <c r="L7" i="38"/>
  <c r="L6" i="38"/>
  <c r="N6" i="38" s="1"/>
  <c r="L11" i="38"/>
  <c r="N11" i="38" s="1"/>
  <c r="K5" i="38"/>
  <c r="M5" i="38" s="1"/>
  <c r="N5" i="38" s="1"/>
  <c r="K2" i="38"/>
  <c r="M2" i="38" s="1"/>
  <c r="N2" i="38" s="1"/>
  <c r="K4" i="38"/>
  <c r="K11" i="38"/>
  <c r="M11" i="38" s="1"/>
  <c r="K3" i="38"/>
  <c r="K6" i="38"/>
  <c r="M6" i="38" s="1"/>
  <c r="K10" i="38"/>
  <c r="M10" i="38" s="1"/>
  <c r="K9" i="38"/>
  <c r="M9" i="38" s="1"/>
  <c r="N9" i="38" s="1"/>
  <c r="K8" i="38"/>
  <c r="M8" i="38" s="1"/>
  <c r="K7" i="38"/>
  <c r="M7" i="38" s="1"/>
  <c r="I12" i="38"/>
  <c r="AM4" i="36"/>
  <c r="AI3" i="36"/>
  <c r="AN5" i="36"/>
  <c r="AP4" i="36"/>
  <c r="AP10" i="36" s="1"/>
  <c r="AP7" i="36" s="1"/>
  <c r="AM3" i="36"/>
  <c r="AO2" i="36"/>
  <c r="AN3" i="36"/>
  <c r="AN8" i="36" s="1"/>
  <c r="AK4" i="36"/>
  <c r="AG3" i="36"/>
  <c r="AE5" i="36"/>
  <c r="AF5" i="36"/>
  <c r="AM5" i="36"/>
  <c r="AJ5" i="36"/>
  <c r="AD5" i="36"/>
  <c r="AL3" i="36"/>
  <c r="AN4" i="36"/>
  <c r="AN10" i="36" s="1"/>
  <c r="AN7" i="36" s="1"/>
  <c r="AG4" i="36"/>
  <c r="AE2" i="36"/>
  <c r="AF3" i="36"/>
  <c r="AI4" i="36"/>
  <c r="AH5" i="36"/>
  <c r="AC4" i="36"/>
  <c r="AK3" i="36"/>
  <c r="AJ3" i="36"/>
  <c r="AG5" i="36"/>
  <c r="AE4" i="36"/>
  <c r="AC5" i="36"/>
  <c r="AC3" i="36"/>
  <c r="AD3" i="36"/>
  <c r="AJ2" i="36"/>
  <c r="AL5" i="36"/>
  <c r="AL2" i="36"/>
  <c r="AL8" i="36" s="1"/>
  <c r="AE3" i="36"/>
  <c r="AI5" i="36"/>
  <c r="AK5" i="36"/>
  <c r="AH2" i="36"/>
  <c r="AD2" i="36"/>
  <c r="AF2" i="36"/>
  <c r="AF8" i="36" s="1"/>
  <c r="AJ4" i="36"/>
  <c r="AJ10" i="36" s="1"/>
  <c r="AJ7" i="36" s="1"/>
  <c r="AL4" i="36"/>
  <c r="AL10" i="36" s="1"/>
  <c r="AL7" i="36" s="1"/>
  <c r="AH4" i="36"/>
  <c r="AH10" i="36" s="1"/>
  <c r="AH7" i="36" s="1"/>
  <c r="AD4" i="36"/>
  <c r="AD10" i="36" s="1"/>
  <c r="AD7" i="36" s="1"/>
  <c r="AF4" i="36"/>
  <c r="AK2" i="36"/>
  <c r="AJ8" i="36"/>
  <c r="AH8" i="36"/>
  <c r="AB3" i="36"/>
  <c r="AB5" i="36"/>
  <c r="AB2" i="36"/>
  <c r="AB4" i="36"/>
  <c r="Z3" i="36"/>
  <c r="Z4" i="36"/>
  <c r="Z5" i="36"/>
  <c r="Z2" i="36"/>
  <c r="X3" i="36"/>
  <c r="X4" i="36"/>
  <c r="X2" i="36"/>
  <c r="X5" i="36"/>
  <c r="AM10" i="36"/>
  <c r="AM7" i="36" s="1"/>
  <c r="AI2" i="36"/>
  <c r="AI8" i="36" s="1"/>
  <c r="AM2" i="36"/>
  <c r="AM8" i="36" s="1"/>
  <c r="AG2" i="36"/>
  <c r="AO8" i="36"/>
  <c r="AO10" i="36"/>
  <c r="AO7" i="36" s="1"/>
  <c r="AC2" i="36"/>
  <c r="AA3" i="36"/>
  <c r="AA5" i="36"/>
  <c r="AA2" i="36"/>
  <c r="AA4" i="36"/>
  <c r="Y2" i="36"/>
  <c r="Y3" i="36"/>
  <c r="B13" i="35"/>
  <c r="B11" i="35"/>
  <c r="B12" i="35"/>
  <c r="B14" i="35" s="1"/>
  <c r="H8" i="32"/>
  <c r="E3" i="32"/>
  <c r="H7" i="32"/>
  <c r="E20" i="32"/>
  <c r="H17" i="32"/>
  <c r="H20" i="32" s="1"/>
  <c r="E12" i="32"/>
  <c r="H9" i="32"/>
  <c r="H12" i="32" s="1"/>
  <c r="H6" i="32"/>
  <c r="F4" i="33"/>
  <c r="F9" i="33"/>
  <c r="F2" i="33"/>
  <c r="F3" i="33"/>
  <c r="E2" i="33"/>
  <c r="E5" i="33"/>
  <c r="E8" i="33"/>
  <c r="G2" i="33"/>
  <c r="G3" i="33"/>
  <c r="G4" i="33"/>
  <c r="G5" i="33"/>
  <c r="G6" i="33"/>
  <c r="G7" i="33"/>
  <c r="G9" i="33"/>
  <c r="J9" i="33" s="1"/>
  <c r="E10" i="33"/>
  <c r="E4" i="33"/>
  <c r="E6" i="33"/>
  <c r="H2" i="33"/>
  <c r="H3" i="33"/>
  <c r="H4" i="33"/>
  <c r="H5" i="33"/>
  <c r="H6" i="33"/>
  <c r="H7" i="33"/>
  <c r="H8" i="33"/>
  <c r="E3" i="33"/>
  <c r="E9" i="33"/>
  <c r="D10" i="33"/>
  <c r="F5" i="33" s="1"/>
  <c r="E7" i="33"/>
  <c r="J16" i="32"/>
  <c r="I16" i="32"/>
  <c r="K16" i="32" s="1"/>
  <c r="J2" i="32"/>
  <c r="I2" i="32"/>
  <c r="G19" i="32"/>
  <c r="G18" i="32"/>
  <c r="G17" i="32"/>
  <c r="G11" i="32"/>
  <c r="G10" i="32"/>
  <c r="G9" i="32"/>
  <c r="G8" i="32"/>
  <c r="G7" i="32"/>
  <c r="G6" i="32"/>
  <c r="G5" i="32"/>
  <c r="G4" i="32"/>
  <c r="G3" i="32"/>
  <c r="F19" i="32"/>
  <c r="F18" i="32"/>
  <c r="F17" i="32"/>
  <c r="F11" i="32"/>
  <c r="F10" i="32"/>
  <c r="F9" i="32"/>
  <c r="F8" i="32"/>
  <c r="F7" i="32"/>
  <c r="F6" i="32"/>
  <c r="F5" i="32"/>
  <c r="F4" i="32"/>
  <c r="F3" i="32"/>
  <c r="H7" i="31"/>
  <c r="H4" i="31"/>
  <c r="H8" i="31"/>
  <c r="H5" i="31"/>
  <c r="H6" i="31"/>
  <c r="D5" i="31"/>
  <c r="E17" i="31"/>
  <c r="F17" i="31" s="1"/>
  <c r="D9" i="31"/>
  <c r="F6" i="31"/>
  <c r="I8" i="31"/>
  <c r="K4" i="31"/>
  <c r="F7" i="31"/>
  <c r="K6" i="31"/>
  <c r="J9" i="31"/>
  <c r="K9" i="31"/>
  <c r="D17" i="31"/>
  <c r="D8" i="31"/>
  <c r="E15" i="31"/>
  <c r="J4" i="31"/>
  <c r="I5" i="31"/>
  <c r="F8" i="31"/>
  <c r="E16" i="31"/>
  <c r="D16" i="31" s="1"/>
  <c r="D4" i="31"/>
  <c r="J6" i="31"/>
  <c r="I7" i="31"/>
  <c r="E10" i="31"/>
  <c r="E14" i="31"/>
  <c r="F14" i="31" s="1"/>
  <c r="F4" i="31"/>
  <c r="B18" i="31"/>
  <c r="H15" i="31" s="1"/>
  <c r="C18" i="31"/>
  <c r="F31" i="30"/>
  <c r="F39" i="30"/>
  <c r="E46" i="30" s="1"/>
  <c r="F27" i="30"/>
  <c r="E45" i="30" s="1"/>
  <c r="F17" i="30"/>
  <c r="F25" i="30"/>
  <c r="F29" i="30"/>
  <c r="F37" i="30"/>
  <c r="F18" i="30"/>
  <c r="E44" i="30" s="1"/>
  <c r="F26" i="30"/>
  <c r="F30" i="30"/>
  <c r="F38" i="30"/>
  <c r="F20" i="30"/>
  <c r="G30" i="30"/>
  <c r="G39" i="30"/>
  <c r="F46" i="30" s="1"/>
  <c r="G32" i="30"/>
  <c r="G37" i="30"/>
  <c r="G19" i="30"/>
  <c r="G28" i="30"/>
  <c r="G38" i="30"/>
  <c r="G29" i="30"/>
  <c r="G26" i="30"/>
  <c r="G17" i="30"/>
  <c r="G20" i="30"/>
  <c r="G18" i="30"/>
  <c r="F44" i="30" s="1"/>
  <c r="G25" i="30"/>
  <c r="G27" i="30"/>
  <c r="F45" i="30" s="1"/>
  <c r="G31" i="30"/>
  <c r="G40" i="30"/>
  <c r="K8" i="29"/>
  <c r="I11" i="39" l="1"/>
  <c r="H8" i="39"/>
  <c r="N7" i="38"/>
  <c r="M3" i="38"/>
  <c r="N3" i="38" s="1"/>
  <c r="M4" i="38"/>
  <c r="N4" i="38" s="1"/>
  <c r="AD8" i="36"/>
  <c r="AF10" i="36"/>
  <c r="AF7" i="36" s="1"/>
  <c r="AK10" i="36"/>
  <c r="AK7" i="36" s="1"/>
  <c r="Z10" i="36"/>
  <c r="Z7" i="36" s="1"/>
  <c r="AB10" i="36"/>
  <c r="AB7" i="36" s="1"/>
  <c r="X10" i="36"/>
  <c r="X7" i="36" s="1"/>
  <c r="X8" i="36"/>
  <c r="AB8" i="36"/>
  <c r="Z8" i="36"/>
  <c r="AK8" i="36"/>
  <c r="AI10" i="36"/>
  <c r="AI7" i="36" s="1"/>
  <c r="AA8" i="36"/>
  <c r="AG10" i="36"/>
  <c r="AG7" i="36" s="1"/>
  <c r="Y8" i="36"/>
  <c r="AC10" i="36"/>
  <c r="AC7" i="36" s="1"/>
  <c r="AC8" i="36"/>
  <c r="AE10" i="36"/>
  <c r="AE7" i="36" s="1"/>
  <c r="AG8" i="36"/>
  <c r="AE8" i="36"/>
  <c r="AA10" i="36"/>
  <c r="AA7" i="36" s="1"/>
  <c r="Y5" i="36"/>
  <c r="Y4" i="36"/>
  <c r="F20" i="32"/>
  <c r="G12" i="32"/>
  <c r="F12" i="32"/>
  <c r="H10" i="33"/>
  <c r="J2" i="33"/>
  <c r="I2" i="33"/>
  <c r="K2" i="33" s="1"/>
  <c r="G10" i="33"/>
  <c r="J6" i="33"/>
  <c r="I6" i="33"/>
  <c r="F8" i="33"/>
  <c r="J5" i="33"/>
  <c r="I5" i="33"/>
  <c r="K5" i="33" s="1"/>
  <c r="F7" i="33"/>
  <c r="J8" i="33"/>
  <c r="I8" i="33"/>
  <c r="K8" i="33" s="1"/>
  <c r="J7" i="33"/>
  <c r="I7" i="33"/>
  <c r="J4" i="33"/>
  <c r="I4" i="33"/>
  <c r="I9" i="33"/>
  <c r="K9" i="33" s="1"/>
  <c r="F6" i="33"/>
  <c r="F10" i="33" s="1"/>
  <c r="J3" i="33"/>
  <c r="I3" i="33"/>
  <c r="K3" i="33" s="1"/>
  <c r="J7" i="32"/>
  <c r="I7" i="32"/>
  <c r="I8" i="32"/>
  <c r="K8" i="32" s="1"/>
  <c r="J8" i="32"/>
  <c r="K2" i="32"/>
  <c r="J19" i="32"/>
  <c r="I19" i="32"/>
  <c r="K19" i="32" s="1"/>
  <c r="J9" i="32"/>
  <c r="I9" i="32"/>
  <c r="K9" i="32" s="1"/>
  <c r="I10" i="32"/>
  <c r="J10" i="32"/>
  <c r="I6" i="32"/>
  <c r="J6" i="32"/>
  <c r="I3" i="32"/>
  <c r="J3" i="32"/>
  <c r="J11" i="32"/>
  <c r="I11" i="32"/>
  <c r="K11" i="32" s="1"/>
  <c r="I4" i="32"/>
  <c r="J4" i="32"/>
  <c r="J17" i="32"/>
  <c r="I17" i="32"/>
  <c r="J5" i="32"/>
  <c r="I5" i="32"/>
  <c r="I18" i="32"/>
  <c r="J18" i="32"/>
  <c r="G20" i="32"/>
  <c r="H10" i="31"/>
  <c r="K8" i="31"/>
  <c r="I10" i="31"/>
  <c r="J8" i="31"/>
  <c r="D14" i="31"/>
  <c r="L4" i="31"/>
  <c r="H16" i="31"/>
  <c r="L6" i="31"/>
  <c r="D15" i="31"/>
  <c r="F15" i="31"/>
  <c r="F16" i="31"/>
  <c r="I15" i="31"/>
  <c r="I14" i="31"/>
  <c r="I17" i="31"/>
  <c r="H17" i="31"/>
  <c r="H14" i="31"/>
  <c r="H18" i="31" s="1"/>
  <c r="L9" i="31"/>
  <c r="G9" i="31"/>
  <c r="G5" i="31"/>
  <c r="G6" i="31"/>
  <c r="G7" i="31"/>
  <c r="G8" i="31"/>
  <c r="K7" i="31"/>
  <c r="J7" i="31"/>
  <c r="L7" i="31" s="1"/>
  <c r="K5" i="31"/>
  <c r="J5" i="31"/>
  <c r="I16" i="31"/>
  <c r="E18" i="31"/>
  <c r="G17" i="31" s="1"/>
  <c r="F10" i="31"/>
  <c r="G4" i="31"/>
  <c r="F47" i="30"/>
  <c r="E47" i="30"/>
  <c r="A3" i="24"/>
  <c r="A2" i="24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1" i="23"/>
  <c r="B8" i="20"/>
  <c r="B11" i="20" s="1"/>
  <c r="H9" i="39" l="1"/>
  <c r="I12" i="39"/>
  <c r="K11" i="39" s="1"/>
  <c r="Y10" i="36"/>
  <c r="Y7" i="36" s="1"/>
  <c r="K7" i="32"/>
  <c r="K7" i="33"/>
  <c r="K6" i="33"/>
  <c r="K4" i="33"/>
  <c r="K10" i="33" s="1"/>
  <c r="K18" i="32"/>
  <c r="K5" i="32"/>
  <c r="K10" i="32"/>
  <c r="K17" i="32"/>
  <c r="K20" i="32" s="1"/>
  <c r="K3" i="32"/>
  <c r="K6" i="32"/>
  <c r="K4" i="32"/>
  <c r="G10" i="31"/>
  <c r="L8" i="31"/>
  <c r="G16" i="31"/>
  <c r="G15" i="31"/>
  <c r="G14" i="31"/>
  <c r="G18" i="31" s="1"/>
  <c r="F18" i="31"/>
  <c r="L5" i="31"/>
  <c r="L10" i="31" s="1"/>
  <c r="K16" i="31"/>
  <c r="J16" i="31"/>
  <c r="K17" i="31"/>
  <c r="J17" i="31"/>
  <c r="I18" i="31"/>
  <c r="K14" i="31"/>
  <c r="J14" i="31"/>
  <c r="K15" i="31"/>
  <c r="J15" i="31"/>
  <c r="K2" i="39" l="1"/>
  <c r="K3" i="39"/>
  <c r="K4" i="39"/>
  <c r="K5" i="39"/>
  <c r="K7" i="39"/>
  <c r="K6" i="39"/>
  <c r="K8" i="39"/>
  <c r="K10" i="39"/>
  <c r="K9" i="39"/>
  <c r="H10" i="39"/>
  <c r="K12" i="32"/>
  <c r="L16" i="31"/>
  <c r="L15" i="31"/>
  <c r="L17" i="31"/>
  <c r="L14" i="31"/>
  <c r="H11" i="39" l="1"/>
  <c r="L18" i="31"/>
  <c r="H12" i="39" l="1"/>
  <c r="J11" i="39"/>
  <c r="M11" i="39" l="1"/>
  <c r="L11" i="39"/>
  <c r="J2" i="39"/>
  <c r="J3" i="39"/>
  <c r="J4" i="39"/>
  <c r="J6" i="39"/>
  <c r="J5" i="39"/>
  <c r="J7" i="39"/>
  <c r="J8" i="39"/>
  <c r="J9" i="39"/>
  <c r="J10" i="39"/>
  <c r="L6" i="39" l="1"/>
  <c r="M6" i="39"/>
  <c r="M5" i="39"/>
  <c r="L5" i="39"/>
  <c r="N5" i="39" s="1"/>
  <c r="M4" i="39"/>
  <c r="L4" i="39"/>
  <c r="N4" i="39" s="1"/>
  <c r="M3" i="39"/>
  <c r="L3" i="39"/>
  <c r="N3" i="39" s="1"/>
  <c r="M10" i="39"/>
  <c r="L10" i="39"/>
  <c r="N10" i="39" s="1"/>
  <c r="M2" i="39"/>
  <c r="L2" i="39"/>
  <c r="N2" i="39" s="1"/>
  <c r="L7" i="39"/>
  <c r="M7" i="39"/>
  <c r="M9" i="39"/>
  <c r="L9" i="39"/>
  <c r="N9" i="39" s="1"/>
  <c r="N11" i="39"/>
  <c r="M8" i="39"/>
  <c r="L8" i="39"/>
  <c r="N8" i="39" s="1"/>
  <c r="N7" i="39" l="1"/>
  <c r="N6" i="39"/>
  <c r="N12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tc={0C16E0E4-3D13-479F-B79E-E82E575AD7B6}</author>
    <author>tc={FB523578-5160-4564-88E4-8E9C5DB34EE3}</author>
  </authors>
  <commentList>
    <comment ref="C4" authorId="0" shapeId="0" xr:uid="{0C16E0E4-3D13-479F-B79E-E82E575AD7B6}">
      <text>
        <t>[Threaded comment]
Your version of Excel allows you to read this threaded comment; however, any edits to it will get removed if the file is opened in a newer version of Excel. Learn more: https://go.microsoft.com/fwlink/?linkid=870924
Comment:
    dalam bentuk odds</t>
      </text>
    </comment>
    <comment ref="D4" authorId="1" shapeId="0" xr:uid="{FB523578-5160-4564-88E4-8E9C5DB34EE3}">
      <text>
        <t>[Threaded comment]
Your version of Excel allows you to read this threaded comment; however, any edits to it will get removed if the file is opened in a newer version of Excel. Learn more: https://go.microsoft.com/fwlink/?linkid=870924
Comment:
    dalam probabilitas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tc={25330293-E7FD-4FAA-B5D0-2E7479DB3E12}</author>
    <author>tc={92079846-3D1B-45A9-92D8-6742F446DD18}</author>
  </authors>
  <commentList>
    <comment ref="C4" authorId="0" shapeId="0" xr:uid="{25330293-E7FD-4FAA-B5D0-2E7479DB3E12}">
      <text>
        <t>[Threaded comment]
Your version of Excel allows you to read this threaded comment; however, any edits to it will get removed if the file is opened in a newer version of Excel. Learn more: https://go.microsoft.com/fwlink/?linkid=870924
Comment:
    dalam bentuk odds</t>
      </text>
    </comment>
    <comment ref="D4" authorId="1" shapeId="0" xr:uid="{92079846-3D1B-45A9-92D8-6742F446DD18}">
      <text>
        <t>[Threaded comment]
Your version of Excel allows you to read this threaded comment; however, any edits to it will get removed if the file is opened in a newer version of Excel. Learn more: https://go.microsoft.com/fwlink/?linkid=870924
Comment:
    dalam probabilitas</t>
      </text>
    </comment>
  </commentList>
</comments>
</file>

<file path=xl/sharedStrings.xml><?xml version="1.0" encoding="utf-8"?>
<sst xmlns="http://schemas.openxmlformats.org/spreadsheetml/2006/main" count="540" uniqueCount="291">
  <si>
    <t>Berhasil bayar (Good)</t>
  </si>
  <si>
    <t>Gagal bayar (Bad)</t>
  </si>
  <si>
    <t>% gagal</t>
  </si>
  <si>
    <t>Jumlah</t>
  </si>
  <si>
    <t>% Bad</t>
  </si>
  <si>
    <t>% Jumlah</t>
  </si>
  <si>
    <t>Distribusi Good</t>
  </si>
  <si>
    <t>Distribusi Bad</t>
  </si>
  <si>
    <t>WOE</t>
  </si>
  <si>
    <t>Bad% - Good%</t>
  </si>
  <si>
    <t>IV</t>
  </si>
  <si>
    <t>Kolek 1</t>
  </si>
  <si>
    <t>Kolek 2</t>
  </si>
  <si>
    <t>Kolek 3</t>
  </si>
  <si>
    <t>Kolek 4</t>
  </si>
  <si>
    <t>Kolek 5</t>
  </si>
  <si>
    <t>Tidak ditemukan</t>
  </si>
  <si>
    <t>Total</t>
  </si>
  <si>
    <t>SLIK_ Kolektabilitas</t>
  </si>
  <si>
    <t>2 &amp; 3</t>
  </si>
  <si>
    <t>4 &amp; 5</t>
  </si>
  <si>
    <t>A</t>
  </si>
  <si>
    <t>1.&lt;=23</t>
  </si>
  <si>
    <t>Pembagian kelompok bin usia ini tidak optimum.</t>
  </si>
  <si>
    <t>2.24-26</t>
  </si>
  <si>
    <t>Maksimum IV seharusnya sekitar 0.14</t>
  </si>
  <si>
    <t>3.27-28</t>
  </si>
  <si>
    <t>4.29-31</t>
  </si>
  <si>
    <t>5.32-34</t>
  </si>
  <si>
    <t>6.35-37</t>
  </si>
  <si>
    <t>7.38-42</t>
  </si>
  <si>
    <t>8.43-48</t>
  </si>
  <si>
    <t>9.49-55</t>
  </si>
  <si>
    <t>10.&gt;=56</t>
  </si>
  <si>
    <t>2.24-34</t>
  </si>
  <si>
    <t>Maksimum IV seharusnya sekitar 0.10</t>
  </si>
  <si>
    <t>3.35-55</t>
  </si>
  <si>
    <t>4.&gt;56</t>
  </si>
  <si>
    <t>2.0-10%</t>
  </si>
  <si>
    <t xml:space="preserve">3.10-20% </t>
  </si>
  <si>
    <t>4.20-30%</t>
  </si>
  <si>
    <t>5.30-40%</t>
  </si>
  <si>
    <t>6.40-50%</t>
  </si>
  <si>
    <t>7.50-60%</t>
  </si>
  <si>
    <t>8.&gt;60%</t>
  </si>
  <si>
    <t>Parameters Setting</t>
  </si>
  <si>
    <t>Nilai</t>
  </si>
  <si>
    <t>P0 / Target Score</t>
  </si>
  <si>
    <t>PDO / Points double odds</t>
  </si>
  <si>
    <t>theta0 / Target Odds</t>
  </si>
  <si>
    <t>m - number of characteristics included in the model</t>
  </si>
  <si>
    <t>alpha - logistic regression intercept term</t>
  </si>
  <si>
    <t>Variables</t>
  </si>
  <si>
    <t>coef</t>
  </si>
  <si>
    <t>SLIK_Kolektibilitas_Bin_woe</t>
  </si>
  <si>
    <t>DBR_Bin_WOE</t>
  </si>
  <si>
    <t>Usia_WOE</t>
  </si>
  <si>
    <t>Target Score - (Factor * ln (Target Odds)</t>
  </si>
  <si>
    <t>Variabel Kategori SLIK Kolektibilitas</t>
  </si>
  <si>
    <t>Factor</t>
  </si>
  <si>
    <t>Offset</t>
  </si>
  <si>
    <t>Hasil score (+offset)</t>
  </si>
  <si>
    <t>Variabel Kategori DBR</t>
  </si>
  <si>
    <t>&lt;= 0.0</t>
  </si>
  <si>
    <t>&lt;= 0.1</t>
  </si>
  <si>
    <t>&lt;= 0.2</t>
  </si>
  <si>
    <t>&lt;= 0.3</t>
  </si>
  <si>
    <t>&lt;= 0.4</t>
  </si>
  <si>
    <t>&lt;= 0.5</t>
  </si>
  <si>
    <t>&lt;= 0.6</t>
  </si>
  <si>
    <t>&gt; 0.6</t>
  </si>
  <si>
    <t>Variabel Kategori Usia</t>
  </si>
  <si>
    <t>ID: ABC0636</t>
  </si>
  <si>
    <t>Kelompok bin</t>
  </si>
  <si>
    <t>SLIK Kolektibilitas</t>
  </si>
  <si>
    <t>Kolek 2 &amp; 3</t>
  </si>
  <si>
    <t>DBR</t>
  </si>
  <si>
    <t>10-20%</t>
  </si>
  <si>
    <t>Usia</t>
  </si>
  <si>
    <t>35-55</t>
  </si>
  <si>
    <t>default</t>
  </si>
  <si>
    <t>Variabel</t>
  </si>
  <si>
    <t>Intercept</t>
  </si>
  <si>
    <t>SLIK_Cicilan_Bulanan = 97,440. SLIK_Outstanding_CC = 343,171
Pendapatan perbulan &lt; 1 juta
Maka DBR = (97,440+0.1*323,171)/1,000,000
DBR = 12.97%</t>
  </si>
  <si>
    <t>SLIK_Kolektibilitas</t>
  </si>
  <si>
    <t>Theta</t>
  </si>
  <si>
    <t>Hasil regresi logistik</t>
  </si>
  <si>
    <t>Log Likelihood</t>
  </si>
  <si>
    <t>SUM of Log Likelihood</t>
  </si>
  <si>
    <t>20211141638621773010</t>
  </si>
  <si>
    <t>dA6M1g0mHvhxXc0z</t>
  </si>
  <si>
    <t>IxNx</t>
  </si>
  <si>
    <t/>
  </si>
  <si>
    <t>b0 + b1*X1 + b2*X2 + b3*X3</t>
  </si>
  <si>
    <t>EXP(Logit)</t>
  </si>
  <si>
    <t>http://www.17bigdata.com/logistic-regression-in-7-steps-in-excel-2010-and-excel-2013/</t>
  </si>
  <si>
    <t>SLIK_Kolektibilitas_WOE</t>
  </si>
  <si>
    <t>DBR_WOE</t>
  </si>
  <si>
    <t>1/(1+exp to -theta)</t>
  </si>
  <si>
    <t>ϴ</t>
  </si>
  <si>
    <t>y</t>
  </si>
  <si>
    <t>intercept</t>
  </si>
  <si>
    <t>b1 (koefisien SLIK_Kolektibilitas)</t>
  </si>
  <si>
    <t>b2 (koefisien DBR)</t>
  </si>
  <si>
    <t>b3 (koefisien Usia)</t>
  </si>
  <si>
    <t>Referensi:</t>
  </si>
  <si>
    <t>Menggunakan solver di Microsoft Excel, gunakan opsi: uncheck make unconstrained variables non-negative dan gunakan metode GRG Nonlinear</t>
  </si>
  <si>
    <r>
      <t>exp</t>
    </r>
    <r>
      <rPr>
        <vertAlign val="superscript"/>
        <sz val="10"/>
        <color theme="0"/>
        <rFont val="Arial"/>
        <family val="2"/>
      </rPr>
      <t>-ϴ</t>
    </r>
  </si>
  <si>
    <t>( target default * ln(y) + (1-target default) * (ln(1-y)) )</t>
  </si>
  <si>
    <t>Intercept + (koefisien SLIK_Kolektibilitas * WOE SLIK_Kolektibilitas  user) + (koefisien DBR * WOE DBR  user) + (koefisien Usia * WOE Usia user)</t>
  </si>
  <si>
    <t>Formula</t>
  </si>
  <si>
    <t>Nilai dari Excel</t>
  </si>
  <si>
    <t>Nilai dari Python</t>
  </si>
  <si>
    <t>y =1 / (1  + exp-(-theta))</t>
  </si>
  <si>
    <t>Nilai ini berdasarkan contoh dari buku</t>
  </si>
  <si>
    <t>Perhitungan intercept berasal dari Python contoh di buku</t>
  </si>
  <si>
    <t>Perhitungan Scorecard dari masing-masing variabel independen</t>
  </si>
  <si>
    <t>Contoh dari buku</t>
  </si>
  <si>
    <t>berdasarkan hasil regresi logistik Python</t>
  </si>
  <si>
    <t>PDO/ln(2)</t>
  </si>
  <si>
    <t>Contoh perhitungan dari user ABC0636 dengan nilai dari masing-masing variabel</t>
  </si>
  <si>
    <t>Hasil score tanpa offset</t>
  </si>
  <si>
    <t>Perhitungan Scorecard dari hasil probabilitas</t>
  </si>
  <si>
    <t>Dengan menggunakan parameter setting yang sama, maka dapat menghitung berikut</t>
  </si>
  <si>
    <t>A = P0 + Factor * ln(target odds secara odds)</t>
  </si>
  <si>
    <t>Score</t>
  </si>
  <si>
    <t>Dari contoh sebelumnya, dari user ID: ABC0636, telah dilakukan perhitungan manual probabilitas dari regresi logistik, dimana hasilnya sebagai berikut</t>
  </si>
  <si>
    <t>A - Factor*ln(probabilitas hasil regresi logistik/(1-probabilitas hasil regresi logistik))</t>
  </si>
  <si>
    <t>woe</t>
  </si>
  <si>
    <t>woe * koefisien</t>
  </si>
  <si>
    <t>-(woe * koefisien) * Factor</t>
  </si>
  <si>
    <t>-(woe*koefisien + alpha/m)*Factor + Offset/m</t>
  </si>
  <si>
    <t>Optimasi kelompok bin WOE dan IV</t>
  </si>
  <si>
    <t>Pembuatan awal kelompok bin WOE, IV</t>
  </si>
  <si>
    <t>Good + Bad</t>
  </si>
  <si>
    <t>Bad / Jumlah</t>
  </si>
  <si>
    <t>Jumlah / Total Jumlah</t>
  </si>
  <si>
    <t>Good / Total Good</t>
  </si>
  <si>
    <t>Bad / Total Bad</t>
  </si>
  <si>
    <t>ln(DB/DG)</t>
  </si>
  <si>
    <t>DB - DG</t>
  </si>
  <si>
    <t>WOE x (DB - DG)</t>
  </si>
  <si>
    <t>Formula pembuatan WOE dan IV</t>
  </si>
  <si>
    <t>CONFUSION MATRIX</t>
  </si>
  <si>
    <t>Model Result: 
0 (bayar)</t>
  </si>
  <si>
    <t>Model Result: 
1 (gagal bayar)</t>
  </si>
  <si>
    <t>Actual Result: 0 (bayar)</t>
  </si>
  <si>
    <t>Actual Result: 1 (gagal bayar)</t>
  </si>
  <si>
    <t>True Positive (TP)</t>
  </si>
  <si>
    <t>Ketika model memprediksi Gagal Bayar dan hasil sebenarnya mereka juga gagal bayar.</t>
  </si>
  <si>
    <t>True Negative (TN)</t>
  </si>
  <si>
    <t>Model memperkirakan Tidak, dan mereka juga tidak gagal bayar</t>
  </si>
  <si>
    <t>False Positive (FP)</t>
  </si>
  <si>
    <t>Model memperkirakan Gagal, tetapi mereka sebenarnya tidak gagal bayar.</t>
  </si>
  <si>
    <t>False Negative (FN)</t>
  </si>
  <si>
    <t>Model memperkirakan tidak gagal bayar, tetapi mereka sebenarnya Gagal Bayar.</t>
  </si>
  <si>
    <t>Accuracy / Akurasi</t>
  </si>
  <si>
    <t>TP + TN / TP + FP + FN + TN</t>
  </si>
  <si>
    <t>Precision (Presisi):</t>
  </si>
  <si>
    <t>TP / TP + FP</t>
  </si>
  <si>
    <t xml:space="preserve">Recall (Sensitivity) </t>
  </si>
  <si>
    <t>TP/TP+FN</t>
  </si>
  <si>
    <t xml:space="preserve">F1 score </t>
  </si>
  <si>
    <t>2*(Recall * Precision) / (Recall + Precision)</t>
  </si>
  <si>
    <t>y_test</t>
  </si>
  <si>
    <t>y_pred</t>
  </si>
  <si>
    <t>P=5%</t>
  </si>
  <si>
    <t>P=10%</t>
  </si>
  <si>
    <t>P=15%</t>
  </si>
  <si>
    <t>TP</t>
  </si>
  <si>
    <t>FP</t>
  </si>
  <si>
    <t>TN</t>
  </si>
  <si>
    <t>FN</t>
  </si>
  <si>
    <t>P=50%</t>
  </si>
  <si>
    <t>P=20%</t>
  </si>
  <si>
    <t>P=30%</t>
  </si>
  <si>
    <t>P=40%</t>
  </si>
  <si>
    <t>P=60%</t>
  </si>
  <si>
    <t>P=70%</t>
  </si>
  <si>
    <t>P=80%</t>
  </si>
  <si>
    <t>P=90%</t>
  </si>
  <si>
    <t>Sensitivity</t>
  </si>
  <si>
    <t>Specificity</t>
  </si>
  <si>
    <t>1-Specificity</t>
  </si>
  <si>
    <t>P=25%</t>
  </si>
  <si>
    <t>P=35%</t>
  </si>
  <si>
    <t>P=45%</t>
  </si>
  <si>
    <t>P=55%</t>
  </si>
  <si>
    <t>P=65%</t>
  </si>
  <si>
    <t>P=75%</t>
  </si>
  <si>
    <t>P=85%</t>
  </si>
  <si>
    <t>P=95%</t>
  </si>
  <si>
    <t>AUC</t>
  </si>
  <si>
    <t>Update y test dan y pred di kolom berwarna kuning</t>
  </si>
  <si>
    <t>Gini</t>
  </si>
  <si>
    <t>Decile</t>
  </si>
  <si>
    <r>
      <t xml:space="preserve">Decile </t>
    </r>
    <r>
      <rPr>
        <sz val="11"/>
        <color rgb="FF000000"/>
        <rFont val="Arial"/>
        <family val="2"/>
      </rPr>
      <t>1</t>
    </r>
  </si>
  <si>
    <r>
      <t xml:space="preserve">Decile </t>
    </r>
    <r>
      <rPr>
        <sz val="11"/>
        <color rgb="FF000000"/>
        <rFont val="Arial"/>
        <family val="2"/>
      </rPr>
      <t>2</t>
    </r>
  </si>
  <si>
    <r>
      <t xml:space="preserve">Decile </t>
    </r>
    <r>
      <rPr>
        <sz val="11"/>
        <color rgb="FF000000"/>
        <rFont val="Arial"/>
        <family val="2"/>
      </rPr>
      <t>3</t>
    </r>
  </si>
  <si>
    <r>
      <t xml:space="preserve">Decile </t>
    </r>
    <r>
      <rPr>
        <sz val="11"/>
        <color rgb="FF000000"/>
        <rFont val="Arial"/>
        <family val="2"/>
      </rPr>
      <t>4</t>
    </r>
  </si>
  <si>
    <r>
      <t xml:space="preserve">Decile </t>
    </r>
    <r>
      <rPr>
        <sz val="11"/>
        <color rgb="FF000000"/>
        <rFont val="Arial"/>
        <family val="2"/>
      </rPr>
      <t>5</t>
    </r>
  </si>
  <si>
    <r>
      <t xml:space="preserve">Decile </t>
    </r>
    <r>
      <rPr>
        <sz val="11"/>
        <color rgb="FF000000"/>
        <rFont val="Arial"/>
        <family val="2"/>
      </rPr>
      <t>6</t>
    </r>
  </si>
  <si>
    <r>
      <t xml:space="preserve">Decile </t>
    </r>
    <r>
      <rPr>
        <sz val="11"/>
        <color rgb="FF000000"/>
        <rFont val="Arial"/>
        <family val="2"/>
      </rPr>
      <t>7</t>
    </r>
  </si>
  <si>
    <r>
      <t xml:space="preserve">Decile </t>
    </r>
    <r>
      <rPr>
        <sz val="11"/>
        <color rgb="FF000000"/>
        <rFont val="Arial"/>
        <family val="2"/>
      </rPr>
      <t>8</t>
    </r>
  </si>
  <si>
    <r>
      <t xml:space="preserve">Decile </t>
    </r>
    <r>
      <rPr>
        <sz val="11"/>
        <color rgb="FF000000"/>
        <rFont val="Arial"/>
        <family val="2"/>
      </rPr>
      <t>9</t>
    </r>
  </si>
  <si>
    <r>
      <t xml:space="preserve">Decile </t>
    </r>
    <r>
      <rPr>
        <sz val="11"/>
        <color rgb="FF000000"/>
        <rFont val="Arial"/>
        <family val="2"/>
      </rPr>
      <t>10</t>
    </r>
  </si>
  <si>
    <t>Gagal Bayar
(tanpa model)</t>
  </si>
  <si>
    <t>Gagal Bayar 
(dengan model)</t>
  </si>
  <si>
    <t>Jumlah Kumulatif Gagal Bayar
(tanpa model)</t>
  </si>
  <si>
    <t>Jumlah Kumulatif Gagal Bayar 
(dengan model)</t>
  </si>
  <si>
    <t>Gain
(tanpa model)</t>
  </si>
  <si>
    <t>Gain
(dengan model)</t>
  </si>
  <si>
    <t>Lift</t>
  </si>
  <si>
    <t>Tanpa Model</t>
  </si>
  <si>
    <t>Dengan Model</t>
  </si>
  <si>
    <t>Berhasil Bayar 
(dengan model)</t>
  </si>
  <si>
    <t>Jumlah Kumulatif Berhasil Bayar 
(dengan model)</t>
  </si>
  <si>
    <t xml:space="preserve"> Kumulatif % Gagal Bayar 
(dengan model)</t>
  </si>
  <si>
    <t>Kumulatif % Berhasil Bayar 
(dengan model)</t>
  </si>
  <si>
    <t>K-S
(Gagal - Berhasil)
Bayar</t>
  </si>
  <si>
    <t>Train Score</t>
  </si>
  <si>
    <t>Test Score</t>
  </si>
  <si>
    <t>Total Aktual</t>
  </si>
  <si>
    <t>% Distribusi Aktual</t>
  </si>
  <si>
    <t>ln(A/E)</t>
  </si>
  <si>
    <t>Index</t>
  </si>
  <si>
    <t xml:space="preserve">% Aktual - Ekspektasi </t>
  </si>
  <si>
    <t xml:space="preserve">Total Ekspektasi </t>
  </si>
  <si>
    <t xml:space="preserve">% Distribusi Ekspektasi </t>
  </si>
  <si>
    <t>% Distribuksi</t>
  </si>
  <si>
    <t>Ekspektasi</t>
  </si>
  <si>
    <t>Aktual</t>
  </si>
  <si>
    <t>% Gagal Bayar Ekspektasi</t>
  </si>
  <si>
    <t>Hasil Score tanpa offset</t>
  </si>
  <si>
    <t>Hasil Score dengan offset</t>
  </si>
  <si>
    <t>Kolek 4 &amp; 5</t>
  </si>
  <si>
    <t>% Gagal Bayar Aktual</t>
  </si>
  <si>
    <t>560 - 570</t>
  </si>
  <si>
    <t>&gt;=800</t>
  </si>
  <si>
    <t>Daerah Luar Jakarta</t>
  </si>
  <si>
    <t xml:space="preserve"> </t>
  </si>
  <si>
    <t>Train (Pembuatan Model)</t>
  </si>
  <si>
    <t>% Gagal Bayar Keseluruhan</t>
  </si>
  <si>
    <t>Formula Score adalah</t>
  </si>
  <si>
    <t>factor = PDO/np.log(2)
A = P0 + factor * np.log(theta0)
train_pred_proba = lr.predict_proba(X_train)[:,1]
score = A - factor*np.log(train_pred_proba/(1-train_pred_proba))</t>
  </si>
  <si>
    <t>Low</t>
  </si>
  <si>
    <t>High</t>
  </si>
  <si>
    <t>&lt;=520</t>
  </si>
  <si>
    <t>520 - 548</t>
  </si>
  <si>
    <t>548 - 560</t>
  </si>
  <si>
    <t>Gagal Bayar Keseluruhan</t>
  </si>
  <si>
    <t>Total Keseluruhan</t>
  </si>
  <si>
    <t>Total SLIK Kolek 1</t>
  </si>
  <si>
    <t>Gagal Bayar SLIK Kolek 1</t>
  </si>
  <si>
    <t>% Gagal Bayar SLIK Kolek 1</t>
  </si>
  <si>
    <t>Total SLIK Kolek 2&amp;3</t>
  </si>
  <si>
    <t>Gagal Bayar SLIK Kolek 2&amp;3</t>
  </si>
  <si>
    <t>% Gagal Bayar SLIK Kolek 2&amp;3</t>
  </si>
  <si>
    <t>Total SLIK Kolek 4&amp;5</t>
  </si>
  <si>
    <t>Gagal Bayar SLIK Kolek 4&amp;5</t>
  </si>
  <si>
    <t>% Gagal Bayar SLIK Kolek 4&amp;5</t>
  </si>
  <si>
    <t>Gagal Bayar SLIK Kolek Tidak Ditemukan</t>
  </si>
  <si>
    <t>% Gagal Bayar SLIK Kolek Tidak Ditemukan</t>
  </si>
  <si>
    <t>661 - 800</t>
  </si>
  <si>
    <t>618 - 661</t>
  </si>
  <si>
    <t>570 - 592</t>
  </si>
  <si>
    <t>592 - 604</t>
  </si>
  <si>
    <t>604 - 618</t>
  </si>
  <si>
    <t>Total SLIK Kolek Tidak Ditemukan</t>
  </si>
  <si>
    <t>Score (ekspektasi %gagal bayar)</t>
  </si>
  <si>
    <t>Total Aplikasi</t>
  </si>
  <si>
    <t>Total Gagal Bayar</t>
  </si>
  <si>
    <t>Total Benefit</t>
  </si>
  <si>
    <t>Total Cost</t>
  </si>
  <si>
    <t>Total Profit</t>
  </si>
  <si>
    <t>&lt;=520 (60%)</t>
  </si>
  <si>
    <t>592-600 (25%)</t>
  </si>
  <si>
    <t>601-617 (15%)</t>
  </si>
  <si>
    <t>618-660 (10%)</t>
  </si>
  <si>
    <t>661-800 (5%)</t>
  </si>
  <si>
    <t>Total Distribusi %</t>
  </si>
  <si>
    <t>% Ekspektasi gagal bayar</t>
  </si>
  <si>
    <t>Bunga</t>
  </si>
  <si>
    <t>Jumlah Pinjaman</t>
  </si>
  <si>
    <t>Contoh awal</t>
  </si>
  <si>
    <t>% Bunga</t>
  </si>
  <si>
    <t>Menaikan bunga untuk score rendah</t>
  </si>
  <si>
    <t>570-591 (30%)</t>
  </si>
  <si>
    <t>521-547 (45%)</t>
  </si>
  <si>
    <t>548-559 (40%)</t>
  </si>
  <si>
    <t>560-569 (35%)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</si>
</sst>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#,##0.0000"/>
    <numFmt numFmtId="165" formatCode="0.0%"/>
    <numFmt numFmtId="166" formatCode="#,##0.000"/>
    <numFmt numFmtId="167" formatCode="#,##0.00000"/>
    <numFmt numFmtId="168" formatCode="m/d"/>
    <numFmt numFmtId="169" formatCode="#,##0.0000000"/>
    <numFmt numFmtId="170" formatCode="_-* #,##0.00_-;\-* #,##0.00_-;_-* &quot;-&quot;_-;_-@_-"/>
    <numFmt numFmtId="171" formatCode="_-* #,##0.0000000_-;\-* #,##0.0000000_-;_-* &quot;-&quot;_-;_-@_-"/>
    <numFmt numFmtId="172" formatCode="0.0"/>
    <numFmt numFmtId="173" formatCode="_-* #,##0.000000_-;\-* #,##0.000000_-;_-* &quot;-&quot;_-;_-@_-"/>
    <numFmt numFmtId="174" formatCode="_-* #,##0_-;\-* #,##0_-;_-* &quot;-&quot;??_-;_-@_-"/>
  </numFmts>
  <fonts count="4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</font>
    <font>
      <vertAlign val="superscript"/>
      <sz val="10"/>
      <color theme="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1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212121"/>
      <name val="Arial"/>
      <family val="2"/>
      <scheme val="minor"/>
    </font>
    <font>
      <b/>
      <sz val="11"/>
      <color rgb="FF333333"/>
      <name val="Arial"/>
      <family val="2"/>
      <scheme val="minor"/>
    </font>
    <font>
      <sz val="11"/>
      <name val="Arial"/>
      <family val="2"/>
      <scheme val="minor"/>
    </font>
    <font>
      <b/>
      <sz val="11"/>
      <color rgb="FF212121"/>
      <name val="Arial"/>
      <family val="2"/>
      <scheme val="minor"/>
    </font>
    <font>
      <b/>
      <sz val="14"/>
      <color theme="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FFFFFF"/>
      <name val="Arial"/>
      <family val="2"/>
    </font>
    <font>
      <sz val="6.95"/>
      <color rgb="FFFFFFFF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10"/>
      <color theme="1"/>
      <name val="Arial"/>
      <family val="2"/>
    </font>
    <font>
      <b/>
      <i/>
      <sz val="11"/>
      <color rgb="FFFFFFFF"/>
      <name val="Arial"/>
      <family val="2"/>
    </font>
    <font>
      <b/>
      <sz val="11"/>
      <color rgb="FFFFFFFF"/>
      <name val="Arial"/>
      <family val="2"/>
    </font>
    <font>
      <i/>
      <sz val="11"/>
      <color rgb="FF000000"/>
      <name val="Arial"/>
      <family val="2"/>
    </font>
    <font>
      <sz val="11"/>
      <color rgb="FFFFFFFF"/>
      <name val="Arial"/>
      <family val="2"/>
    </font>
    <font>
      <sz val="8"/>
      <color rgb="FFFFFFFF"/>
      <name val="Arial"/>
      <family val="2"/>
    </font>
    <font>
      <sz val="6.95"/>
      <color rgb="FF000000"/>
      <name val="Arial"/>
      <family val="2"/>
    </font>
    <font>
      <sz val="11"/>
      <color theme="0"/>
      <name val="Arial"/>
      <family val="2"/>
      <scheme val="minor"/>
    </font>
    <font>
      <sz val="11"/>
      <color rgb="FFF8F8F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0"/>
      </patternFill>
    </fill>
    <fill>
      <patternFill patternType="solid">
        <fgColor theme="1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1" fillId="0" borderId="0"/>
  </cellStyleXfs>
  <cellXfs count="263">
    <xf numFmtId="0" fontId="0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quotePrefix="1" applyFont="1" applyAlignment="1"/>
    <xf numFmtId="0" fontId="3" fillId="0" borderId="0" xfId="0" applyFont="1" applyAlignment="1"/>
    <xf numFmtId="0" fontId="12" fillId="6" borderId="6" xfId="0" applyFont="1" applyFill="1" applyBorder="1" applyAlignment="1"/>
    <xf numFmtId="0" fontId="13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1" fillId="0" borderId="0" xfId="4"/>
    <xf numFmtId="0" fontId="11" fillId="0" borderId="1" xfId="4" applyBorder="1" applyAlignment="1">
      <alignment horizontal="left" wrapText="1"/>
    </xf>
    <xf numFmtId="10" fontId="11" fillId="0" borderId="1" xfId="4" applyNumberFormat="1" applyBorder="1" applyAlignment="1">
      <alignment horizontal="left" wrapText="1"/>
    </xf>
    <xf numFmtId="0" fontId="0" fillId="7" borderId="0" xfId="0" applyFont="1" applyFill="1" applyAlignment="1"/>
    <xf numFmtId="0" fontId="8" fillId="7" borderId="0" xfId="0" applyFont="1" applyFill="1" applyAlignment="1"/>
    <xf numFmtId="0" fontId="3" fillId="7" borderId="6" xfId="0" applyFont="1" applyFill="1" applyBorder="1"/>
    <xf numFmtId="0" fontId="8" fillId="7" borderId="6" xfId="0" applyFont="1" applyFill="1" applyBorder="1" applyAlignment="1"/>
    <xf numFmtId="0" fontId="3" fillId="7" borderId="6" xfId="0" applyFont="1" applyFill="1" applyBorder="1" applyAlignment="1"/>
    <xf numFmtId="0" fontId="3" fillId="7" borderId="0" xfId="0" applyFont="1" applyFill="1" applyAlignment="1"/>
    <xf numFmtId="0" fontId="11" fillId="7" borderId="0" xfId="0" applyFont="1" applyFill="1" applyAlignment="1"/>
    <xf numFmtId="0" fontId="2" fillId="7" borderId="0" xfId="0" applyFont="1" applyFill="1" applyAlignment="1"/>
    <xf numFmtId="0" fontId="5" fillId="7" borderId="1" xfId="0" applyFont="1" applyFill="1" applyBorder="1" applyAlignment="1">
      <alignment horizontal="left" wrapText="1"/>
    </xf>
    <xf numFmtId="0" fontId="5" fillId="7" borderId="6" xfId="0" applyFont="1" applyFill="1" applyBorder="1" applyAlignment="1">
      <alignment horizontal="left" wrapText="1"/>
    </xf>
    <xf numFmtId="0" fontId="0" fillId="7" borderId="6" xfId="0" applyFont="1" applyFill="1" applyBorder="1" applyAlignment="1"/>
    <xf numFmtId="0" fontId="3" fillId="7" borderId="1" xfId="0" applyFont="1" applyFill="1" applyBorder="1" applyAlignment="1">
      <alignment horizontal="left" vertical="top" wrapText="1"/>
    </xf>
    <xf numFmtId="0" fontId="3" fillId="7" borderId="0" xfId="0" applyFont="1" applyFill="1"/>
    <xf numFmtId="0" fontId="10" fillId="7" borderId="0" xfId="0" applyFont="1" applyFill="1" applyAlignment="1">
      <alignment horizontal="left" vertical="center"/>
    </xf>
    <xf numFmtId="0" fontId="10" fillId="7" borderId="0" xfId="0" applyFont="1" applyFill="1" applyAlignment="1"/>
    <xf numFmtId="0" fontId="15" fillId="6" borderId="1" xfId="0" applyFont="1" applyFill="1" applyBorder="1" applyAlignment="1">
      <alignment horizontal="left" wrapText="1"/>
    </xf>
    <xf numFmtId="0" fontId="15" fillId="6" borderId="6" xfId="0" applyFont="1" applyFill="1" applyBorder="1" applyAlignment="1">
      <alignment horizontal="left" wrapText="1"/>
    </xf>
    <xf numFmtId="0" fontId="16" fillId="7" borderId="6" xfId="0" applyFont="1" applyFill="1" applyBorder="1" applyAlignment="1">
      <alignment horizontal="left" wrapText="1"/>
    </xf>
    <xf numFmtId="0" fontId="11" fillId="7" borderId="0" xfId="4" applyFill="1" applyBorder="1"/>
    <xf numFmtId="0" fontId="6" fillId="10" borderId="1" xfId="4" applyFont="1" applyFill="1" applyBorder="1" applyAlignment="1">
      <alignment horizontal="center"/>
    </xf>
    <xf numFmtId="0" fontId="6" fillId="10" borderId="1" xfId="4" applyFont="1" applyFill="1" applyBorder="1" applyAlignment="1">
      <alignment horizontal="center" vertical="top"/>
    </xf>
    <xf numFmtId="0" fontId="17" fillId="4" borderId="0" xfId="4" applyFont="1" applyFill="1" applyAlignment="1">
      <alignment horizontal="center" vertical="top"/>
    </xf>
    <xf numFmtId="0" fontId="18" fillId="0" borderId="0" xfId="4" applyFont="1"/>
    <xf numFmtId="0" fontId="19" fillId="0" borderId="0" xfId="4" applyFont="1"/>
    <xf numFmtId="0" fontId="20" fillId="4" borderId="0" xfId="4" applyFont="1" applyFill="1" applyAlignment="1">
      <alignment horizontal="center"/>
    </xf>
    <xf numFmtId="0" fontId="17" fillId="4" borderId="0" xfId="4" applyFont="1" applyFill="1" applyAlignment="1">
      <alignment horizontal="left"/>
    </xf>
    <xf numFmtId="0" fontId="21" fillId="4" borderId="0" xfId="4" applyFont="1" applyFill="1" applyAlignment="1">
      <alignment horizontal="center"/>
    </xf>
    <xf numFmtId="0" fontId="1" fillId="4" borderId="0" xfId="4" applyFont="1" applyFill="1"/>
    <xf numFmtId="0" fontId="1" fillId="4" borderId="1" xfId="4" applyFont="1" applyFill="1" applyBorder="1"/>
    <xf numFmtId="0" fontId="17" fillId="5" borderId="1" xfId="4" applyFont="1" applyFill="1" applyBorder="1" applyAlignment="1">
      <alignment horizontal="center" vertical="top"/>
    </xf>
    <xf numFmtId="0" fontId="20" fillId="8" borderId="0" xfId="4" applyFont="1" applyFill="1" applyAlignment="1">
      <alignment horizontal="left"/>
    </xf>
    <xf numFmtId="166" fontId="20" fillId="4" borderId="0" xfId="4" applyNumberFormat="1" applyFont="1" applyFill="1" applyAlignment="1">
      <alignment horizontal="center"/>
    </xf>
    <xf numFmtId="0" fontId="22" fillId="5" borderId="1" xfId="4" applyFont="1" applyFill="1" applyBorder="1" applyAlignment="1">
      <alignment horizontal="center"/>
    </xf>
    <xf numFmtId="168" fontId="17" fillId="4" borderId="0" xfId="4" applyNumberFormat="1" applyFont="1" applyFill="1" applyAlignment="1">
      <alignment horizontal="center" vertical="top"/>
    </xf>
    <xf numFmtId="9" fontId="20" fillId="4" borderId="0" xfId="2" applyFont="1" applyFill="1" applyAlignment="1">
      <alignment horizontal="center"/>
    </xf>
    <xf numFmtId="0" fontId="1" fillId="8" borderId="1" xfId="4" applyFont="1" applyFill="1" applyBorder="1" applyAlignment="1">
      <alignment horizontal="center"/>
    </xf>
    <xf numFmtId="0" fontId="20" fillId="4" borderId="0" xfId="4" applyFont="1" applyFill="1"/>
    <xf numFmtId="0" fontId="23" fillId="4" borderId="0" xfId="4" applyFont="1" applyFill="1" applyAlignment="1">
      <alignment horizontal="center"/>
    </xf>
    <xf numFmtId="0" fontId="18" fillId="7" borderId="0" xfId="4" applyFont="1" applyFill="1"/>
    <xf numFmtId="0" fontId="21" fillId="4" borderId="12" xfId="4" applyFont="1" applyFill="1" applyBorder="1" applyAlignment="1">
      <alignment horizontal="center"/>
    </xf>
    <xf numFmtId="0" fontId="23" fillId="4" borderId="1" xfId="4" applyFont="1" applyFill="1" applyBorder="1" applyAlignment="1">
      <alignment horizontal="center"/>
    </xf>
    <xf numFmtId="0" fontId="18" fillId="7" borderId="0" xfId="4" applyFont="1" applyFill="1" applyBorder="1"/>
    <xf numFmtId="0" fontId="18" fillId="7" borderId="11" xfId="4" applyFont="1" applyFill="1" applyBorder="1"/>
    <xf numFmtId="0" fontId="20" fillId="4" borderId="12" xfId="4" applyFont="1" applyFill="1" applyBorder="1" applyAlignment="1">
      <alignment horizontal="center"/>
    </xf>
    <xf numFmtId="0" fontId="20" fillId="0" borderId="1" xfId="4" applyFont="1" applyFill="1" applyBorder="1" applyAlignment="1">
      <alignment horizontal="center"/>
    </xf>
    <xf numFmtId="0" fontId="17" fillId="4" borderId="0" xfId="4" applyFont="1" applyFill="1" applyAlignment="1">
      <alignment horizontal="left" vertical="top"/>
    </xf>
    <xf numFmtId="0" fontId="17" fillId="4" borderId="12" xfId="4" applyFont="1" applyFill="1" applyBorder="1" applyAlignment="1">
      <alignment horizontal="center" vertical="top"/>
    </xf>
    <xf numFmtId="0" fontId="17" fillId="0" borderId="1" xfId="4" applyFont="1" applyFill="1" applyBorder="1" applyAlignment="1">
      <alignment horizontal="center" vertical="top"/>
    </xf>
    <xf numFmtId="0" fontId="17" fillId="4" borderId="0" xfId="4" applyFont="1" applyFill="1" applyBorder="1" applyAlignment="1">
      <alignment horizontal="center" vertical="top"/>
    </xf>
    <xf numFmtId="0" fontId="1" fillId="4" borderId="0" xfId="4" applyFont="1" applyFill="1" applyBorder="1"/>
    <xf numFmtId="0" fontId="1" fillId="4" borderId="11" xfId="4" applyFont="1" applyFill="1" applyBorder="1"/>
    <xf numFmtId="0" fontId="17" fillId="4" borderId="11" xfId="4" applyFont="1" applyFill="1" applyBorder="1" applyAlignment="1">
      <alignment horizontal="center" vertical="top"/>
    </xf>
    <xf numFmtId="0" fontId="17" fillId="4" borderId="10" xfId="4" applyFont="1" applyFill="1" applyBorder="1" applyAlignment="1">
      <alignment horizontal="left" vertical="top"/>
    </xf>
    <xf numFmtId="0" fontId="7" fillId="4" borderId="10" xfId="4" applyFont="1" applyFill="1" applyBorder="1" applyAlignment="1">
      <alignment horizontal="center" vertical="center" wrapText="1"/>
    </xf>
    <xf numFmtId="164" fontId="7" fillId="4" borderId="0" xfId="4" applyNumberFormat="1" applyFont="1" applyFill="1" applyBorder="1" applyAlignment="1">
      <alignment horizontal="center" vertical="center"/>
    </xf>
    <xf numFmtId="0" fontId="21" fillId="4" borderId="0" xfId="4" applyFont="1" applyFill="1" applyBorder="1" applyAlignment="1">
      <alignment horizontal="center" vertical="top"/>
    </xf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Border="1" applyAlignment="1">
      <alignment horizontal="left" vertical="top"/>
    </xf>
    <xf numFmtId="0" fontId="25" fillId="4" borderId="11" xfId="4" applyFont="1" applyFill="1" applyBorder="1"/>
    <xf numFmtId="0" fontId="21" fillId="4" borderId="0" xfId="4" applyFont="1" applyFill="1" applyAlignment="1">
      <alignment horizontal="left" vertical="top"/>
    </xf>
    <xf numFmtId="0" fontId="6" fillId="10" borderId="1" xfId="4" applyFont="1" applyFill="1" applyBorder="1" applyAlignment="1">
      <alignment horizontal="center" vertical="center"/>
    </xf>
    <xf numFmtId="0" fontId="6" fillId="10" borderId="4" xfId="4" applyFont="1" applyFill="1" applyBorder="1" applyAlignment="1">
      <alignment horizontal="center" vertical="center"/>
    </xf>
    <xf numFmtId="0" fontId="6" fillId="10" borderId="13" xfId="4" applyFont="1" applyFill="1" applyBorder="1" applyAlignment="1">
      <alignment horizontal="center" vertical="center"/>
    </xf>
    <xf numFmtId="0" fontId="6" fillId="10" borderId="1" xfId="4" applyFont="1" applyFill="1" applyBorder="1"/>
    <xf numFmtId="0" fontId="6" fillId="10" borderId="4" xfId="4" quotePrefix="1" applyFont="1" applyFill="1" applyBorder="1" applyAlignment="1">
      <alignment horizontal="center" vertical="center"/>
    </xf>
    <xf numFmtId="0" fontId="6" fillId="10" borderId="13" xfId="4" quotePrefix="1" applyFont="1" applyFill="1" applyBorder="1"/>
    <xf numFmtId="0" fontId="25" fillId="4" borderId="12" xfId="4" applyFont="1" applyFill="1" applyBorder="1" applyAlignment="1">
      <alignment horizontal="center" wrapText="1"/>
    </xf>
    <xf numFmtId="166" fontId="17" fillId="4" borderId="1" xfId="4" applyNumberFormat="1" applyFont="1" applyFill="1" applyBorder="1" applyAlignment="1">
      <alignment horizontal="center" vertical="top"/>
    </xf>
    <xf numFmtId="166" fontId="1" fillId="4" borderId="1" xfId="4" applyNumberFormat="1" applyFont="1" applyFill="1" applyBorder="1"/>
    <xf numFmtId="166" fontId="1" fillId="4" borderId="4" xfId="4" applyNumberFormat="1" applyFont="1" applyFill="1" applyBorder="1"/>
    <xf numFmtId="166" fontId="1" fillId="4" borderId="13" xfId="4" applyNumberFormat="1" applyFont="1" applyFill="1" applyBorder="1"/>
    <xf numFmtId="166" fontId="17" fillId="4" borderId="0" xfId="4" applyNumberFormat="1" applyFont="1" applyFill="1" applyAlignment="1">
      <alignment horizontal="left" vertical="top"/>
    </xf>
    <xf numFmtId="166" fontId="17" fillId="4" borderId="0" xfId="4" applyNumberFormat="1" applyFont="1" applyFill="1" applyBorder="1" applyAlignment="1">
      <alignment horizontal="center" vertical="top"/>
    </xf>
    <xf numFmtId="166" fontId="1" fillId="4" borderId="0" xfId="4" applyNumberFormat="1" applyFont="1" applyFill="1" applyBorder="1"/>
    <xf numFmtId="166" fontId="1" fillId="4" borderId="11" xfId="4" applyNumberFormat="1" applyFont="1" applyFill="1" applyBorder="1"/>
    <xf numFmtId="0" fontId="17" fillId="4" borderId="10" xfId="4" applyFont="1" applyFill="1" applyBorder="1" applyAlignment="1">
      <alignment horizontal="center"/>
    </xf>
    <xf numFmtId="0" fontId="17" fillId="4" borderId="12" xfId="4" applyFont="1" applyFill="1" applyBorder="1" applyAlignment="1">
      <alignment horizontal="center"/>
    </xf>
    <xf numFmtId="0" fontId="18" fillId="0" borderId="12" xfId="4" applyFont="1" applyBorder="1" applyAlignment="1">
      <alignment horizontal="left" wrapText="1"/>
    </xf>
    <xf numFmtId="0" fontId="1" fillId="4" borderId="10" xfId="4" applyFont="1" applyFill="1" applyBorder="1"/>
    <xf numFmtId="0" fontId="18" fillId="0" borderId="1" xfId="4" applyFont="1" applyBorder="1" applyAlignment="1">
      <alignment horizontal="left" wrapText="1"/>
    </xf>
    <xf numFmtId="170" fontId="1" fillId="4" borderId="1" xfId="1" applyNumberFormat="1" applyFont="1" applyFill="1" applyBorder="1"/>
    <xf numFmtId="10" fontId="18" fillId="0" borderId="1" xfId="4" applyNumberFormat="1" applyFont="1" applyBorder="1" applyAlignment="1">
      <alignment horizontal="left" wrapText="1"/>
    </xf>
    <xf numFmtId="10" fontId="1" fillId="4" borderId="11" xfId="4" applyNumberFormat="1" applyFont="1" applyFill="1" applyBorder="1"/>
    <xf numFmtId="0" fontId="1" fillId="4" borderId="15" xfId="4" applyFont="1" applyFill="1" applyBorder="1"/>
    <xf numFmtId="0" fontId="1" fillId="4" borderId="16" xfId="4" applyFont="1" applyFill="1" applyBorder="1"/>
    <xf numFmtId="10" fontId="1" fillId="4" borderId="17" xfId="4" applyNumberFormat="1" applyFont="1" applyFill="1" applyBorder="1"/>
    <xf numFmtId="170" fontId="25" fillId="0" borderId="1" xfId="1" applyNumberFormat="1" applyFont="1" applyBorder="1" applyAlignment="1">
      <alignment horizontal="right" wrapText="1"/>
    </xf>
    <xf numFmtId="166" fontId="1" fillId="0" borderId="1" xfId="4" applyNumberFormat="1" applyFont="1" applyBorder="1" applyAlignment="1">
      <alignment horizontal="center" vertical="center" wrapText="1"/>
    </xf>
    <xf numFmtId="0" fontId="17" fillId="8" borderId="1" xfId="4" applyFont="1" applyFill="1" applyBorder="1" applyAlignment="1">
      <alignment horizontal="center" vertical="top"/>
    </xf>
    <xf numFmtId="169" fontId="19" fillId="8" borderId="1" xfId="4" applyNumberFormat="1" applyFont="1" applyFill="1" applyBorder="1" applyAlignment="1">
      <alignment horizontal="center"/>
    </xf>
    <xf numFmtId="0" fontId="27" fillId="6" borderId="12" xfId="4" applyFont="1" applyFill="1" applyBorder="1" applyAlignment="1">
      <alignment horizontal="center" vertical="center" wrapText="1"/>
    </xf>
    <xf numFmtId="0" fontId="27" fillId="6" borderId="1" xfId="4" applyFont="1" applyFill="1" applyBorder="1" applyAlignment="1">
      <alignment horizontal="center" vertical="center" wrapText="1"/>
    </xf>
    <xf numFmtId="0" fontId="1" fillId="4" borderId="0" xfId="4" applyFont="1" applyFill="1" applyBorder="1" applyAlignment="1">
      <alignment horizontal="center" vertical="center"/>
    </xf>
    <xf numFmtId="0" fontId="1" fillId="4" borderId="0" xfId="4" applyFont="1" applyFill="1" applyBorder="1" applyAlignment="1">
      <alignment horizontal="center"/>
    </xf>
    <xf numFmtId="0" fontId="1" fillId="4" borderId="17" xfId="4" applyFont="1" applyFill="1" applyBorder="1"/>
    <xf numFmtId="0" fontId="28" fillId="2" borderId="1" xfId="4" applyFont="1" applyFill="1" applyBorder="1" applyAlignment="1">
      <alignment horizontal="center" vertical="center" wrapText="1"/>
    </xf>
    <xf numFmtId="0" fontId="12" fillId="2" borderId="1" xfId="4" applyFont="1" applyFill="1" applyBorder="1" applyAlignment="1">
      <alignment horizontal="center" vertical="center" wrapText="1"/>
    </xf>
    <xf numFmtId="10" fontId="12" fillId="2" borderId="1" xfId="4" applyNumberFormat="1" applyFont="1" applyFill="1" applyBorder="1" applyAlignment="1">
      <alignment horizontal="center" vertical="center" wrapText="1"/>
    </xf>
    <xf numFmtId="4" fontId="12" fillId="2" borderId="1" xfId="4" applyNumberFormat="1" applyFont="1" applyFill="1" applyBorder="1" applyAlignment="1">
      <alignment horizontal="center" vertical="center"/>
    </xf>
    <xf numFmtId="165" fontId="11" fillId="0" borderId="1" xfId="4" applyNumberFormat="1" applyBorder="1" applyAlignment="1">
      <alignment horizontal="left" wrapText="1"/>
    </xf>
    <xf numFmtId="165" fontId="8" fillId="0" borderId="1" xfId="4" applyNumberFormat="1" applyFont="1" applyBorder="1" applyAlignment="1">
      <alignment horizontal="left" vertical="top" wrapText="1"/>
    </xf>
    <xf numFmtId="165" fontId="8" fillId="0" borderId="1" xfId="4" applyNumberFormat="1" applyFont="1" applyBorder="1"/>
    <xf numFmtId="4" fontId="8" fillId="0" borderId="1" xfId="4" applyNumberFormat="1" applyFont="1" applyBorder="1"/>
    <xf numFmtId="0" fontId="12" fillId="3" borderId="1" xfId="4" applyFont="1" applyFill="1" applyBorder="1" applyAlignment="1">
      <alignment horizontal="left" wrapText="1"/>
    </xf>
    <xf numFmtId="0" fontId="12" fillId="3" borderId="1" xfId="4" applyFont="1" applyFill="1" applyBorder="1" applyAlignment="1">
      <alignment horizontal="left" vertical="top" wrapText="1"/>
    </xf>
    <xf numFmtId="165" fontId="12" fillId="3" borderId="1" xfId="4" applyNumberFormat="1" applyFont="1" applyFill="1" applyBorder="1" applyAlignment="1">
      <alignment horizontal="left" wrapText="1"/>
    </xf>
    <xf numFmtId="0" fontId="12" fillId="3" borderId="1" xfId="4" applyFont="1" applyFill="1" applyBorder="1"/>
    <xf numFmtId="4" fontId="12" fillId="3" borderId="1" xfId="4" applyNumberFormat="1" applyFont="1" applyFill="1" applyBorder="1"/>
    <xf numFmtId="4" fontId="8" fillId="0" borderId="0" xfId="4" applyNumberFormat="1" applyFont="1"/>
    <xf numFmtId="164" fontId="8" fillId="7" borderId="0" xfId="4" applyNumberFormat="1" applyFont="1" applyFill="1" applyBorder="1"/>
    <xf numFmtId="4" fontId="8" fillId="7" borderId="0" xfId="4" applyNumberFormat="1" applyFont="1" applyFill="1" applyBorder="1"/>
    <xf numFmtId="0" fontId="12" fillId="9" borderId="0" xfId="4" applyFont="1" applyFill="1" applyBorder="1" applyAlignment="1">
      <alignment horizontal="left" wrapText="1"/>
    </xf>
    <xf numFmtId="0" fontId="12" fillId="9" borderId="0" xfId="4" applyFont="1" applyFill="1" applyBorder="1" applyAlignment="1">
      <alignment horizontal="left" vertical="top" wrapText="1"/>
    </xf>
    <xf numFmtId="165" fontId="12" fillId="9" borderId="0" xfId="4" applyNumberFormat="1" applyFont="1" applyFill="1" applyBorder="1" applyAlignment="1">
      <alignment horizontal="left" wrapText="1"/>
    </xf>
    <xf numFmtId="164" fontId="12" fillId="9" borderId="0" xfId="4" applyNumberFormat="1" applyFont="1" applyFill="1" applyBorder="1"/>
    <xf numFmtId="0" fontId="12" fillId="9" borderId="0" xfId="4" applyFont="1" applyFill="1" applyBorder="1"/>
    <xf numFmtId="4" fontId="12" fillId="9" borderId="0" xfId="4" applyNumberFormat="1" applyFont="1" applyFill="1" applyBorder="1"/>
    <xf numFmtId="0" fontId="28" fillId="11" borderId="6" xfId="4" applyFont="1" applyFill="1" applyBorder="1" applyAlignment="1">
      <alignment horizontal="center" vertical="center" wrapText="1"/>
    </xf>
    <xf numFmtId="0" fontId="12" fillId="11" borderId="6" xfId="4" applyFont="1" applyFill="1" applyBorder="1" applyAlignment="1">
      <alignment horizontal="center" vertical="center" wrapText="1"/>
    </xf>
    <xf numFmtId="10" fontId="12" fillId="11" borderId="6" xfId="4" applyNumberFormat="1" applyFont="1" applyFill="1" applyBorder="1" applyAlignment="1">
      <alignment horizontal="center" vertical="center" wrapText="1"/>
    </xf>
    <xf numFmtId="164" fontId="12" fillId="11" borderId="6" xfId="4" applyNumberFormat="1" applyFont="1" applyFill="1" applyBorder="1" applyAlignment="1">
      <alignment horizontal="center" vertical="center"/>
    </xf>
    <xf numFmtId="4" fontId="12" fillId="11" borderId="6" xfId="4" applyNumberFormat="1" applyFont="1" applyFill="1" applyBorder="1" applyAlignment="1">
      <alignment horizontal="center" vertical="center"/>
    </xf>
    <xf numFmtId="0" fontId="11" fillId="7" borderId="6" xfId="4" applyFill="1" applyBorder="1" applyAlignment="1">
      <alignment horizontal="left" wrapText="1"/>
    </xf>
    <xf numFmtId="10" fontId="11" fillId="7" borderId="6" xfId="4" applyNumberFormat="1" applyFill="1" applyBorder="1" applyAlignment="1">
      <alignment horizontal="left" wrapText="1"/>
    </xf>
    <xf numFmtId="165" fontId="11" fillId="7" borderId="6" xfId="4" applyNumberFormat="1" applyFill="1" applyBorder="1" applyAlignment="1">
      <alignment horizontal="left" wrapText="1"/>
    </xf>
    <xf numFmtId="165" fontId="8" fillId="7" borderId="6" xfId="4" applyNumberFormat="1" applyFont="1" applyFill="1" applyBorder="1" applyAlignment="1">
      <alignment horizontal="left" vertical="top" wrapText="1"/>
    </xf>
    <xf numFmtId="164" fontId="8" fillId="7" borderId="6" xfId="4" applyNumberFormat="1" applyFont="1" applyFill="1" applyBorder="1"/>
    <xf numFmtId="165" fontId="8" fillId="7" borderId="6" xfId="4" applyNumberFormat="1" applyFont="1" applyFill="1" applyBorder="1"/>
    <xf numFmtId="4" fontId="8" fillId="7" borderId="6" xfId="4" applyNumberFormat="1" applyFont="1" applyFill="1" applyBorder="1"/>
    <xf numFmtId="0" fontId="12" fillId="3" borderId="6" xfId="4" applyFont="1" applyFill="1" applyBorder="1" applyAlignment="1">
      <alignment horizontal="center" vertical="center" wrapText="1"/>
    </xf>
    <xf numFmtId="165" fontId="12" fillId="3" borderId="6" xfId="4" applyNumberFormat="1" applyFont="1" applyFill="1" applyBorder="1" applyAlignment="1">
      <alignment horizontal="center" vertical="center" wrapText="1"/>
    </xf>
    <xf numFmtId="164" fontId="12" fillId="3" borderId="6" xfId="4" applyNumberFormat="1" applyFont="1" applyFill="1" applyBorder="1" applyAlignment="1">
      <alignment horizontal="center" vertical="center"/>
    </xf>
    <xf numFmtId="0" fontId="12" fillId="3" borderId="6" xfId="4" applyFont="1" applyFill="1" applyBorder="1" applyAlignment="1">
      <alignment horizontal="center" vertical="center"/>
    </xf>
    <xf numFmtId="4" fontId="12" fillId="3" borderId="6" xfId="4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 wrapText="1"/>
    </xf>
    <xf numFmtId="0" fontId="8" fillId="0" borderId="0" xfId="4" applyFont="1"/>
    <xf numFmtId="0" fontId="8" fillId="4" borderId="0" xfId="4" applyFont="1" applyFill="1"/>
    <xf numFmtId="4" fontId="12" fillId="4" borderId="0" xfId="4" applyNumberFormat="1" applyFont="1" applyFill="1" applyAlignment="1">
      <alignment horizontal="center" vertical="center"/>
    </xf>
    <xf numFmtId="0" fontId="12" fillId="4" borderId="0" xfId="4" applyFont="1" applyFill="1" applyAlignment="1">
      <alignment horizontal="center" vertical="center" wrapText="1"/>
    </xf>
    <xf numFmtId="10" fontId="12" fillId="4" borderId="0" xfId="4" applyNumberFormat="1" applyFont="1" applyFill="1" applyAlignment="1">
      <alignment horizontal="center" vertical="center" wrapText="1"/>
    </xf>
    <xf numFmtId="0" fontId="28" fillId="4" borderId="0" xfId="4" applyFont="1" applyFill="1" applyAlignment="1">
      <alignment horizontal="center" vertical="center" wrapText="1"/>
    </xf>
    <xf numFmtId="167" fontId="12" fillId="3" borderId="1" xfId="4" applyNumberFormat="1" applyFont="1" applyFill="1" applyBorder="1" applyAlignment="1">
      <alignment horizontal="left" vertical="top" wrapText="1"/>
    </xf>
    <xf numFmtId="4" fontId="12" fillId="3" borderId="1" xfId="4" applyNumberFormat="1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center" vertical="center"/>
    </xf>
    <xf numFmtId="0" fontId="30" fillId="4" borderId="24" xfId="0" applyFont="1" applyFill="1" applyBorder="1" applyAlignment="1">
      <alignment horizontal="center" vertical="center"/>
    </xf>
    <xf numFmtId="0" fontId="31" fillId="4" borderId="24" xfId="0" applyFont="1" applyFill="1" applyBorder="1" applyAlignment="1">
      <alignment horizontal="center"/>
    </xf>
    <xf numFmtId="0" fontId="0" fillId="0" borderId="0" xfId="0"/>
    <xf numFmtId="0" fontId="31" fillId="4" borderId="24" xfId="0" applyFont="1" applyFill="1" applyBorder="1"/>
    <xf numFmtId="0" fontId="32" fillId="13" borderId="24" xfId="0" applyFont="1" applyFill="1" applyBorder="1" applyAlignment="1">
      <alignment horizontal="center"/>
    </xf>
    <xf numFmtId="0" fontId="32" fillId="14" borderId="24" xfId="0" applyFont="1" applyFill="1" applyBorder="1" applyAlignment="1">
      <alignment horizontal="center"/>
    </xf>
    <xf numFmtId="0" fontId="32" fillId="15" borderId="24" xfId="0" applyFont="1" applyFill="1" applyBorder="1" applyAlignment="1">
      <alignment horizontal="center"/>
    </xf>
    <xf numFmtId="0" fontId="32" fillId="16" borderId="24" xfId="0" applyFont="1" applyFill="1" applyBorder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166" fontId="35" fillId="0" borderId="0" xfId="0" applyNumberFormat="1" applyFont="1"/>
    <xf numFmtId="170" fontId="0" fillId="0" borderId="0" xfId="1" applyNumberFormat="1" applyFont="1" applyAlignment="1"/>
    <xf numFmtId="171" fontId="0" fillId="0" borderId="0" xfId="1" applyNumberFormat="1" applyFont="1" applyAlignment="1"/>
    <xf numFmtId="9" fontId="0" fillId="0" borderId="0" xfId="2" applyFont="1" applyAlignment="1"/>
    <xf numFmtId="9" fontId="0" fillId="0" borderId="0" xfId="0" applyNumberFormat="1" applyFont="1" applyAlignment="1"/>
    <xf numFmtId="0" fontId="0" fillId="17" borderId="0" xfId="0" applyFont="1" applyFill="1" applyAlignment="1"/>
    <xf numFmtId="171" fontId="0" fillId="17" borderId="0" xfId="1" applyNumberFormat="1" applyFont="1" applyFill="1"/>
    <xf numFmtId="0" fontId="0" fillId="17" borderId="6" xfId="0" applyFill="1" applyBorder="1"/>
    <xf numFmtId="0" fontId="36" fillId="12" borderId="26" xfId="0" applyFont="1" applyFill="1" applyBorder="1" applyAlignment="1">
      <alignment horizontal="center" vertical="center" wrapText="1"/>
    </xf>
    <xf numFmtId="0" fontId="37" fillId="12" borderId="26" xfId="0" applyFont="1" applyFill="1" applyBorder="1" applyAlignment="1">
      <alignment horizontal="center" vertical="center" wrapText="1"/>
    </xf>
    <xf numFmtId="0" fontId="38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39" fillId="12" borderId="25" xfId="0" applyFont="1" applyFill="1" applyBorder="1" applyAlignment="1">
      <alignment horizontal="center" vertical="center" wrapText="1"/>
    </xf>
    <xf numFmtId="3" fontId="39" fillId="12" borderId="2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9" fontId="5" fillId="0" borderId="25" xfId="2" applyFont="1" applyBorder="1" applyAlignment="1">
      <alignment horizontal="center" vertical="center" wrapText="1"/>
    </xf>
    <xf numFmtId="170" fontId="5" fillId="0" borderId="25" xfId="1" applyNumberFormat="1" applyFont="1" applyBorder="1" applyAlignment="1">
      <alignment horizontal="center" vertical="center" wrapText="1"/>
    </xf>
    <xf numFmtId="0" fontId="4" fillId="0" borderId="0" xfId="0" applyFont="1" applyAlignment="1"/>
    <xf numFmtId="0" fontId="12" fillId="6" borderId="6" xfId="0" applyFont="1" applyFill="1" applyBorder="1" applyAlignment="1">
      <alignment horizontal="center" vertical="center"/>
    </xf>
    <xf numFmtId="165" fontId="5" fillId="0" borderId="25" xfId="2" applyNumberFormat="1" applyFont="1" applyBorder="1" applyAlignment="1">
      <alignment horizontal="center" vertical="center" wrapText="1"/>
    </xf>
    <xf numFmtId="0" fontId="4" fillId="0" borderId="6" xfId="0" applyFont="1" applyBorder="1" applyAlignment="1"/>
    <xf numFmtId="9" fontId="4" fillId="0" borderId="6" xfId="2" applyFont="1" applyBorder="1" applyAlignment="1"/>
    <xf numFmtId="9" fontId="4" fillId="0" borderId="6" xfId="0" applyNumberFormat="1" applyFont="1" applyBorder="1" applyAlignment="1"/>
    <xf numFmtId="170" fontId="0" fillId="0" borderId="6" xfId="1" applyNumberFormat="1" applyFont="1" applyBorder="1" applyAlignment="1"/>
    <xf numFmtId="43" fontId="0" fillId="0" borderId="6" xfId="0" applyNumberFormat="1" applyFont="1" applyBorder="1" applyAlignment="1"/>
    <xf numFmtId="0" fontId="0" fillId="0" borderId="6" xfId="0" applyFont="1" applyBorder="1" applyAlignment="1"/>
    <xf numFmtId="0" fontId="12" fillId="6" borderId="6" xfId="0" applyFont="1" applyFill="1" applyBorder="1" applyAlignment="1">
      <alignment horizontal="center"/>
    </xf>
    <xf numFmtId="0" fontId="4" fillId="0" borderId="27" xfId="0" applyFont="1" applyBorder="1" applyAlignment="1"/>
    <xf numFmtId="9" fontId="4" fillId="0" borderId="28" xfId="2" applyFont="1" applyBorder="1" applyAlignment="1"/>
    <xf numFmtId="9" fontId="4" fillId="0" borderId="29" xfId="2" applyFont="1" applyBorder="1" applyAlignment="1"/>
    <xf numFmtId="0" fontId="0" fillId="0" borderId="29" xfId="0" applyFont="1" applyBorder="1" applyAlignment="1"/>
    <xf numFmtId="170" fontId="0" fillId="0" borderId="30" xfId="1" applyNumberFormat="1" applyFont="1" applyBorder="1" applyAlignment="1"/>
    <xf numFmtId="0" fontId="0" fillId="18" borderId="0" xfId="0" applyFont="1" applyFill="1" applyAlignment="1"/>
    <xf numFmtId="170" fontId="0" fillId="18" borderId="0" xfId="1" applyNumberFormat="1" applyFont="1" applyFill="1" applyAlignment="1"/>
    <xf numFmtId="0" fontId="4" fillId="18" borderId="0" xfId="0" applyFont="1" applyFill="1" applyAlignment="1"/>
    <xf numFmtId="0" fontId="12" fillId="6" borderId="6" xfId="0" applyFont="1" applyFill="1" applyBorder="1" applyAlignment="1">
      <alignment horizontal="center" vertical="center" wrapText="1"/>
    </xf>
    <xf numFmtId="170" fontId="12" fillId="6" borderId="6" xfId="1" applyNumberFormat="1" applyFont="1" applyFill="1" applyBorder="1" applyAlignment="1">
      <alignment horizontal="center" vertical="center" wrapText="1"/>
    </xf>
    <xf numFmtId="0" fontId="40" fillId="12" borderId="20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9" borderId="1" xfId="0" applyNumberFormat="1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41" fontId="4" fillId="19" borderId="1" xfId="1" applyFont="1" applyFill="1" applyBorder="1" applyAlignment="1">
      <alignment horizontal="center" vertical="center" wrapText="1"/>
    </xf>
    <xf numFmtId="41" fontId="0" fillId="0" borderId="0" xfId="0" applyNumberFormat="1" applyFont="1" applyAlignment="1"/>
    <xf numFmtId="165" fontId="0" fillId="19" borderId="1" xfId="2" applyNumberFormat="1" applyFont="1" applyFill="1" applyBorder="1" applyAlignment="1">
      <alignment horizontal="center" vertical="center" wrapText="1"/>
    </xf>
    <xf numFmtId="170" fontId="4" fillId="0" borderId="1" xfId="1" applyNumberFormat="1" applyFont="1" applyBorder="1" applyAlignment="1">
      <alignment horizontal="center" vertical="center" wrapText="1"/>
    </xf>
    <xf numFmtId="170" fontId="0" fillId="0" borderId="0" xfId="0" applyNumberFormat="1" applyFont="1" applyAlignment="1"/>
    <xf numFmtId="0" fontId="12" fillId="6" borderId="6" xfId="0" applyFont="1" applyFill="1" applyBorder="1" applyAlignment="1">
      <alignment horizontal="center" vertical="center"/>
    </xf>
    <xf numFmtId="0" fontId="4" fillId="17" borderId="6" xfId="0" applyFont="1" applyFill="1" applyBorder="1"/>
    <xf numFmtId="0" fontId="20" fillId="4" borderId="0" xfId="4" applyFont="1" applyFill="1" applyAlignment="1">
      <alignment horizontal="center" wrapText="1"/>
    </xf>
    <xf numFmtId="172" fontId="1" fillId="4" borderId="0" xfId="4" applyNumberFormat="1" applyFont="1" applyFill="1"/>
    <xf numFmtId="0" fontId="42" fillId="10" borderId="0" xfId="4" applyFont="1" applyFill="1" applyAlignment="1">
      <alignment horizontal="center" vertical="center"/>
    </xf>
    <xf numFmtId="0" fontId="12" fillId="6" borderId="6" xfId="0" applyFont="1" applyFill="1" applyBorder="1" applyAlignment="1">
      <alignment vertical="center"/>
    </xf>
    <xf numFmtId="41" fontId="4" fillId="0" borderId="6" xfId="1" applyFont="1" applyBorder="1" applyAlignment="1"/>
    <xf numFmtId="0" fontId="12" fillId="6" borderId="28" xfId="0" applyFont="1" applyFill="1" applyBorder="1" applyAlignment="1">
      <alignment horizontal="center"/>
    </xf>
    <xf numFmtId="165" fontId="4" fillId="0" borderId="6" xfId="2" applyNumberFormat="1" applyFont="1" applyBorder="1" applyAlignment="1"/>
    <xf numFmtId="165" fontId="12" fillId="6" borderId="28" xfId="2" applyNumberFormat="1" applyFont="1" applyFill="1" applyBorder="1" applyAlignment="1">
      <alignment horizontal="center"/>
    </xf>
    <xf numFmtId="41" fontId="0" fillId="0" borderId="0" xfId="1" applyFont="1" applyAlignment="1"/>
    <xf numFmtId="41" fontId="12" fillId="6" borderId="6" xfId="1" applyFont="1" applyFill="1" applyBorder="1" applyAlignment="1">
      <alignment horizontal="center" vertical="center" wrapText="1"/>
    </xf>
    <xf numFmtId="41" fontId="12" fillId="6" borderId="29" xfId="1" applyFont="1" applyFill="1" applyBorder="1" applyAlignment="1">
      <alignment horizontal="center"/>
    </xf>
    <xf numFmtId="173" fontId="0" fillId="0" borderId="0" xfId="1" applyNumberFormat="1" applyFont="1" applyAlignment="1"/>
    <xf numFmtId="0" fontId="43" fillId="12" borderId="25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3" fontId="5" fillId="0" borderId="25" xfId="0" applyNumberFormat="1" applyFont="1" applyBorder="1" applyAlignment="1">
      <alignment horizontal="right" vertical="center" wrapText="1"/>
    </xf>
    <xf numFmtId="165" fontId="43" fillId="12" borderId="25" xfId="2" applyNumberFormat="1" applyFont="1" applyFill="1" applyBorder="1" applyAlignment="1">
      <alignment horizontal="center" vertical="center" wrapText="1"/>
    </xf>
    <xf numFmtId="165" fontId="5" fillId="0" borderId="25" xfId="2" applyNumberFormat="1" applyFont="1" applyBorder="1" applyAlignment="1">
      <alignment vertical="center" wrapText="1"/>
    </xf>
    <xf numFmtId="165" fontId="0" fillId="0" borderId="0" xfId="2" applyNumberFormat="1" applyFont="1" applyAlignment="1"/>
    <xf numFmtId="41" fontId="0" fillId="0" borderId="25" xfId="1" applyFont="1" applyBorder="1" applyAlignment="1">
      <alignment vertical="top" wrapText="1"/>
    </xf>
    <xf numFmtId="9" fontId="0" fillId="0" borderId="25" xfId="1" applyNumberFormat="1" applyFont="1" applyBorder="1" applyAlignment="1">
      <alignment vertical="top" wrapText="1"/>
    </xf>
    <xf numFmtId="9" fontId="4" fillId="0" borderId="25" xfId="1" applyNumberFormat="1" applyFont="1" applyBorder="1" applyAlignment="1">
      <alignment vertical="top" wrapText="1"/>
    </xf>
    <xf numFmtId="41" fontId="0" fillId="0" borderId="25" xfId="0" applyNumberFormat="1" applyFont="1" applyBorder="1" applyAlignment="1">
      <alignment vertical="top" wrapText="1"/>
    </xf>
    <xf numFmtId="174" fontId="0" fillId="0" borderId="25" xfId="0" applyNumberFormat="1" applyFont="1" applyBorder="1" applyAlignment="1">
      <alignment vertical="top" wrapText="1"/>
    </xf>
    <xf numFmtId="9" fontId="0" fillId="0" borderId="25" xfId="2" applyFont="1" applyBorder="1" applyAlignment="1">
      <alignment vertical="top" wrapText="1"/>
    </xf>
    <xf numFmtId="0" fontId="29" fillId="12" borderId="21" xfId="0" applyFont="1" applyFill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 wrapText="1"/>
    </xf>
    <xf numFmtId="0" fontId="29" fillId="12" borderId="23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/>
    </xf>
    <xf numFmtId="164" fontId="6" fillId="10" borderId="20" xfId="4" applyNumberFormat="1" applyFont="1" applyFill="1" applyBorder="1" applyAlignment="1">
      <alignment horizontal="center" vertical="center"/>
    </xf>
    <xf numFmtId="164" fontId="6" fillId="10" borderId="2" xfId="4" applyNumberFormat="1" applyFont="1" applyFill="1" applyBorder="1" applyAlignment="1">
      <alignment horizontal="center" vertical="center"/>
    </xf>
    <xf numFmtId="0" fontId="6" fillId="10" borderId="20" xfId="4" applyFont="1" applyFill="1" applyBorder="1" applyAlignment="1">
      <alignment horizontal="center" vertical="center"/>
    </xf>
    <xf numFmtId="0" fontId="6" fillId="10" borderId="2" xfId="4" applyFont="1" applyFill="1" applyBorder="1" applyAlignment="1">
      <alignment horizontal="center" vertical="center"/>
    </xf>
    <xf numFmtId="0" fontId="24" fillId="6" borderId="7" xfId="4" applyFont="1" applyFill="1" applyBorder="1" applyAlignment="1">
      <alignment horizontal="center" vertical="center"/>
    </xf>
    <xf numFmtId="0" fontId="24" fillId="6" borderId="8" xfId="4" applyFont="1" applyFill="1" applyBorder="1" applyAlignment="1">
      <alignment horizontal="center" vertical="center"/>
    </xf>
    <xf numFmtId="0" fontId="24" fillId="6" borderId="9" xfId="4" applyFont="1" applyFill="1" applyBorder="1" applyAlignment="1">
      <alignment horizontal="center" vertical="center"/>
    </xf>
    <xf numFmtId="0" fontId="18" fillId="0" borderId="14" xfId="4" applyFont="1" applyBorder="1" applyAlignment="1">
      <alignment horizontal="right" wrapText="1"/>
    </xf>
    <xf numFmtId="0" fontId="26" fillId="0" borderId="5" xfId="4" applyFont="1" applyBorder="1"/>
    <xf numFmtId="0" fontId="26" fillId="0" borderId="3" xfId="4" applyFont="1" applyBorder="1"/>
    <xf numFmtId="0" fontId="6" fillId="10" borderId="18" xfId="4" applyFont="1" applyFill="1" applyBorder="1" applyAlignment="1">
      <alignment horizontal="center" vertical="center"/>
    </xf>
    <xf numFmtId="0" fontId="6" fillId="10" borderId="19" xfId="4" applyFont="1" applyFill="1" applyBorder="1" applyAlignment="1">
      <alignment horizontal="center" vertical="center"/>
    </xf>
    <xf numFmtId="0" fontId="6" fillId="10" borderId="18" xfId="4" applyFont="1" applyFill="1" applyBorder="1" applyAlignment="1">
      <alignment horizontal="center" vertical="center" wrapText="1"/>
    </xf>
    <xf numFmtId="0" fontId="6" fillId="10" borderId="19" xfId="4" applyFont="1" applyFill="1" applyBorder="1" applyAlignment="1">
      <alignment horizontal="center" vertical="center" wrapText="1"/>
    </xf>
    <xf numFmtId="0" fontId="40" fillId="12" borderId="20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center" vertical="center" wrapText="1"/>
    </xf>
  </cellXfs>
  <cellStyles count="5">
    <cellStyle name="Comma [0]" xfId="1" builtinId="6"/>
    <cellStyle name="Normal" xfId="0" builtinId="0"/>
    <cellStyle name="Normal 2" xfId="3" xr:uid="{0ED91FEF-01CE-4BD7-8843-D78D74D5C5B2}"/>
    <cellStyle name="Normal 3" xfId="4" xr:uid="{8B0445B3-7C6E-4416-81AC-263F6522939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'2.3.5.3 AUC, ROC, dan Gini'!$X$7:$AP$7</c:f>
              <c:numCache>
                <c:formatCode>0%</c:formatCode>
                <c:ptCount val="19"/>
                <c:pt idx="0">
                  <c:v>1</c:v>
                </c:pt>
                <c:pt idx="1">
                  <c:v>0.89215686274509798</c:v>
                </c:pt>
                <c:pt idx="2">
                  <c:v>0.83823529411764708</c:v>
                </c:pt>
                <c:pt idx="3">
                  <c:v>0.55882352941176472</c:v>
                </c:pt>
                <c:pt idx="4">
                  <c:v>0.51470588235294112</c:v>
                </c:pt>
                <c:pt idx="5">
                  <c:v>0.3529411764705882</c:v>
                </c:pt>
                <c:pt idx="6">
                  <c:v>0.21078431372549022</c:v>
                </c:pt>
                <c:pt idx="7">
                  <c:v>0.1470588235294118</c:v>
                </c:pt>
                <c:pt idx="8">
                  <c:v>0.11274509803921573</c:v>
                </c:pt>
                <c:pt idx="9">
                  <c:v>5.8823529411764719E-2</c:v>
                </c:pt>
                <c:pt idx="10">
                  <c:v>3.9215686274509776E-2</c:v>
                </c:pt>
                <c:pt idx="11">
                  <c:v>3.9215686274509776E-2</c:v>
                </c:pt>
                <c:pt idx="12">
                  <c:v>3.4313725490196068E-2</c:v>
                </c:pt>
                <c:pt idx="13">
                  <c:v>3.4313725490196068E-2</c:v>
                </c:pt>
                <c:pt idx="14">
                  <c:v>1.9607843137254943E-2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'2.3.5.3 AUC, ROC, dan Gini'!$X$8:$AP$8</c:f>
              <c:numCache>
                <c:formatCode>0%</c:formatCode>
                <c:ptCount val="19"/>
                <c:pt idx="0">
                  <c:v>1</c:v>
                </c:pt>
                <c:pt idx="1">
                  <c:v>0.95061728395061729</c:v>
                </c:pt>
                <c:pt idx="2">
                  <c:v>0.93827160493827155</c:v>
                </c:pt>
                <c:pt idx="3">
                  <c:v>0.79012345679012341</c:v>
                </c:pt>
                <c:pt idx="4">
                  <c:v>0.72839506172839508</c:v>
                </c:pt>
                <c:pt idx="5">
                  <c:v>0.70370370370370372</c:v>
                </c:pt>
                <c:pt idx="6">
                  <c:v>0.58024691358024694</c:v>
                </c:pt>
                <c:pt idx="7">
                  <c:v>0.48148148148148145</c:v>
                </c:pt>
                <c:pt idx="8">
                  <c:v>0.40740740740740738</c:v>
                </c:pt>
                <c:pt idx="9">
                  <c:v>0.2839506172839506</c:v>
                </c:pt>
                <c:pt idx="10">
                  <c:v>0.18518518518518517</c:v>
                </c:pt>
                <c:pt idx="11">
                  <c:v>0.16049382716049382</c:v>
                </c:pt>
                <c:pt idx="12">
                  <c:v>0.16049382716049382</c:v>
                </c:pt>
                <c:pt idx="13">
                  <c:v>0.13580246913580246</c:v>
                </c:pt>
                <c:pt idx="14">
                  <c:v>3.7037037037037035E-2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1-43A0-BB6E-B3CE5F83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85336"/>
        <c:axId val="1183587576"/>
      </c:scatterChart>
      <c:valAx>
        <c:axId val="1183585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9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1 - 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87576"/>
        <c:crosses val="autoZero"/>
        <c:crossBetween val="midCat"/>
        <c:majorUnit val="0.1"/>
      </c:valAx>
      <c:valAx>
        <c:axId val="1183587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8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'2.3.5.4 Gain dan Lift Chart'!$L$14</c:f>
              <c:strCache>
                <c:ptCount val="1"/>
                <c:pt idx="0">
                  <c:v>Tanpa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'2.3.5.4 Gain dan Lift Chart'!$K$15:$K$25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'2.3.5.4 Gain dan Lift Chart'!$L$15:$L$25</c:f>
              <c:numCache>
                <c:formatCode>0%</c:formatCode>
                <c:ptCount val="11"/>
                <c:pt idx="0">
                  <c:v>0</c:v>
                </c:pt>
                <c:pt idx="1">
                  <c:v>9.8765432098765427E-2</c:v>
                </c:pt>
                <c:pt idx="2">
                  <c:v>0.19753086419753085</c:v>
                </c:pt>
                <c:pt idx="3">
                  <c:v>0.29629629629629628</c:v>
                </c:pt>
                <c:pt idx="4">
                  <c:v>0.39506172839506171</c:v>
                </c:pt>
                <c:pt idx="5">
                  <c:v>0.49382716049382713</c:v>
                </c:pt>
                <c:pt idx="6">
                  <c:v>0.59259259259259256</c:v>
                </c:pt>
                <c:pt idx="7">
                  <c:v>0.69135802469135799</c:v>
                </c:pt>
                <c:pt idx="8">
                  <c:v>0.79012345679012341</c:v>
                </c:pt>
                <c:pt idx="9">
                  <c:v>0.88888888888888884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E-4079-85AC-69199E86308C}"/>
            </c:ext>
          </c:extLst>
        </c:ser>
        <c:ser>
          <c:idx val="1"/>
          <c:order val="1"/>
          <c:tx>
            <c:strRef>
              <c:f>'2.3.5.4 Gain dan Lift Chart'!$M$14</c:f>
              <c:strCache>
                <c:ptCount val="1"/>
                <c:pt idx="0">
                  <c:v>Dengan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'2.3.5.4 Gain dan Lift Chart'!$K$15:$K$25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'2.3.5.4 Gain dan Lift Chart'!$M$15:$M$25</c:f>
              <c:numCache>
                <c:formatCode>0%</c:formatCode>
                <c:ptCount val="11"/>
                <c:pt idx="0">
                  <c:v>0</c:v>
                </c:pt>
                <c:pt idx="1">
                  <c:v>0.22222222222222221</c:v>
                </c:pt>
                <c:pt idx="2">
                  <c:v>0.40740740740740738</c:v>
                </c:pt>
                <c:pt idx="3">
                  <c:v>0.55555555555555558</c:v>
                </c:pt>
                <c:pt idx="4">
                  <c:v>0.64197530864197527</c:v>
                </c:pt>
                <c:pt idx="5">
                  <c:v>0.71604938271604934</c:v>
                </c:pt>
                <c:pt idx="6">
                  <c:v>0.75308641975308643</c:v>
                </c:pt>
                <c:pt idx="7">
                  <c:v>0.83950617283950613</c:v>
                </c:pt>
                <c:pt idx="8">
                  <c:v>0.90123456790123457</c:v>
                </c:pt>
                <c:pt idx="9">
                  <c:v>0.93827160493827155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E-4079-85AC-69199E86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948752"/>
        <c:axId val="619938832"/>
      </c:lineChart>
      <c:catAx>
        <c:axId val="8989487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8832"/>
        <c:crosses val="autoZero"/>
        <c:auto val="1"/>
        <c:lblAlgn val="ctr"/>
        <c:lblOffset val="100"/>
        <c:noMultiLvlLbl val="0"/>
      </c:catAx>
      <c:valAx>
        <c:axId val="61993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487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K-S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'2.3.5.5 K-S'!$L$15</c:f>
              <c:strCache>
                <c:ptCount val="1"/>
                <c:pt idx="0">
                  <c:v> Kumulatif % Gagal Bayar 
(dengan 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'2.3.5.5 K-S'!$L$16:$L$26</c:f>
              <c:numCache>
                <c:formatCode>0%</c:formatCode>
                <c:ptCount val="11"/>
                <c:pt idx="0">
                  <c:v>0</c:v>
                </c:pt>
                <c:pt idx="1">
                  <c:v>0.22222222222222221</c:v>
                </c:pt>
                <c:pt idx="2">
                  <c:v>0.40740740740740738</c:v>
                </c:pt>
                <c:pt idx="3">
                  <c:v>0.55555555555555558</c:v>
                </c:pt>
                <c:pt idx="4">
                  <c:v>0.64197530864197527</c:v>
                </c:pt>
                <c:pt idx="5">
                  <c:v>0.71604938271604934</c:v>
                </c:pt>
                <c:pt idx="6">
                  <c:v>0.75308641975308643</c:v>
                </c:pt>
                <c:pt idx="7">
                  <c:v>0.83950617283950613</c:v>
                </c:pt>
                <c:pt idx="8">
                  <c:v>0.90123456790123457</c:v>
                </c:pt>
                <c:pt idx="9">
                  <c:v>0.93827160493827155</c:v>
                </c:pt>
                <c:pt idx="1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'2.3.5.5 K-S'!$K$16:$K$26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2E-4AA7-8396-EDE569EFEF44}"/>
            </c:ext>
          </c:extLst>
        </c:ser>
        <c:ser>
          <c:idx val="1"/>
          <c:order val="1"/>
          <c:tx>
            <c:strRef>
              <c:f>'2.3.5.5 K-S'!$M$15</c:f>
              <c:strCache>
                <c:ptCount val="1"/>
                <c:pt idx="0">
                  <c:v>Kumulatif % Berhasil Bayar 
(dengan model)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'2.3.5.5 K-S'!$M$16:$M$26</c:f>
              <c:numCache>
                <c:formatCode>0%</c:formatCode>
                <c:ptCount val="11"/>
                <c:pt idx="0">
                  <c:v>0</c:v>
                </c:pt>
                <c:pt idx="1">
                  <c:v>4.9019607843137254E-2</c:v>
                </c:pt>
                <c:pt idx="2">
                  <c:v>0.11274509803921569</c:v>
                </c:pt>
                <c:pt idx="3">
                  <c:v>0.19117647058823528</c:v>
                </c:pt>
                <c:pt idx="4">
                  <c:v>0.29411764705882354</c:v>
                </c:pt>
                <c:pt idx="5">
                  <c:v>0.40196078431372551</c:v>
                </c:pt>
                <c:pt idx="6">
                  <c:v>0.52941176470588236</c:v>
                </c:pt>
                <c:pt idx="7">
                  <c:v>0.63725490196078427</c:v>
                </c:pt>
                <c:pt idx="8">
                  <c:v>0.75490196078431371</c:v>
                </c:pt>
                <c:pt idx="9">
                  <c:v>0.88235294117647056</c:v>
                </c:pt>
                <c:pt idx="1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'2.3.5.5 K-S'!$K$16:$K$26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82E-4AA7-8396-EDE569EF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68024"/>
        <c:axId val="720868344"/>
      </c:lineChart>
      <c:catAx>
        <c:axId val="720868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8344"/>
        <c:crosses val="autoZero"/>
        <c:auto val="0"/>
        <c:lblAlgn val="ctr"/>
        <c:lblOffset val="100"/>
        <c:noMultiLvlLbl val="0"/>
      </c:catAx>
      <c:valAx>
        <c:axId val="720868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802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38836</xdr:colOff>
      <xdr:row>17</xdr:row>
      <xdr:rowOff>18922</xdr:rowOff>
    </xdr:from>
    <xdr:to>
      <xdr:col>34</xdr:col>
      <xdr:colOff>135827</xdr:colOff>
      <xdr:row>42</xdr:row>
      <xdr:rowOff>3514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E63FE-4B95-4D9A-9E2D-F21FF6C5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341087</xdr:colOff>
      <xdr:row>13</xdr:row>
      <xdr:rowOff>25400</xdr:rowOff>
    </xdr:from>
    <xdr:to>
      <xdr:col>20</xdr:col>
      <xdr:colOff>59766</xdr:colOff>
      <xdr:row>29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95008-6E6A-4166-86C4-80A973D7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183030</xdr:colOff>
      <xdr:row>17</xdr:row>
      <xdr:rowOff>32871</xdr:rowOff>
    </xdr:from>
    <xdr:to>
      <xdr:col>19</xdr:col>
      <xdr:colOff>444500</xdr:colOff>
      <xdr:row>33</xdr:row>
      <xdr:rowOff>86659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4544B-6DAD-4BA1-9087-94BCFE9C0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0.38154</cdr:x>
      <cdr:y>0.44281</cdr:y>
    </cdr:from>
    <cdr:to>
      <cdr:x>0.41912</cdr:x>
      <cdr:y>0.64706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EF7FCAE6-3A86-4197-9A76-CD240AF1066F}"/>
            </a:ext>
          </a:extLst>
        </cdr:cNvPr>
        <cdr:cNvSpPr/>
      </cdr:nvSpPr>
      <cdr:spPr>
        <a:xfrm xmlns:a="http://schemas.openxmlformats.org/drawingml/2006/main">
          <a:off x="1744381" y="1214717"/>
          <a:ext cx="171825" cy="560294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0.41258</cdr:x>
      <cdr:y>0.38834</cdr:y>
    </cdr:from>
    <cdr:to>
      <cdr:x>0.51716</cdr:x>
      <cdr:y>0.55991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C4AF91-CD58-43AF-8168-1F648D3580BF}"/>
            </a:ext>
          </a:extLst>
        </cdr:cNvPr>
        <cdr:cNvSpPr txBox="1"/>
      </cdr:nvSpPr>
      <cdr:spPr>
        <a:xfrm xmlns:a="http://schemas.openxmlformats.org/drawingml/2006/main">
          <a:off x="1886322" y="1065306"/>
          <a:ext cx="478118" cy="470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100"/>
            <a:t>K-S</a:t>
          </a:r>
        </a:p>
        <a:p xmlns:a="http://schemas.openxmlformats.org/drawingml/2006/main">
          <a:r>
            <a:rPr lang="en-ID" sz="1100"/>
            <a:t>36.4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gisti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stik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dra Lukas Tjahaja" id="{5AA0FBFA-AB3E-4034-AD3F-1972A91506F8}" userId="4e00348e19b8f311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1-12-05T17:11:10.23" personId="{5AA0FBFA-AB3E-4034-AD3F-1972A91506F8}" id="{0C16E0E4-3D13-479F-B79E-E82E575AD7B6}">
    <text>dalam bentuk odds</text>
  </threadedComment>
  <threadedComment ref="D4" dT="2021-12-05T17:21:55.41" personId="{5AA0FBFA-AB3E-4034-AD3F-1972A91506F8}" id="{FB523578-5160-4564-88E4-8E9C5DB34EE3}">
    <text>dalam probabilitas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1-12-05T17:11:10.23" personId="{5AA0FBFA-AB3E-4034-AD3F-1972A91506F8}" id="{25330293-E7FD-4FAA-B5D0-2E7479DB3E12}">
    <text>dalam bentuk odds</text>
  </threadedComment>
  <threadedComment ref="D4" dT="2021-12-05T17:21:55.41" personId="{5AA0FBFA-AB3E-4034-AD3F-1972A91506F8}" id="{92079846-3D1B-45A9-92D8-6742F446DD18}">
    <text>dalam probabilitas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66F9-771D-41D5-8380-004A52563B70}">
  <sheetPr>
    <outlinePr summaryBelow="0" summaryRight="0"/>
  </sheetPr>
  <dimension ref="A1:L996"/>
  <sheetViews>
    <sheetView workbookViewId="0"/>
  </sheetViews>
  <sheetFormatPr defaultColWidth="14.453125" defaultRowHeight="15.75" customHeight="1" x14ac:dyDescent="0.25"/>
  <cols>
    <col min="1" max="1" width="16.54296875" style="29" customWidth="1"/>
    <col min="2" max="2" width="13.81640625" style="29" customWidth="1"/>
    <col min="3" max="3" width="12.81640625" style="29" customWidth="1"/>
    <col min="4" max="5" width="8" style="29" customWidth="1"/>
    <col min="6" max="7" width="9.453125" style="29" customWidth="1"/>
    <col min="8" max="8" width="9.26953125" style="29" customWidth="1"/>
    <col min="9" max="9" width="9.453125" style="29" customWidth="1"/>
    <col min="10" max="10" width="7.54296875" style="29" customWidth="1"/>
    <col min="11" max="11" width="10" style="29" customWidth="1"/>
    <col min="12" max="12" width="7.08984375" style="29" customWidth="1"/>
    <col min="13" max="16384" width="14.453125" style="29"/>
  </cols>
  <sheetData>
    <row r="1" spans="1:12" ht="15.75" customHeight="1" x14ac:dyDescent="0.25">
      <c r="A1" s="29" t="s">
        <v>133</v>
      </c>
    </row>
    <row r="2" spans="1:12" ht="34" customHeight="1" x14ac:dyDescent="0.25">
      <c r="A2" s="129" t="s">
        <v>18</v>
      </c>
      <c r="B2" s="129" t="s">
        <v>0</v>
      </c>
      <c r="C2" s="129" t="s">
        <v>1</v>
      </c>
      <c r="D2" s="128" t="s">
        <v>2</v>
      </c>
      <c r="E2" s="129" t="s">
        <v>3</v>
      </c>
      <c r="F2" s="128" t="s">
        <v>4</v>
      </c>
      <c r="G2" s="129" t="s">
        <v>5</v>
      </c>
      <c r="H2" s="130" t="s">
        <v>6</v>
      </c>
      <c r="I2" s="129" t="s">
        <v>7</v>
      </c>
      <c r="J2" s="131" t="s">
        <v>128</v>
      </c>
      <c r="K2" s="129" t="s">
        <v>9</v>
      </c>
      <c r="L2" s="132" t="s">
        <v>10</v>
      </c>
    </row>
    <row r="3" spans="1:12" ht="34" customHeight="1" x14ac:dyDescent="0.25">
      <c r="A3" s="243" t="s">
        <v>142</v>
      </c>
      <c r="B3" s="244"/>
      <c r="C3" s="245"/>
      <c r="D3" s="128"/>
      <c r="E3" s="129" t="s">
        <v>134</v>
      </c>
      <c r="F3" s="145" t="s">
        <v>135</v>
      </c>
      <c r="G3" s="145" t="s">
        <v>136</v>
      </c>
      <c r="H3" s="145" t="s">
        <v>137</v>
      </c>
      <c r="I3" s="145" t="s">
        <v>138</v>
      </c>
      <c r="J3" s="145" t="s">
        <v>139</v>
      </c>
      <c r="K3" s="145" t="s">
        <v>140</v>
      </c>
      <c r="L3" s="145" t="s">
        <v>141</v>
      </c>
    </row>
    <row r="4" spans="1:12" ht="15.75" customHeight="1" x14ac:dyDescent="0.25">
      <c r="A4" s="133" t="s">
        <v>11</v>
      </c>
      <c r="B4" s="133">
        <v>229</v>
      </c>
      <c r="C4" s="133">
        <v>41</v>
      </c>
      <c r="D4" s="134">
        <f t="shared" ref="D4:D9" si="0">C4/E4</f>
        <v>0.15185185185185185</v>
      </c>
      <c r="E4" s="133">
        <f t="shared" ref="E4:E9" si="1">SUM(B4:C4)</f>
        <v>270</v>
      </c>
      <c r="F4" s="135">
        <f t="shared" ref="F4:F10" si="2">C4/E4</f>
        <v>0.15185185185185185</v>
      </c>
      <c r="G4" s="135">
        <f t="shared" ref="G4:G9" si="3">E4/$E$10</f>
        <v>0.2848101265822785</v>
      </c>
      <c r="H4" s="136">
        <f t="shared" ref="H4:H9" si="4">B4/$B$10</f>
        <v>0.34179104477611938</v>
      </c>
      <c r="I4" s="136">
        <f t="shared" ref="I4:I9" si="5">C4/$C$10</f>
        <v>0.14748201438848921</v>
      </c>
      <c r="J4" s="137">
        <f t="shared" ref="J4:J9" si="6">LN(I4/H4)</f>
        <v>-0.84049333815555705</v>
      </c>
      <c r="K4" s="138">
        <f t="shared" ref="K4:K9" si="7">I4-H4</f>
        <v>-0.19430903038763017</v>
      </c>
      <c r="L4" s="139">
        <f t="shared" ref="L4:L9" si="8">J4*K4</f>
        <v>0.16331544558426886</v>
      </c>
    </row>
    <row r="5" spans="1:12" ht="15.75" customHeight="1" x14ac:dyDescent="0.25">
      <c r="A5" s="133" t="s">
        <v>12</v>
      </c>
      <c r="B5" s="133">
        <v>58</v>
      </c>
      <c r="C5" s="133">
        <v>26</v>
      </c>
      <c r="D5" s="134">
        <f t="shared" si="0"/>
        <v>0.30952380952380953</v>
      </c>
      <c r="E5" s="133">
        <f t="shared" si="1"/>
        <v>84</v>
      </c>
      <c r="F5" s="135">
        <f t="shared" si="2"/>
        <v>0.30952380952380953</v>
      </c>
      <c r="G5" s="135">
        <f t="shared" si="3"/>
        <v>8.8607594936708861E-2</v>
      </c>
      <c r="H5" s="136">
        <f t="shared" si="4"/>
        <v>8.6567164179104483E-2</v>
      </c>
      <c r="I5" s="136">
        <f t="shared" si="5"/>
        <v>9.3525179856115109E-2</v>
      </c>
      <c r="J5" s="137">
        <f t="shared" si="6"/>
        <v>7.731012616943736E-2</v>
      </c>
      <c r="K5" s="138">
        <f t="shared" si="7"/>
        <v>6.9580156770106261E-3</v>
      </c>
      <c r="L5" s="139">
        <f t="shared" si="8"/>
        <v>5.3792506987861458E-4</v>
      </c>
    </row>
    <row r="6" spans="1:12" ht="15.75" customHeight="1" x14ac:dyDescent="0.25">
      <c r="A6" s="133" t="s">
        <v>13</v>
      </c>
      <c r="B6" s="133">
        <v>333</v>
      </c>
      <c r="C6" s="133">
        <v>150</v>
      </c>
      <c r="D6" s="134">
        <f t="shared" si="0"/>
        <v>0.3105590062111801</v>
      </c>
      <c r="E6" s="133">
        <f t="shared" si="1"/>
        <v>483</v>
      </c>
      <c r="F6" s="135">
        <f t="shared" si="2"/>
        <v>0.3105590062111801</v>
      </c>
      <c r="G6" s="135">
        <f t="shared" si="3"/>
        <v>0.509493670886076</v>
      </c>
      <c r="H6" s="136">
        <f t="shared" si="4"/>
        <v>0.49701492537313435</v>
      </c>
      <c r="I6" s="136">
        <f t="shared" si="5"/>
        <v>0.53956834532374098</v>
      </c>
      <c r="J6" s="137">
        <f t="shared" si="6"/>
        <v>8.2149402810186553E-2</v>
      </c>
      <c r="K6" s="138">
        <f t="shared" si="7"/>
        <v>4.255341995060663E-2</v>
      </c>
      <c r="L6" s="139">
        <f t="shared" si="8"/>
        <v>3.4957380364734128E-3</v>
      </c>
    </row>
    <row r="7" spans="1:12" ht="15.75" customHeight="1" x14ac:dyDescent="0.25">
      <c r="A7" s="133" t="s">
        <v>14</v>
      </c>
      <c r="B7" s="133">
        <v>6</v>
      </c>
      <c r="C7" s="133">
        <v>8</v>
      </c>
      <c r="D7" s="134">
        <f t="shared" si="0"/>
        <v>0.5714285714285714</v>
      </c>
      <c r="E7" s="133">
        <f t="shared" si="1"/>
        <v>14</v>
      </c>
      <c r="F7" s="135">
        <f t="shared" si="2"/>
        <v>0.5714285714285714</v>
      </c>
      <c r="G7" s="135">
        <f t="shared" si="3"/>
        <v>1.4767932489451477E-2</v>
      </c>
      <c r="H7" s="136">
        <f t="shared" si="4"/>
        <v>8.9552238805970154E-3</v>
      </c>
      <c r="I7" s="136">
        <f t="shared" si="5"/>
        <v>2.8776978417266189E-2</v>
      </c>
      <c r="J7" s="137">
        <f t="shared" si="6"/>
        <v>1.1673386711461555</v>
      </c>
      <c r="K7" s="138">
        <f t="shared" si="7"/>
        <v>1.9821754536669171E-2</v>
      </c>
      <c r="L7" s="139">
        <f t="shared" si="8"/>
        <v>2.3138700600620669E-2</v>
      </c>
    </row>
    <row r="8" spans="1:12" ht="15.75" customHeight="1" x14ac:dyDescent="0.25">
      <c r="A8" s="133" t="s">
        <v>15</v>
      </c>
      <c r="B8" s="133">
        <v>21</v>
      </c>
      <c r="C8" s="133">
        <v>27</v>
      </c>
      <c r="D8" s="134">
        <f t="shared" si="0"/>
        <v>0.5625</v>
      </c>
      <c r="E8" s="133">
        <f t="shared" si="1"/>
        <v>48</v>
      </c>
      <c r="F8" s="135">
        <f t="shared" si="2"/>
        <v>0.5625</v>
      </c>
      <c r="G8" s="135">
        <f t="shared" si="3"/>
        <v>5.0632911392405063E-2</v>
      </c>
      <c r="H8" s="136">
        <f t="shared" si="4"/>
        <v>3.134328358208955E-2</v>
      </c>
      <c r="I8" s="136">
        <f t="shared" si="5"/>
        <v>9.7122302158273388E-2</v>
      </c>
      <c r="J8" s="137">
        <f t="shared" si="6"/>
        <v>1.1309710269752808</v>
      </c>
      <c r="K8" s="138">
        <f t="shared" si="7"/>
        <v>6.5779018576183845E-2</v>
      </c>
      <c r="L8" s="139">
        <f t="shared" si="8"/>
        <v>7.4394164192532725E-2</v>
      </c>
    </row>
    <row r="9" spans="1:12" ht="15.75" customHeight="1" x14ac:dyDescent="0.25">
      <c r="A9" s="133" t="s">
        <v>16</v>
      </c>
      <c r="B9" s="133">
        <v>23</v>
      </c>
      <c r="C9" s="133">
        <v>26</v>
      </c>
      <c r="D9" s="134">
        <f t="shared" si="0"/>
        <v>0.53061224489795922</v>
      </c>
      <c r="E9" s="133">
        <f t="shared" si="1"/>
        <v>49</v>
      </c>
      <c r="F9" s="135">
        <f t="shared" si="2"/>
        <v>0.53061224489795922</v>
      </c>
      <c r="G9" s="135">
        <f t="shared" si="3"/>
        <v>5.1687763713080169E-2</v>
      </c>
      <c r="H9" s="136">
        <f t="shared" si="4"/>
        <v>3.4328358208955224E-2</v>
      </c>
      <c r="I9" s="136">
        <f t="shared" si="5"/>
        <v>9.3525179856115109E-2</v>
      </c>
      <c r="J9" s="137">
        <f t="shared" si="6"/>
        <v>1.002258920786707</v>
      </c>
      <c r="K9" s="138">
        <f t="shared" si="7"/>
        <v>5.9196821647159885E-2</v>
      </c>
      <c r="L9" s="139">
        <f t="shared" si="8"/>
        <v>5.9330542578085642E-2</v>
      </c>
    </row>
    <row r="10" spans="1:12" ht="15.75" customHeight="1" x14ac:dyDescent="0.25">
      <c r="A10" s="140" t="s">
        <v>17</v>
      </c>
      <c r="B10" s="140">
        <f t="shared" ref="B10:C10" si="9">SUM(B4:B9)</f>
        <v>670</v>
      </c>
      <c r="C10" s="140">
        <f t="shared" si="9"/>
        <v>278</v>
      </c>
      <c r="D10" s="140"/>
      <c r="E10" s="140">
        <f>SUM(E4:E9)</f>
        <v>948</v>
      </c>
      <c r="F10" s="141">
        <f t="shared" si="2"/>
        <v>0.29324894514767935</v>
      </c>
      <c r="G10" s="141">
        <f t="shared" ref="G10:I10" si="10">SUM(G4:G9)</f>
        <v>1.0000000000000002</v>
      </c>
      <c r="H10" s="141">
        <f t="shared" si="10"/>
        <v>1</v>
      </c>
      <c r="I10" s="141">
        <f t="shared" si="10"/>
        <v>1.0000000000000002</v>
      </c>
      <c r="J10" s="142"/>
      <c r="K10" s="143"/>
      <c r="L10" s="144">
        <f>SUM(L4:L9)</f>
        <v>0.32421251606185991</v>
      </c>
    </row>
    <row r="11" spans="1:12" ht="15.75" customHeight="1" x14ac:dyDescent="0.25">
      <c r="J11" s="120"/>
      <c r="L11" s="121"/>
    </row>
    <row r="12" spans="1:12" ht="15.75" customHeight="1" x14ac:dyDescent="0.25">
      <c r="A12" s="29" t="s">
        <v>132</v>
      </c>
      <c r="J12" s="120"/>
      <c r="L12" s="121"/>
    </row>
    <row r="13" spans="1:12" ht="30" customHeight="1" x14ac:dyDescent="0.25">
      <c r="A13" s="129" t="s">
        <v>18</v>
      </c>
      <c r="B13" s="129" t="s">
        <v>0</v>
      </c>
      <c r="C13" s="129" t="s">
        <v>1</v>
      </c>
      <c r="D13" s="129"/>
      <c r="E13" s="129" t="s">
        <v>3</v>
      </c>
      <c r="F13" s="128" t="s">
        <v>4</v>
      </c>
      <c r="G13" s="129" t="s">
        <v>5</v>
      </c>
      <c r="H13" s="130" t="s">
        <v>6</v>
      </c>
      <c r="I13" s="129" t="s">
        <v>7</v>
      </c>
      <c r="J13" s="131" t="s">
        <v>8</v>
      </c>
      <c r="K13" s="129" t="s">
        <v>9</v>
      </c>
      <c r="L13" s="132" t="s">
        <v>10</v>
      </c>
    </row>
    <row r="14" spans="1:12" ht="12.5" x14ac:dyDescent="0.25">
      <c r="A14" s="133">
        <v>1</v>
      </c>
      <c r="B14" s="133">
        <f>B4</f>
        <v>229</v>
      </c>
      <c r="C14" s="133">
        <f>C4</f>
        <v>41</v>
      </c>
      <c r="D14" s="134">
        <f t="shared" ref="D14:D17" si="11">C14/E14</f>
        <v>0.15185185185185185</v>
      </c>
      <c r="E14" s="133">
        <f t="shared" ref="E14:E17" si="12">SUM(B14:C14)</f>
        <v>270</v>
      </c>
      <c r="F14" s="135">
        <f t="shared" ref="F14:F18" si="13">C14/E14</f>
        <v>0.15185185185185185</v>
      </c>
      <c r="G14" s="135">
        <f t="shared" ref="G14:G17" si="14">E14/$E$18</f>
        <v>0.2848101265822785</v>
      </c>
      <c r="H14" s="136">
        <f t="shared" ref="H14:H17" si="15">B14/$B$18</f>
        <v>0.34179104477611938</v>
      </c>
      <c r="I14" s="136">
        <f t="shared" ref="I14:I17" si="16">C14/$C$18</f>
        <v>0.14748201438848921</v>
      </c>
      <c r="J14" s="137">
        <f t="shared" ref="J14:J17" si="17">LN(I14/H14)</f>
        <v>-0.84049333815555705</v>
      </c>
      <c r="K14" s="138">
        <f t="shared" ref="K14:K17" si="18">I14-H14</f>
        <v>-0.19430903038763017</v>
      </c>
      <c r="L14" s="139">
        <f t="shared" ref="L14:L17" si="19">J14*K14</f>
        <v>0.16331544558426886</v>
      </c>
    </row>
    <row r="15" spans="1:12" ht="12.5" x14ac:dyDescent="0.25">
      <c r="A15" s="133" t="s">
        <v>19</v>
      </c>
      <c r="B15" s="133">
        <f>SUM(B5:B6)</f>
        <v>391</v>
      </c>
      <c r="C15" s="133">
        <f>SUM(C5:C6)</f>
        <v>176</v>
      </c>
      <c r="D15" s="134">
        <f t="shared" si="11"/>
        <v>0.31040564373897706</v>
      </c>
      <c r="E15" s="133">
        <f t="shared" si="12"/>
        <v>567</v>
      </c>
      <c r="F15" s="135">
        <f t="shared" si="13"/>
        <v>0.31040564373897706</v>
      </c>
      <c r="G15" s="135">
        <f t="shared" si="14"/>
        <v>0.59810126582278478</v>
      </c>
      <c r="H15" s="136">
        <f t="shared" si="15"/>
        <v>0.58358208955223878</v>
      </c>
      <c r="I15" s="136">
        <f t="shared" si="16"/>
        <v>0.63309352517985606</v>
      </c>
      <c r="J15" s="137">
        <f t="shared" si="17"/>
        <v>8.1433033747160613E-2</v>
      </c>
      <c r="K15" s="138">
        <f t="shared" si="18"/>
        <v>4.9511435627617284E-2</v>
      </c>
      <c r="L15" s="139">
        <f t="shared" si="19"/>
        <v>4.0318664083341289E-3</v>
      </c>
    </row>
    <row r="16" spans="1:12" ht="12.5" x14ac:dyDescent="0.25">
      <c r="A16" s="133" t="s">
        <v>20</v>
      </c>
      <c r="B16" s="133">
        <f>SUM(B7:B8)</f>
        <v>27</v>
      </c>
      <c r="C16" s="133">
        <f>SUM(C7:C8)</f>
        <v>35</v>
      </c>
      <c r="D16" s="134">
        <f t="shared" si="11"/>
        <v>0.56451612903225812</v>
      </c>
      <c r="E16" s="133">
        <f t="shared" si="12"/>
        <v>62</v>
      </c>
      <c r="F16" s="135">
        <f t="shared" si="13"/>
        <v>0.56451612903225812</v>
      </c>
      <c r="G16" s="135">
        <f t="shared" si="14"/>
        <v>6.5400843881856546E-2</v>
      </c>
      <c r="H16" s="136">
        <f t="shared" si="15"/>
        <v>4.0298507462686567E-2</v>
      </c>
      <c r="I16" s="136">
        <f t="shared" si="16"/>
        <v>0.12589928057553956</v>
      </c>
      <c r="J16" s="137">
        <f t="shared" si="17"/>
        <v>1.1391677941794593</v>
      </c>
      <c r="K16" s="138">
        <f t="shared" si="18"/>
        <v>8.5600773112852996E-2</v>
      </c>
      <c r="L16" s="139">
        <f t="shared" si="19"/>
        <v>9.7513643887025117E-2</v>
      </c>
    </row>
    <row r="17" spans="1:12" ht="12.5" x14ac:dyDescent="0.25">
      <c r="A17" s="133" t="s">
        <v>16</v>
      </c>
      <c r="B17" s="133">
        <f>B9</f>
        <v>23</v>
      </c>
      <c r="C17" s="133">
        <f>C9</f>
        <v>26</v>
      </c>
      <c r="D17" s="134">
        <f t="shared" si="11"/>
        <v>0.53061224489795922</v>
      </c>
      <c r="E17" s="133">
        <f t="shared" si="12"/>
        <v>49</v>
      </c>
      <c r="F17" s="135">
        <f t="shared" si="13"/>
        <v>0.53061224489795922</v>
      </c>
      <c r="G17" s="135">
        <f t="shared" si="14"/>
        <v>5.1687763713080169E-2</v>
      </c>
      <c r="H17" s="136">
        <f t="shared" si="15"/>
        <v>3.4328358208955224E-2</v>
      </c>
      <c r="I17" s="136">
        <f t="shared" si="16"/>
        <v>9.3525179856115109E-2</v>
      </c>
      <c r="J17" s="137">
        <f t="shared" si="17"/>
        <v>1.002258920786707</v>
      </c>
      <c r="K17" s="138">
        <f t="shared" si="18"/>
        <v>5.9196821647159885E-2</v>
      </c>
      <c r="L17" s="139">
        <f t="shared" si="19"/>
        <v>5.9330542578085642E-2</v>
      </c>
    </row>
    <row r="18" spans="1:12" ht="12.5" x14ac:dyDescent="0.25">
      <c r="A18" s="122" t="s">
        <v>17</v>
      </c>
      <c r="B18" s="123">
        <f t="shared" ref="B18:C18" si="20">SUM(B14:B17)</f>
        <v>670</v>
      </c>
      <c r="C18" s="123">
        <f t="shared" si="20"/>
        <v>278</v>
      </c>
      <c r="D18" s="123"/>
      <c r="E18" s="123">
        <f>SUM(E14:E17)</f>
        <v>948</v>
      </c>
      <c r="F18" s="124">
        <f t="shared" si="13"/>
        <v>0.29324894514767935</v>
      </c>
      <c r="G18" s="124">
        <f t="shared" ref="G18:I18" si="21">SUM(G14:G17)</f>
        <v>1</v>
      </c>
      <c r="H18" s="124">
        <f t="shared" si="21"/>
        <v>1</v>
      </c>
      <c r="I18" s="124">
        <f t="shared" si="21"/>
        <v>0.99999999999999989</v>
      </c>
      <c r="J18" s="125"/>
      <c r="K18" s="126"/>
      <c r="L18" s="127">
        <f>SUM(L14:L17)</f>
        <v>0.32419149845771372</v>
      </c>
    </row>
    <row r="19" spans="1:12" ht="12.5" x14ac:dyDescent="0.25">
      <c r="J19" s="120"/>
      <c r="L19" s="121"/>
    </row>
    <row r="20" spans="1:12" ht="12.5" x14ac:dyDescent="0.25">
      <c r="J20" s="120"/>
      <c r="L20" s="121"/>
    </row>
    <row r="21" spans="1:12" ht="12.5" x14ac:dyDescent="0.25">
      <c r="J21" s="120"/>
      <c r="L21" s="121"/>
    </row>
    <row r="22" spans="1:12" ht="12.5" x14ac:dyDescent="0.25">
      <c r="J22" s="120"/>
      <c r="L22" s="121"/>
    </row>
    <row r="23" spans="1:12" ht="12.5" x14ac:dyDescent="0.25">
      <c r="J23" s="120"/>
      <c r="L23" s="121"/>
    </row>
    <row r="24" spans="1:12" ht="12.5" x14ac:dyDescent="0.25">
      <c r="J24" s="120"/>
      <c r="L24" s="121"/>
    </row>
    <row r="25" spans="1:12" ht="12.5" x14ac:dyDescent="0.25">
      <c r="J25" s="120"/>
      <c r="L25" s="121"/>
    </row>
    <row r="26" spans="1:12" ht="12.5" x14ac:dyDescent="0.25">
      <c r="J26" s="120"/>
      <c r="L26" s="121"/>
    </row>
    <row r="27" spans="1:12" ht="12.5" x14ac:dyDescent="0.25">
      <c r="J27" s="120"/>
      <c r="L27" s="121"/>
    </row>
    <row r="28" spans="1:12" ht="12.5" x14ac:dyDescent="0.25">
      <c r="J28" s="120"/>
      <c r="L28" s="121"/>
    </row>
    <row r="29" spans="1:12" ht="12.5" x14ac:dyDescent="0.25">
      <c r="J29" s="120"/>
      <c r="L29" s="121"/>
    </row>
    <row r="30" spans="1:12" ht="12.5" x14ac:dyDescent="0.25">
      <c r="J30" s="120"/>
      <c r="L30" s="121"/>
    </row>
    <row r="31" spans="1:12" ht="12.5" x14ac:dyDescent="0.25">
      <c r="J31" s="120"/>
      <c r="L31" s="121"/>
    </row>
    <row r="32" spans="1:12" ht="12.5" x14ac:dyDescent="0.25">
      <c r="J32" s="120"/>
      <c r="L32" s="121"/>
    </row>
    <row r="33" spans="10:12" ht="12.5" x14ac:dyDescent="0.25">
      <c r="J33" s="120"/>
      <c r="L33" s="121"/>
    </row>
    <row r="34" spans="10:12" ht="12.5" x14ac:dyDescent="0.25">
      <c r="J34" s="120"/>
      <c r="L34" s="121"/>
    </row>
    <row r="35" spans="10:12" ht="12.5" x14ac:dyDescent="0.25">
      <c r="J35" s="120"/>
      <c r="L35" s="121"/>
    </row>
    <row r="36" spans="10:12" ht="12.5" x14ac:dyDescent="0.25">
      <c r="J36" s="120"/>
      <c r="L36" s="121"/>
    </row>
    <row r="37" spans="10:12" ht="12.5" x14ac:dyDescent="0.25">
      <c r="J37" s="120"/>
      <c r="L37" s="121"/>
    </row>
    <row r="38" spans="10:12" ht="12.5" x14ac:dyDescent="0.25">
      <c r="J38" s="120"/>
      <c r="L38" s="121"/>
    </row>
    <row r="39" spans="10:12" ht="12.5" x14ac:dyDescent="0.25">
      <c r="J39" s="120"/>
      <c r="L39" s="121"/>
    </row>
    <row r="40" spans="10:12" ht="12.5" x14ac:dyDescent="0.25">
      <c r="J40" s="120"/>
      <c r="L40" s="121"/>
    </row>
    <row r="41" spans="10:12" ht="12.5" x14ac:dyDescent="0.25">
      <c r="J41" s="120"/>
      <c r="L41" s="121"/>
    </row>
    <row r="42" spans="10:12" ht="12.5" x14ac:dyDescent="0.25">
      <c r="J42" s="120"/>
      <c r="L42" s="121"/>
    </row>
    <row r="43" spans="10:12" ht="12.5" x14ac:dyDescent="0.25">
      <c r="J43" s="120"/>
      <c r="L43" s="121"/>
    </row>
    <row r="44" spans="10:12" ht="12.5" x14ac:dyDescent="0.25">
      <c r="J44" s="120"/>
      <c r="L44" s="121"/>
    </row>
    <row r="45" spans="10:12" ht="12.5" x14ac:dyDescent="0.25">
      <c r="J45" s="120"/>
      <c r="L45" s="121"/>
    </row>
    <row r="46" spans="10:12" ht="12.5" x14ac:dyDescent="0.25">
      <c r="J46" s="120"/>
      <c r="L46" s="121"/>
    </row>
    <row r="47" spans="10:12" ht="12.5" x14ac:dyDescent="0.25">
      <c r="J47" s="120"/>
      <c r="L47" s="121"/>
    </row>
    <row r="48" spans="10:12" ht="12.5" x14ac:dyDescent="0.25">
      <c r="J48" s="120"/>
      <c r="L48" s="121"/>
    </row>
    <row r="49" spans="10:12" ht="12.5" x14ac:dyDescent="0.25">
      <c r="J49" s="120"/>
      <c r="L49" s="121"/>
    </row>
    <row r="50" spans="10:12" ht="12.5" x14ac:dyDescent="0.25">
      <c r="J50" s="120"/>
      <c r="L50" s="121"/>
    </row>
    <row r="51" spans="10:12" ht="12.5" x14ac:dyDescent="0.25">
      <c r="J51" s="120"/>
      <c r="L51" s="121"/>
    </row>
    <row r="52" spans="10:12" ht="12.5" x14ac:dyDescent="0.25">
      <c r="J52" s="120"/>
      <c r="L52" s="121"/>
    </row>
    <row r="53" spans="10:12" ht="12.5" x14ac:dyDescent="0.25">
      <c r="J53" s="120"/>
      <c r="L53" s="121"/>
    </row>
    <row r="54" spans="10:12" ht="12.5" x14ac:dyDescent="0.25">
      <c r="J54" s="120"/>
      <c r="L54" s="121"/>
    </row>
    <row r="55" spans="10:12" ht="12.5" x14ac:dyDescent="0.25">
      <c r="J55" s="120"/>
      <c r="L55" s="121"/>
    </row>
    <row r="56" spans="10:12" ht="12.5" x14ac:dyDescent="0.25">
      <c r="J56" s="120"/>
      <c r="L56" s="121"/>
    </row>
    <row r="57" spans="10:12" ht="12.5" x14ac:dyDescent="0.25">
      <c r="J57" s="120"/>
      <c r="L57" s="121"/>
    </row>
    <row r="58" spans="10:12" ht="12.5" x14ac:dyDescent="0.25">
      <c r="J58" s="120"/>
      <c r="L58" s="121"/>
    </row>
    <row r="59" spans="10:12" ht="12.5" x14ac:dyDescent="0.25">
      <c r="J59" s="120"/>
      <c r="L59" s="121"/>
    </row>
    <row r="60" spans="10:12" ht="12.5" x14ac:dyDescent="0.25">
      <c r="J60" s="120"/>
      <c r="L60" s="121"/>
    </row>
    <row r="61" spans="10:12" ht="12.5" x14ac:dyDescent="0.25">
      <c r="J61" s="120"/>
      <c r="L61" s="121"/>
    </row>
    <row r="62" spans="10:12" ht="12.5" x14ac:dyDescent="0.25">
      <c r="J62" s="120"/>
      <c r="L62" s="121"/>
    </row>
    <row r="63" spans="10:12" ht="12.5" x14ac:dyDescent="0.25">
      <c r="J63" s="120"/>
      <c r="L63" s="121"/>
    </row>
    <row r="64" spans="10:12" ht="12.5" x14ac:dyDescent="0.25">
      <c r="J64" s="120"/>
      <c r="L64" s="121"/>
    </row>
    <row r="65" spans="10:12" ht="12.5" x14ac:dyDescent="0.25">
      <c r="J65" s="120"/>
      <c r="L65" s="121"/>
    </row>
    <row r="66" spans="10:12" ht="12.5" x14ac:dyDescent="0.25">
      <c r="J66" s="120"/>
      <c r="L66" s="121"/>
    </row>
    <row r="67" spans="10:12" ht="12.5" x14ac:dyDescent="0.25">
      <c r="J67" s="120"/>
      <c r="L67" s="121"/>
    </row>
    <row r="68" spans="10:12" ht="12.5" x14ac:dyDescent="0.25">
      <c r="J68" s="120"/>
      <c r="L68" s="121"/>
    </row>
    <row r="69" spans="10:12" ht="12.5" x14ac:dyDescent="0.25">
      <c r="J69" s="120"/>
      <c r="L69" s="121"/>
    </row>
    <row r="70" spans="10:12" ht="12.5" x14ac:dyDescent="0.25">
      <c r="J70" s="120"/>
      <c r="L70" s="121"/>
    </row>
    <row r="71" spans="10:12" ht="12.5" x14ac:dyDescent="0.25">
      <c r="J71" s="120"/>
      <c r="L71" s="121"/>
    </row>
    <row r="72" spans="10:12" ht="12.5" x14ac:dyDescent="0.25">
      <c r="J72" s="120"/>
      <c r="L72" s="121"/>
    </row>
    <row r="73" spans="10:12" ht="12.5" x14ac:dyDescent="0.25">
      <c r="J73" s="120"/>
      <c r="L73" s="121"/>
    </row>
    <row r="74" spans="10:12" ht="12.5" x14ac:dyDescent="0.25">
      <c r="J74" s="120"/>
      <c r="L74" s="121"/>
    </row>
    <row r="75" spans="10:12" ht="12.5" x14ac:dyDescent="0.25">
      <c r="J75" s="120"/>
      <c r="L75" s="121"/>
    </row>
    <row r="76" spans="10:12" ht="12.5" x14ac:dyDescent="0.25">
      <c r="J76" s="120"/>
      <c r="L76" s="121"/>
    </row>
    <row r="77" spans="10:12" ht="12.5" x14ac:dyDescent="0.25">
      <c r="J77" s="120"/>
      <c r="L77" s="121"/>
    </row>
    <row r="78" spans="10:12" ht="12.5" x14ac:dyDescent="0.25">
      <c r="J78" s="120"/>
      <c r="L78" s="121"/>
    </row>
    <row r="79" spans="10:12" ht="12.5" x14ac:dyDescent="0.25">
      <c r="J79" s="120"/>
      <c r="L79" s="121"/>
    </row>
    <row r="80" spans="10:12" ht="12.5" x14ac:dyDescent="0.25">
      <c r="J80" s="120"/>
      <c r="L80" s="121"/>
    </row>
    <row r="81" spans="10:12" ht="12.5" x14ac:dyDescent="0.25">
      <c r="J81" s="120"/>
      <c r="L81" s="121"/>
    </row>
    <row r="82" spans="10:12" ht="12.5" x14ac:dyDescent="0.25">
      <c r="J82" s="120"/>
      <c r="L82" s="121"/>
    </row>
    <row r="83" spans="10:12" ht="12.5" x14ac:dyDescent="0.25">
      <c r="J83" s="120"/>
      <c r="L83" s="121"/>
    </row>
    <row r="84" spans="10:12" ht="12.5" x14ac:dyDescent="0.25">
      <c r="J84" s="120"/>
      <c r="L84" s="121"/>
    </row>
    <row r="85" spans="10:12" ht="12.5" x14ac:dyDescent="0.25">
      <c r="J85" s="120"/>
      <c r="L85" s="121"/>
    </row>
    <row r="86" spans="10:12" ht="12.5" x14ac:dyDescent="0.25">
      <c r="J86" s="120"/>
      <c r="L86" s="121"/>
    </row>
    <row r="87" spans="10:12" ht="12.5" x14ac:dyDescent="0.25">
      <c r="J87" s="120"/>
      <c r="L87" s="121"/>
    </row>
    <row r="88" spans="10:12" ht="12.5" x14ac:dyDescent="0.25">
      <c r="J88" s="120"/>
      <c r="L88" s="121"/>
    </row>
    <row r="89" spans="10:12" ht="12.5" x14ac:dyDescent="0.25">
      <c r="J89" s="120"/>
      <c r="L89" s="121"/>
    </row>
    <row r="90" spans="10:12" ht="12.5" x14ac:dyDescent="0.25">
      <c r="J90" s="120"/>
      <c r="L90" s="121"/>
    </row>
    <row r="91" spans="10:12" ht="12.5" x14ac:dyDescent="0.25">
      <c r="J91" s="120"/>
      <c r="L91" s="121"/>
    </row>
    <row r="92" spans="10:12" ht="12.5" x14ac:dyDescent="0.25">
      <c r="J92" s="120"/>
      <c r="L92" s="121"/>
    </row>
    <row r="93" spans="10:12" ht="12.5" x14ac:dyDescent="0.25">
      <c r="J93" s="120"/>
      <c r="L93" s="121"/>
    </row>
    <row r="94" spans="10:12" ht="12.5" x14ac:dyDescent="0.25">
      <c r="J94" s="120"/>
      <c r="L94" s="121"/>
    </row>
    <row r="95" spans="10:12" ht="12.5" x14ac:dyDescent="0.25">
      <c r="J95" s="120"/>
      <c r="L95" s="121"/>
    </row>
    <row r="96" spans="10:12" ht="12.5" x14ac:dyDescent="0.25">
      <c r="J96" s="120"/>
      <c r="L96" s="121"/>
    </row>
    <row r="97" spans="10:12" ht="12.5" x14ac:dyDescent="0.25">
      <c r="J97" s="120"/>
      <c r="L97" s="121"/>
    </row>
    <row r="98" spans="10:12" ht="12.5" x14ac:dyDescent="0.25">
      <c r="J98" s="120"/>
      <c r="L98" s="121"/>
    </row>
    <row r="99" spans="10:12" ht="12.5" x14ac:dyDescent="0.25">
      <c r="J99" s="120"/>
      <c r="L99" s="121"/>
    </row>
    <row r="100" spans="10:12" ht="12.5" x14ac:dyDescent="0.25">
      <c r="J100" s="120"/>
      <c r="L100" s="121"/>
    </row>
    <row r="101" spans="10:12" ht="12.5" x14ac:dyDescent="0.25">
      <c r="J101" s="120"/>
      <c r="L101" s="121"/>
    </row>
    <row r="102" spans="10:12" ht="12.5" x14ac:dyDescent="0.25">
      <c r="J102" s="120"/>
      <c r="L102" s="121"/>
    </row>
    <row r="103" spans="10:12" ht="12.5" x14ac:dyDescent="0.25">
      <c r="J103" s="120"/>
      <c r="L103" s="121"/>
    </row>
    <row r="104" spans="10:12" ht="12.5" x14ac:dyDescent="0.25">
      <c r="J104" s="120"/>
      <c r="L104" s="121"/>
    </row>
    <row r="105" spans="10:12" ht="12.5" x14ac:dyDescent="0.25">
      <c r="J105" s="120"/>
      <c r="L105" s="121"/>
    </row>
    <row r="106" spans="10:12" ht="12.5" x14ac:dyDescent="0.25">
      <c r="J106" s="120"/>
      <c r="L106" s="121"/>
    </row>
    <row r="107" spans="10:12" ht="12.5" x14ac:dyDescent="0.25">
      <c r="J107" s="120"/>
      <c r="L107" s="121"/>
    </row>
    <row r="108" spans="10:12" ht="12.5" x14ac:dyDescent="0.25">
      <c r="J108" s="120"/>
      <c r="L108" s="121"/>
    </row>
    <row r="109" spans="10:12" ht="12.5" x14ac:dyDescent="0.25">
      <c r="J109" s="120"/>
      <c r="L109" s="121"/>
    </row>
    <row r="110" spans="10:12" ht="12.5" x14ac:dyDescent="0.25">
      <c r="J110" s="120"/>
      <c r="L110" s="121"/>
    </row>
    <row r="111" spans="10:12" ht="12.5" x14ac:dyDescent="0.25">
      <c r="J111" s="120"/>
      <c r="L111" s="121"/>
    </row>
    <row r="112" spans="10:12" ht="12.5" x14ac:dyDescent="0.25">
      <c r="J112" s="120"/>
      <c r="L112" s="121"/>
    </row>
    <row r="113" spans="10:12" ht="12.5" x14ac:dyDescent="0.25">
      <c r="J113" s="120"/>
      <c r="L113" s="121"/>
    </row>
    <row r="114" spans="10:12" ht="12.5" x14ac:dyDescent="0.25">
      <c r="J114" s="120"/>
      <c r="L114" s="121"/>
    </row>
    <row r="115" spans="10:12" ht="12.5" x14ac:dyDescent="0.25">
      <c r="J115" s="120"/>
      <c r="L115" s="121"/>
    </row>
    <row r="116" spans="10:12" ht="12.5" x14ac:dyDescent="0.25">
      <c r="J116" s="120"/>
      <c r="L116" s="121"/>
    </row>
    <row r="117" spans="10:12" ht="12.5" x14ac:dyDescent="0.25">
      <c r="J117" s="120"/>
      <c r="L117" s="121"/>
    </row>
    <row r="118" spans="10:12" ht="12.5" x14ac:dyDescent="0.25">
      <c r="J118" s="120"/>
      <c r="L118" s="121"/>
    </row>
    <row r="119" spans="10:12" ht="12.5" x14ac:dyDescent="0.25">
      <c r="J119" s="120"/>
      <c r="L119" s="121"/>
    </row>
    <row r="120" spans="10:12" ht="12.5" x14ac:dyDescent="0.25">
      <c r="J120" s="120"/>
      <c r="L120" s="121"/>
    </row>
    <row r="121" spans="10:12" ht="12.5" x14ac:dyDescent="0.25">
      <c r="J121" s="120"/>
      <c r="L121" s="121"/>
    </row>
    <row r="122" spans="10:12" ht="12.5" x14ac:dyDescent="0.25">
      <c r="J122" s="120"/>
      <c r="L122" s="121"/>
    </row>
    <row r="123" spans="10:12" ht="12.5" x14ac:dyDescent="0.25">
      <c r="J123" s="120"/>
      <c r="L123" s="121"/>
    </row>
    <row r="124" spans="10:12" ht="12.5" x14ac:dyDescent="0.25">
      <c r="J124" s="120"/>
      <c r="L124" s="121"/>
    </row>
    <row r="125" spans="10:12" ht="12.5" x14ac:dyDescent="0.25">
      <c r="J125" s="120"/>
      <c r="L125" s="121"/>
    </row>
    <row r="126" spans="10:12" ht="12.5" x14ac:dyDescent="0.25">
      <c r="J126" s="120"/>
      <c r="L126" s="121"/>
    </row>
    <row r="127" spans="10:12" ht="12.5" x14ac:dyDescent="0.25">
      <c r="J127" s="120"/>
      <c r="L127" s="121"/>
    </row>
    <row r="128" spans="10:12" ht="12.5" x14ac:dyDescent="0.25">
      <c r="J128" s="120"/>
      <c r="L128" s="121"/>
    </row>
    <row r="129" spans="10:12" ht="12.5" x14ac:dyDescent="0.25">
      <c r="J129" s="120"/>
      <c r="L129" s="121"/>
    </row>
    <row r="130" spans="10:12" ht="12.5" x14ac:dyDescent="0.25">
      <c r="J130" s="120"/>
      <c r="L130" s="121"/>
    </row>
    <row r="131" spans="10:12" ht="12.5" x14ac:dyDescent="0.25">
      <c r="J131" s="120"/>
      <c r="L131" s="121"/>
    </row>
    <row r="132" spans="10:12" ht="12.5" x14ac:dyDescent="0.25">
      <c r="J132" s="120"/>
      <c r="L132" s="121"/>
    </row>
    <row r="133" spans="10:12" ht="12.5" x14ac:dyDescent="0.25">
      <c r="J133" s="120"/>
      <c r="L133" s="121"/>
    </row>
    <row r="134" spans="10:12" ht="12.5" x14ac:dyDescent="0.25">
      <c r="J134" s="120"/>
      <c r="L134" s="121"/>
    </row>
    <row r="135" spans="10:12" ht="12.5" x14ac:dyDescent="0.25">
      <c r="J135" s="120"/>
      <c r="L135" s="121"/>
    </row>
    <row r="136" spans="10:12" ht="12.5" x14ac:dyDescent="0.25">
      <c r="J136" s="120"/>
      <c r="L136" s="121"/>
    </row>
    <row r="137" spans="10:12" ht="12.5" x14ac:dyDescent="0.25">
      <c r="J137" s="120"/>
      <c r="L137" s="121"/>
    </row>
    <row r="138" spans="10:12" ht="12.5" x14ac:dyDescent="0.25">
      <c r="J138" s="120"/>
      <c r="L138" s="121"/>
    </row>
    <row r="139" spans="10:12" ht="12.5" x14ac:dyDescent="0.25">
      <c r="J139" s="120"/>
      <c r="L139" s="121"/>
    </row>
    <row r="140" spans="10:12" ht="12.5" x14ac:dyDescent="0.25">
      <c r="J140" s="120"/>
      <c r="L140" s="121"/>
    </row>
    <row r="141" spans="10:12" ht="12.5" x14ac:dyDescent="0.25">
      <c r="J141" s="120"/>
      <c r="L141" s="121"/>
    </row>
    <row r="142" spans="10:12" ht="12.5" x14ac:dyDescent="0.25">
      <c r="J142" s="120"/>
      <c r="L142" s="121"/>
    </row>
    <row r="143" spans="10:12" ht="12.5" x14ac:dyDescent="0.25">
      <c r="J143" s="120"/>
      <c r="L143" s="121"/>
    </row>
    <row r="144" spans="10:12" ht="12.5" x14ac:dyDescent="0.25">
      <c r="J144" s="120"/>
      <c r="L144" s="121"/>
    </row>
    <row r="145" spans="10:12" ht="12.5" x14ac:dyDescent="0.25">
      <c r="J145" s="120"/>
      <c r="L145" s="121"/>
    </row>
    <row r="146" spans="10:12" ht="12.5" x14ac:dyDescent="0.25">
      <c r="J146" s="120"/>
      <c r="L146" s="121"/>
    </row>
    <row r="147" spans="10:12" ht="12.5" x14ac:dyDescent="0.25">
      <c r="J147" s="120"/>
      <c r="L147" s="121"/>
    </row>
    <row r="148" spans="10:12" ht="12.5" x14ac:dyDescent="0.25">
      <c r="J148" s="120"/>
      <c r="L148" s="121"/>
    </row>
    <row r="149" spans="10:12" ht="12.5" x14ac:dyDescent="0.25">
      <c r="J149" s="120"/>
      <c r="L149" s="121"/>
    </row>
    <row r="150" spans="10:12" ht="12.5" x14ac:dyDescent="0.25">
      <c r="J150" s="120"/>
      <c r="L150" s="121"/>
    </row>
    <row r="151" spans="10:12" ht="12.5" x14ac:dyDescent="0.25">
      <c r="J151" s="120"/>
      <c r="L151" s="121"/>
    </row>
    <row r="152" spans="10:12" ht="12.5" x14ac:dyDescent="0.25">
      <c r="J152" s="120"/>
      <c r="L152" s="121"/>
    </row>
    <row r="153" spans="10:12" ht="12.5" x14ac:dyDescent="0.25">
      <c r="J153" s="120"/>
      <c r="L153" s="121"/>
    </row>
    <row r="154" spans="10:12" ht="12.5" x14ac:dyDescent="0.25">
      <c r="J154" s="120"/>
      <c r="L154" s="121"/>
    </row>
    <row r="155" spans="10:12" ht="12.5" x14ac:dyDescent="0.25">
      <c r="J155" s="120"/>
      <c r="L155" s="121"/>
    </row>
    <row r="156" spans="10:12" ht="12.5" x14ac:dyDescent="0.25">
      <c r="J156" s="120"/>
      <c r="L156" s="121"/>
    </row>
    <row r="157" spans="10:12" ht="12.5" x14ac:dyDescent="0.25">
      <c r="J157" s="120"/>
      <c r="L157" s="121"/>
    </row>
    <row r="158" spans="10:12" ht="12.5" x14ac:dyDescent="0.25">
      <c r="J158" s="120"/>
      <c r="L158" s="121"/>
    </row>
    <row r="159" spans="10:12" ht="12.5" x14ac:dyDescent="0.25">
      <c r="J159" s="120"/>
      <c r="L159" s="121"/>
    </row>
    <row r="160" spans="10:12" ht="12.5" x14ac:dyDescent="0.25">
      <c r="J160" s="120"/>
      <c r="L160" s="121"/>
    </row>
    <row r="161" spans="10:12" ht="12.5" x14ac:dyDescent="0.25">
      <c r="J161" s="120"/>
      <c r="L161" s="121"/>
    </row>
    <row r="162" spans="10:12" ht="12.5" x14ac:dyDescent="0.25">
      <c r="J162" s="120"/>
      <c r="L162" s="121"/>
    </row>
    <row r="163" spans="10:12" ht="12.5" x14ac:dyDescent="0.25">
      <c r="J163" s="120"/>
      <c r="L163" s="121"/>
    </row>
    <row r="164" spans="10:12" ht="12.5" x14ac:dyDescent="0.25">
      <c r="J164" s="120"/>
      <c r="L164" s="121"/>
    </row>
    <row r="165" spans="10:12" ht="12.5" x14ac:dyDescent="0.25">
      <c r="J165" s="120"/>
      <c r="L165" s="121"/>
    </row>
    <row r="166" spans="10:12" ht="12.5" x14ac:dyDescent="0.25">
      <c r="J166" s="120"/>
      <c r="L166" s="121"/>
    </row>
    <row r="167" spans="10:12" ht="12.5" x14ac:dyDescent="0.25">
      <c r="J167" s="120"/>
      <c r="L167" s="121"/>
    </row>
    <row r="168" spans="10:12" ht="12.5" x14ac:dyDescent="0.25">
      <c r="J168" s="120"/>
      <c r="L168" s="121"/>
    </row>
    <row r="169" spans="10:12" ht="12.5" x14ac:dyDescent="0.25">
      <c r="J169" s="120"/>
      <c r="L169" s="121"/>
    </row>
    <row r="170" spans="10:12" ht="12.5" x14ac:dyDescent="0.25">
      <c r="J170" s="120"/>
      <c r="L170" s="121"/>
    </row>
    <row r="171" spans="10:12" ht="12.5" x14ac:dyDescent="0.25">
      <c r="J171" s="120"/>
      <c r="L171" s="121"/>
    </row>
    <row r="172" spans="10:12" ht="12.5" x14ac:dyDescent="0.25">
      <c r="J172" s="120"/>
      <c r="L172" s="121"/>
    </row>
    <row r="173" spans="10:12" ht="12.5" x14ac:dyDescent="0.25">
      <c r="J173" s="120"/>
      <c r="L173" s="121"/>
    </row>
    <row r="174" spans="10:12" ht="12.5" x14ac:dyDescent="0.25">
      <c r="J174" s="120"/>
      <c r="L174" s="121"/>
    </row>
    <row r="175" spans="10:12" ht="12.5" x14ac:dyDescent="0.25">
      <c r="J175" s="120"/>
      <c r="L175" s="121"/>
    </row>
    <row r="176" spans="10:12" ht="12.5" x14ac:dyDescent="0.25">
      <c r="J176" s="120"/>
      <c r="L176" s="121"/>
    </row>
    <row r="177" spans="10:12" ht="12.5" x14ac:dyDescent="0.25">
      <c r="J177" s="120"/>
      <c r="L177" s="121"/>
    </row>
    <row r="178" spans="10:12" ht="12.5" x14ac:dyDescent="0.25">
      <c r="J178" s="120"/>
      <c r="L178" s="121"/>
    </row>
    <row r="179" spans="10:12" ht="12.5" x14ac:dyDescent="0.25">
      <c r="J179" s="120"/>
      <c r="L179" s="121"/>
    </row>
    <row r="180" spans="10:12" ht="12.5" x14ac:dyDescent="0.25">
      <c r="J180" s="120"/>
      <c r="L180" s="121"/>
    </row>
    <row r="181" spans="10:12" ht="12.5" x14ac:dyDescent="0.25">
      <c r="J181" s="120"/>
      <c r="L181" s="121"/>
    </row>
    <row r="182" spans="10:12" ht="12.5" x14ac:dyDescent="0.25">
      <c r="J182" s="120"/>
      <c r="L182" s="121"/>
    </row>
    <row r="183" spans="10:12" ht="12.5" x14ac:dyDescent="0.25">
      <c r="J183" s="120"/>
      <c r="L183" s="121"/>
    </row>
    <row r="184" spans="10:12" ht="12.5" x14ac:dyDescent="0.25">
      <c r="J184" s="120"/>
      <c r="L184" s="121"/>
    </row>
    <row r="185" spans="10:12" ht="12.5" x14ac:dyDescent="0.25">
      <c r="J185" s="120"/>
      <c r="L185" s="121"/>
    </row>
    <row r="186" spans="10:12" ht="12.5" x14ac:dyDescent="0.25">
      <c r="J186" s="120"/>
      <c r="L186" s="121"/>
    </row>
    <row r="187" spans="10:12" ht="12.5" x14ac:dyDescent="0.25">
      <c r="J187" s="120"/>
      <c r="L187" s="121"/>
    </row>
    <row r="188" spans="10:12" ht="12.5" x14ac:dyDescent="0.25">
      <c r="J188" s="120"/>
      <c r="L188" s="121"/>
    </row>
    <row r="189" spans="10:12" ht="12.5" x14ac:dyDescent="0.25">
      <c r="J189" s="120"/>
      <c r="L189" s="121"/>
    </row>
    <row r="190" spans="10:12" ht="12.5" x14ac:dyDescent="0.25">
      <c r="J190" s="120"/>
      <c r="L190" s="121"/>
    </row>
    <row r="191" spans="10:12" ht="12.5" x14ac:dyDescent="0.25">
      <c r="J191" s="120"/>
      <c r="L191" s="121"/>
    </row>
    <row r="192" spans="10:12" ht="12.5" x14ac:dyDescent="0.25">
      <c r="J192" s="120"/>
      <c r="L192" s="121"/>
    </row>
    <row r="193" spans="10:12" ht="12.5" x14ac:dyDescent="0.25">
      <c r="J193" s="120"/>
      <c r="L193" s="121"/>
    </row>
    <row r="194" spans="10:12" ht="12.5" x14ac:dyDescent="0.25">
      <c r="J194" s="120"/>
      <c r="L194" s="121"/>
    </row>
    <row r="195" spans="10:12" ht="12.5" x14ac:dyDescent="0.25">
      <c r="J195" s="120"/>
      <c r="L195" s="121"/>
    </row>
    <row r="196" spans="10:12" ht="12.5" x14ac:dyDescent="0.25">
      <c r="J196" s="120"/>
      <c r="L196" s="121"/>
    </row>
    <row r="197" spans="10:12" ht="12.5" x14ac:dyDescent="0.25">
      <c r="J197" s="120"/>
      <c r="L197" s="121"/>
    </row>
    <row r="198" spans="10:12" ht="12.5" x14ac:dyDescent="0.25">
      <c r="J198" s="120"/>
      <c r="L198" s="121"/>
    </row>
    <row r="199" spans="10:12" ht="12.5" x14ac:dyDescent="0.25">
      <c r="J199" s="120"/>
      <c r="L199" s="121"/>
    </row>
    <row r="200" spans="10:12" ht="12.5" x14ac:dyDescent="0.25">
      <c r="J200" s="120"/>
      <c r="L200" s="121"/>
    </row>
    <row r="201" spans="10:12" ht="12.5" x14ac:dyDescent="0.25">
      <c r="J201" s="120"/>
      <c r="L201" s="121"/>
    </row>
    <row r="202" spans="10:12" ht="12.5" x14ac:dyDescent="0.25">
      <c r="J202" s="120"/>
      <c r="L202" s="121"/>
    </row>
    <row r="203" spans="10:12" ht="12.5" x14ac:dyDescent="0.25">
      <c r="J203" s="120"/>
      <c r="L203" s="121"/>
    </row>
    <row r="204" spans="10:12" ht="12.5" x14ac:dyDescent="0.25">
      <c r="J204" s="120"/>
      <c r="L204" s="121"/>
    </row>
    <row r="205" spans="10:12" ht="12.5" x14ac:dyDescent="0.25">
      <c r="J205" s="120"/>
      <c r="L205" s="121"/>
    </row>
    <row r="206" spans="10:12" ht="12.5" x14ac:dyDescent="0.25">
      <c r="J206" s="120"/>
      <c r="L206" s="121"/>
    </row>
    <row r="207" spans="10:12" ht="12.5" x14ac:dyDescent="0.25">
      <c r="J207" s="120"/>
      <c r="L207" s="121"/>
    </row>
    <row r="208" spans="10:12" ht="12.5" x14ac:dyDescent="0.25">
      <c r="J208" s="120"/>
      <c r="L208" s="121"/>
    </row>
    <row r="209" spans="10:12" ht="12.5" x14ac:dyDescent="0.25">
      <c r="J209" s="120"/>
      <c r="L209" s="121"/>
    </row>
    <row r="210" spans="10:12" ht="12.5" x14ac:dyDescent="0.25">
      <c r="J210" s="120"/>
      <c r="L210" s="121"/>
    </row>
    <row r="211" spans="10:12" ht="12.5" x14ac:dyDescent="0.25">
      <c r="J211" s="120"/>
      <c r="L211" s="121"/>
    </row>
    <row r="212" spans="10:12" ht="12.5" x14ac:dyDescent="0.25">
      <c r="J212" s="120"/>
      <c r="L212" s="121"/>
    </row>
    <row r="213" spans="10:12" ht="12.5" x14ac:dyDescent="0.25">
      <c r="J213" s="120"/>
      <c r="L213" s="121"/>
    </row>
    <row r="214" spans="10:12" ht="12.5" x14ac:dyDescent="0.25">
      <c r="J214" s="120"/>
      <c r="L214" s="121"/>
    </row>
    <row r="215" spans="10:12" ht="12.5" x14ac:dyDescent="0.25">
      <c r="J215" s="120"/>
      <c r="L215" s="121"/>
    </row>
    <row r="216" spans="10:12" ht="12.5" x14ac:dyDescent="0.25">
      <c r="J216" s="120"/>
      <c r="L216" s="121"/>
    </row>
    <row r="217" spans="10:12" ht="12.5" x14ac:dyDescent="0.25">
      <c r="J217" s="120"/>
      <c r="L217" s="121"/>
    </row>
    <row r="218" spans="10:12" ht="12.5" x14ac:dyDescent="0.25">
      <c r="J218" s="120"/>
      <c r="L218" s="121"/>
    </row>
    <row r="219" spans="10:12" ht="12.5" x14ac:dyDescent="0.25">
      <c r="J219" s="120"/>
      <c r="L219" s="121"/>
    </row>
    <row r="220" spans="10:12" ht="12.5" x14ac:dyDescent="0.25">
      <c r="J220" s="120"/>
      <c r="L220" s="121"/>
    </row>
    <row r="221" spans="10:12" ht="12.5" x14ac:dyDescent="0.25">
      <c r="J221" s="120"/>
      <c r="L221" s="121"/>
    </row>
    <row r="222" spans="10:12" ht="12.5" x14ac:dyDescent="0.25">
      <c r="J222" s="120"/>
      <c r="L222" s="121"/>
    </row>
    <row r="223" spans="10:12" ht="12.5" x14ac:dyDescent="0.25">
      <c r="J223" s="120"/>
      <c r="L223" s="121"/>
    </row>
    <row r="224" spans="10:12" ht="12.5" x14ac:dyDescent="0.25">
      <c r="J224" s="120"/>
      <c r="L224" s="121"/>
    </row>
    <row r="225" spans="10:12" ht="12.5" x14ac:dyDescent="0.25">
      <c r="J225" s="120"/>
      <c r="L225" s="121"/>
    </row>
    <row r="226" spans="10:12" ht="12.5" x14ac:dyDescent="0.25">
      <c r="J226" s="120"/>
      <c r="L226" s="121"/>
    </row>
    <row r="227" spans="10:12" ht="12.5" x14ac:dyDescent="0.25">
      <c r="J227" s="120"/>
      <c r="L227" s="121"/>
    </row>
    <row r="228" spans="10:12" ht="12.5" x14ac:dyDescent="0.25">
      <c r="J228" s="120"/>
      <c r="L228" s="121"/>
    </row>
    <row r="229" spans="10:12" ht="12.5" x14ac:dyDescent="0.25">
      <c r="J229" s="120"/>
      <c r="L229" s="121"/>
    </row>
    <row r="230" spans="10:12" ht="12.5" x14ac:dyDescent="0.25">
      <c r="J230" s="120"/>
      <c r="L230" s="121"/>
    </row>
    <row r="231" spans="10:12" ht="12.5" x14ac:dyDescent="0.25">
      <c r="J231" s="120"/>
      <c r="L231" s="121"/>
    </row>
    <row r="232" spans="10:12" ht="12.5" x14ac:dyDescent="0.25">
      <c r="J232" s="120"/>
      <c r="L232" s="121"/>
    </row>
    <row r="233" spans="10:12" ht="12.5" x14ac:dyDescent="0.25">
      <c r="J233" s="120"/>
      <c r="L233" s="121"/>
    </row>
    <row r="234" spans="10:12" ht="12.5" x14ac:dyDescent="0.25">
      <c r="J234" s="120"/>
      <c r="L234" s="121"/>
    </row>
    <row r="235" spans="10:12" ht="12.5" x14ac:dyDescent="0.25">
      <c r="J235" s="120"/>
      <c r="L235" s="121"/>
    </row>
    <row r="236" spans="10:12" ht="12.5" x14ac:dyDescent="0.25">
      <c r="J236" s="120"/>
      <c r="L236" s="121"/>
    </row>
    <row r="237" spans="10:12" ht="12.5" x14ac:dyDescent="0.25">
      <c r="J237" s="120"/>
      <c r="L237" s="121"/>
    </row>
    <row r="238" spans="10:12" ht="12.5" x14ac:dyDescent="0.25">
      <c r="J238" s="120"/>
      <c r="L238" s="121"/>
    </row>
    <row r="239" spans="10:12" ht="12.5" x14ac:dyDescent="0.25">
      <c r="J239" s="120"/>
      <c r="L239" s="121"/>
    </row>
    <row r="240" spans="10:12" ht="12.5" x14ac:dyDescent="0.25">
      <c r="J240" s="120"/>
      <c r="L240" s="121"/>
    </row>
    <row r="241" spans="10:12" ht="12.5" x14ac:dyDescent="0.25">
      <c r="J241" s="120"/>
      <c r="L241" s="121"/>
    </row>
    <row r="242" spans="10:12" ht="12.5" x14ac:dyDescent="0.25">
      <c r="J242" s="120"/>
      <c r="L242" s="121"/>
    </row>
    <row r="243" spans="10:12" ht="12.5" x14ac:dyDescent="0.25">
      <c r="J243" s="120"/>
      <c r="L243" s="121"/>
    </row>
    <row r="244" spans="10:12" ht="12.5" x14ac:dyDescent="0.25">
      <c r="J244" s="120"/>
      <c r="L244" s="121"/>
    </row>
    <row r="245" spans="10:12" ht="12.5" x14ac:dyDescent="0.25">
      <c r="J245" s="120"/>
      <c r="L245" s="121"/>
    </row>
    <row r="246" spans="10:12" ht="12.5" x14ac:dyDescent="0.25">
      <c r="J246" s="120"/>
      <c r="L246" s="121"/>
    </row>
    <row r="247" spans="10:12" ht="12.5" x14ac:dyDescent="0.25">
      <c r="J247" s="120"/>
      <c r="L247" s="121"/>
    </row>
    <row r="248" spans="10:12" ht="12.5" x14ac:dyDescent="0.25">
      <c r="J248" s="120"/>
      <c r="L248" s="121"/>
    </row>
    <row r="249" spans="10:12" ht="12.5" x14ac:dyDescent="0.25">
      <c r="J249" s="120"/>
      <c r="L249" s="121"/>
    </row>
    <row r="250" spans="10:12" ht="12.5" x14ac:dyDescent="0.25">
      <c r="J250" s="120"/>
      <c r="L250" s="121"/>
    </row>
    <row r="251" spans="10:12" ht="12.5" x14ac:dyDescent="0.25">
      <c r="J251" s="120"/>
      <c r="L251" s="121"/>
    </row>
    <row r="252" spans="10:12" ht="12.5" x14ac:dyDescent="0.25">
      <c r="J252" s="120"/>
      <c r="L252" s="121"/>
    </row>
    <row r="253" spans="10:12" ht="12.5" x14ac:dyDescent="0.25">
      <c r="J253" s="120"/>
      <c r="L253" s="121"/>
    </row>
    <row r="254" spans="10:12" ht="12.5" x14ac:dyDescent="0.25">
      <c r="J254" s="120"/>
      <c r="L254" s="121"/>
    </row>
    <row r="255" spans="10:12" ht="12.5" x14ac:dyDescent="0.25">
      <c r="J255" s="120"/>
      <c r="L255" s="121"/>
    </row>
    <row r="256" spans="10:12" ht="12.5" x14ac:dyDescent="0.25">
      <c r="J256" s="120"/>
      <c r="L256" s="121"/>
    </row>
    <row r="257" spans="10:12" ht="12.5" x14ac:dyDescent="0.25">
      <c r="J257" s="120"/>
      <c r="L257" s="121"/>
    </row>
    <row r="258" spans="10:12" ht="12.5" x14ac:dyDescent="0.25">
      <c r="J258" s="120"/>
      <c r="L258" s="121"/>
    </row>
    <row r="259" spans="10:12" ht="12.5" x14ac:dyDescent="0.25">
      <c r="J259" s="120"/>
      <c r="L259" s="121"/>
    </row>
    <row r="260" spans="10:12" ht="12.5" x14ac:dyDescent="0.25">
      <c r="J260" s="120"/>
      <c r="L260" s="121"/>
    </row>
    <row r="261" spans="10:12" ht="12.5" x14ac:dyDescent="0.25">
      <c r="J261" s="120"/>
      <c r="L261" s="121"/>
    </row>
    <row r="262" spans="10:12" ht="12.5" x14ac:dyDescent="0.25">
      <c r="J262" s="120"/>
      <c r="L262" s="121"/>
    </row>
    <row r="263" spans="10:12" ht="12.5" x14ac:dyDescent="0.25">
      <c r="J263" s="120"/>
      <c r="L263" s="121"/>
    </row>
    <row r="264" spans="10:12" ht="12.5" x14ac:dyDescent="0.25">
      <c r="J264" s="120"/>
      <c r="L264" s="121"/>
    </row>
    <row r="265" spans="10:12" ht="12.5" x14ac:dyDescent="0.25">
      <c r="J265" s="120"/>
      <c r="L265" s="121"/>
    </row>
    <row r="266" spans="10:12" ht="12.5" x14ac:dyDescent="0.25">
      <c r="J266" s="120"/>
      <c r="L266" s="121"/>
    </row>
    <row r="267" spans="10:12" ht="12.5" x14ac:dyDescent="0.25">
      <c r="J267" s="120"/>
      <c r="L267" s="121"/>
    </row>
    <row r="268" spans="10:12" ht="12.5" x14ac:dyDescent="0.25">
      <c r="J268" s="120"/>
      <c r="L268" s="121"/>
    </row>
    <row r="269" spans="10:12" ht="12.5" x14ac:dyDescent="0.25">
      <c r="J269" s="120"/>
      <c r="L269" s="121"/>
    </row>
    <row r="270" spans="10:12" ht="12.5" x14ac:dyDescent="0.25">
      <c r="J270" s="120"/>
      <c r="L270" s="121"/>
    </row>
    <row r="271" spans="10:12" ht="12.5" x14ac:dyDescent="0.25">
      <c r="J271" s="120"/>
      <c r="L271" s="121"/>
    </row>
    <row r="272" spans="10:12" ht="12.5" x14ac:dyDescent="0.25">
      <c r="J272" s="120"/>
      <c r="L272" s="121"/>
    </row>
    <row r="273" spans="10:12" ht="12.5" x14ac:dyDescent="0.25">
      <c r="J273" s="120"/>
      <c r="L273" s="121"/>
    </row>
    <row r="274" spans="10:12" ht="12.5" x14ac:dyDescent="0.25">
      <c r="J274" s="120"/>
      <c r="L274" s="121"/>
    </row>
    <row r="275" spans="10:12" ht="12.5" x14ac:dyDescent="0.25">
      <c r="J275" s="120"/>
      <c r="L275" s="121"/>
    </row>
    <row r="276" spans="10:12" ht="12.5" x14ac:dyDescent="0.25">
      <c r="J276" s="120"/>
      <c r="L276" s="121"/>
    </row>
    <row r="277" spans="10:12" ht="12.5" x14ac:dyDescent="0.25">
      <c r="J277" s="120"/>
      <c r="L277" s="121"/>
    </row>
    <row r="278" spans="10:12" ht="12.5" x14ac:dyDescent="0.25">
      <c r="J278" s="120"/>
      <c r="L278" s="121"/>
    </row>
    <row r="279" spans="10:12" ht="12.5" x14ac:dyDescent="0.25">
      <c r="J279" s="120"/>
      <c r="L279" s="121"/>
    </row>
    <row r="280" spans="10:12" ht="12.5" x14ac:dyDescent="0.25">
      <c r="J280" s="120"/>
      <c r="L280" s="121"/>
    </row>
    <row r="281" spans="10:12" ht="12.5" x14ac:dyDescent="0.25">
      <c r="J281" s="120"/>
      <c r="L281" s="121"/>
    </row>
    <row r="282" spans="10:12" ht="12.5" x14ac:dyDescent="0.25">
      <c r="J282" s="120"/>
      <c r="L282" s="121"/>
    </row>
    <row r="283" spans="10:12" ht="12.5" x14ac:dyDescent="0.25">
      <c r="J283" s="120"/>
      <c r="L283" s="121"/>
    </row>
    <row r="284" spans="10:12" ht="12.5" x14ac:dyDescent="0.25">
      <c r="J284" s="120"/>
      <c r="L284" s="121"/>
    </row>
    <row r="285" spans="10:12" ht="12.5" x14ac:dyDescent="0.25">
      <c r="J285" s="120"/>
      <c r="L285" s="121"/>
    </row>
    <row r="286" spans="10:12" ht="12.5" x14ac:dyDescent="0.25">
      <c r="J286" s="120"/>
      <c r="L286" s="121"/>
    </row>
    <row r="287" spans="10:12" ht="12.5" x14ac:dyDescent="0.25">
      <c r="J287" s="120"/>
      <c r="L287" s="121"/>
    </row>
    <row r="288" spans="10:12" ht="12.5" x14ac:dyDescent="0.25">
      <c r="J288" s="120"/>
      <c r="L288" s="121"/>
    </row>
    <row r="289" spans="10:12" ht="12.5" x14ac:dyDescent="0.25">
      <c r="J289" s="120"/>
      <c r="L289" s="121"/>
    </row>
    <row r="290" spans="10:12" ht="12.5" x14ac:dyDescent="0.25">
      <c r="J290" s="120"/>
      <c r="L290" s="121"/>
    </row>
    <row r="291" spans="10:12" ht="12.5" x14ac:dyDescent="0.25">
      <c r="J291" s="120"/>
      <c r="L291" s="121"/>
    </row>
    <row r="292" spans="10:12" ht="12.5" x14ac:dyDescent="0.25">
      <c r="J292" s="120"/>
      <c r="L292" s="121"/>
    </row>
    <row r="293" spans="10:12" ht="12.5" x14ac:dyDescent="0.25">
      <c r="J293" s="120"/>
      <c r="L293" s="121"/>
    </row>
    <row r="294" spans="10:12" ht="12.5" x14ac:dyDescent="0.25">
      <c r="J294" s="120"/>
      <c r="L294" s="121"/>
    </row>
    <row r="295" spans="10:12" ht="12.5" x14ac:dyDescent="0.25">
      <c r="J295" s="120"/>
      <c r="L295" s="121"/>
    </row>
    <row r="296" spans="10:12" ht="12.5" x14ac:dyDescent="0.25">
      <c r="J296" s="120"/>
      <c r="L296" s="121"/>
    </row>
    <row r="297" spans="10:12" ht="12.5" x14ac:dyDescent="0.25">
      <c r="J297" s="120"/>
      <c r="L297" s="121"/>
    </row>
    <row r="298" spans="10:12" ht="12.5" x14ac:dyDescent="0.25">
      <c r="J298" s="120"/>
      <c r="L298" s="121"/>
    </row>
    <row r="299" spans="10:12" ht="12.5" x14ac:dyDescent="0.25">
      <c r="J299" s="120"/>
      <c r="L299" s="121"/>
    </row>
    <row r="300" spans="10:12" ht="12.5" x14ac:dyDescent="0.25">
      <c r="J300" s="120"/>
      <c r="L300" s="121"/>
    </row>
    <row r="301" spans="10:12" ht="12.5" x14ac:dyDescent="0.25">
      <c r="J301" s="120"/>
      <c r="L301" s="121"/>
    </row>
    <row r="302" spans="10:12" ht="12.5" x14ac:dyDescent="0.25">
      <c r="J302" s="120"/>
      <c r="L302" s="121"/>
    </row>
    <row r="303" spans="10:12" ht="12.5" x14ac:dyDescent="0.25">
      <c r="J303" s="120"/>
      <c r="L303" s="121"/>
    </row>
    <row r="304" spans="10:12" ht="12.5" x14ac:dyDescent="0.25">
      <c r="J304" s="120"/>
      <c r="L304" s="121"/>
    </row>
    <row r="305" spans="10:12" ht="12.5" x14ac:dyDescent="0.25">
      <c r="J305" s="120"/>
      <c r="L305" s="121"/>
    </row>
    <row r="306" spans="10:12" ht="12.5" x14ac:dyDescent="0.25">
      <c r="J306" s="120"/>
      <c r="L306" s="121"/>
    </row>
    <row r="307" spans="10:12" ht="12.5" x14ac:dyDescent="0.25">
      <c r="J307" s="120"/>
      <c r="L307" s="121"/>
    </row>
    <row r="308" spans="10:12" ht="12.5" x14ac:dyDescent="0.25">
      <c r="J308" s="120"/>
      <c r="L308" s="121"/>
    </row>
    <row r="309" spans="10:12" ht="12.5" x14ac:dyDescent="0.25">
      <c r="J309" s="120"/>
      <c r="L309" s="121"/>
    </row>
    <row r="310" spans="10:12" ht="12.5" x14ac:dyDescent="0.25">
      <c r="J310" s="120"/>
      <c r="L310" s="121"/>
    </row>
    <row r="311" spans="10:12" ht="12.5" x14ac:dyDescent="0.25">
      <c r="J311" s="120"/>
      <c r="L311" s="121"/>
    </row>
    <row r="312" spans="10:12" ht="12.5" x14ac:dyDescent="0.25">
      <c r="J312" s="120"/>
      <c r="L312" s="121"/>
    </row>
    <row r="313" spans="10:12" ht="12.5" x14ac:dyDescent="0.25">
      <c r="J313" s="120"/>
      <c r="L313" s="121"/>
    </row>
    <row r="314" spans="10:12" ht="12.5" x14ac:dyDescent="0.25">
      <c r="J314" s="120"/>
      <c r="L314" s="121"/>
    </row>
    <row r="315" spans="10:12" ht="12.5" x14ac:dyDescent="0.25">
      <c r="J315" s="120"/>
      <c r="L315" s="121"/>
    </row>
    <row r="316" spans="10:12" ht="12.5" x14ac:dyDescent="0.25">
      <c r="J316" s="120"/>
      <c r="L316" s="121"/>
    </row>
    <row r="317" spans="10:12" ht="12.5" x14ac:dyDescent="0.25">
      <c r="J317" s="120"/>
      <c r="L317" s="121"/>
    </row>
    <row r="318" spans="10:12" ht="12.5" x14ac:dyDescent="0.25">
      <c r="J318" s="120"/>
      <c r="L318" s="121"/>
    </row>
    <row r="319" spans="10:12" ht="12.5" x14ac:dyDescent="0.25">
      <c r="J319" s="120"/>
      <c r="L319" s="121"/>
    </row>
    <row r="320" spans="10:12" ht="12.5" x14ac:dyDescent="0.25">
      <c r="J320" s="120"/>
      <c r="L320" s="121"/>
    </row>
    <row r="321" spans="10:12" ht="12.5" x14ac:dyDescent="0.25">
      <c r="J321" s="120"/>
      <c r="L321" s="121"/>
    </row>
    <row r="322" spans="10:12" ht="12.5" x14ac:dyDescent="0.25">
      <c r="J322" s="120"/>
      <c r="L322" s="121"/>
    </row>
    <row r="323" spans="10:12" ht="12.5" x14ac:dyDescent="0.25">
      <c r="J323" s="120"/>
      <c r="L323" s="121"/>
    </row>
    <row r="324" spans="10:12" ht="12.5" x14ac:dyDescent="0.25">
      <c r="J324" s="120"/>
      <c r="L324" s="121"/>
    </row>
    <row r="325" spans="10:12" ht="12.5" x14ac:dyDescent="0.25">
      <c r="J325" s="120"/>
      <c r="L325" s="121"/>
    </row>
    <row r="326" spans="10:12" ht="12.5" x14ac:dyDescent="0.25">
      <c r="J326" s="120"/>
      <c r="L326" s="121"/>
    </row>
    <row r="327" spans="10:12" ht="12.5" x14ac:dyDescent="0.25">
      <c r="J327" s="120"/>
      <c r="L327" s="121"/>
    </row>
    <row r="328" spans="10:12" ht="12.5" x14ac:dyDescent="0.25">
      <c r="J328" s="120"/>
      <c r="L328" s="121"/>
    </row>
    <row r="329" spans="10:12" ht="12.5" x14ac:dyDescent="0.25">
      <c r="J329" s="120"/>
      <c r="L329" s="121"/>
    </row>
    <row r="330" spans="10:12" ht="12.5" x14ac:dyDescent="0.25">
      <c r="J330" s="120"/>
      <c r="L330" s="121"/>
    </row>
    <row r="331" spans="10:12" ht="12.5" x14ac:dyDescent="0.25">
      <c r="J331" s="120"/>
      <c r="L331" s="121"/>
    </row>
    <row r="332" spans="10:12" ht="12.5" x14ac:dyDescent="0.25">
      <c r="J332" s="120"/>
      <c r="L332" s="121"/>
    </row>
    <row r="333" spans="10:12" ht="12.5" x14ac:dyDescent="0.25">
      <c r="J333" s="120"/>
      <c r="L333" s="121"/>
    </row>
    <row r="334" spans="10:12" ht="12.5" x14ac:dyDescent="0.25">
      <c r="J334" s="120"/>
      <c r="L334" s="121"/>
    </row>
    <row r="335" spans="10:12" ht="12.5" x14ac:dyDescent="0.25">
      <c r="J335" s="120"/>
      <c r="L335" s="121"/>
    </row>
    <row r="336" spans="10:12" ht="12.5" x14ac:dyDescent="0.25">
      <c r="J336" s="120"/>
      <c r="L336" s="121"/>
    </row>
    <row r="337" spans="10:12" ht="12.5" x14ac:dyDescent="0.25">
      <c r="J337" s="120"/>
      <c r="L337" s="121"/>
    </row>
    <row r="338" spans="10:12" ht="12.5" x14ac:dyDescent="0.25">
      <c r="J338" s="120"/>
      <c r="L338" s="121"/>
    </row>
    <row r="339" spans="10:12" ht="12.5" x14ac:dyDescent="0.25">
      <c r="J339" s="120"/>
      <c r="L339" s="121"/>
    </row>
    <row r="340" spans="10:12" ht="12.5" x14ac:dyDescent="0.25">
      <c r="J340" s="120"/>
      <c r="L340" s="121"/>
    </row>
    <row r="341" spans="10:12" ht="12.5" x14ac:dyDescent="0.25">
      <c r="J341" s="120"/>
      <c r="L341" s="121"/>
    </row>
    <row r="342" spans="10:12" ht="12.5" x14ac:dyDescent="0.25">
      <c r="J342" s="120"/>
      <c r="L342" s="121"/>
    </row>
    <row r="343" spans="10:12" ht="12.5" x14ac:dyDescent="0.25">
      <c r="J343" s="120"/>
      <c r="L343" s="121"/>
    </row>
    <row r="344" spans="10:12" ht="12.5" x14ac:dyDescent="0.25">
      <c r="J344" s="120"/>
      <c r="L344" s="121"/>
    </row>
    <row r="345" spans="10:12" ht="12.5" x14ac:dyDescent="0.25">
      <c r="J345" s="120"/>
      <c r="L345" s="121"/>
    </row>
    <row r="346" spans="10:12" ht="12.5" x14ac:dyDescent="0.25">
      <c r="J346" s="120"/>
      <c r="L346" s="121"/>
    </row>
    <row r="347" spans="10:12" ht="12.5" x14ac:dyDescent="0.25">
      <c r="J347" s="120"/>
      <c r="L347" s="121"/>
    </row>
    <row r="348" spans="10:12" ht="12.5" x14ac:dyDescent="0.25">
      <c r="J348" s="120"/>
      <c r="L348" s="121"/>
    </row>
    <row r="349" spans="10:12" ht="12.5" x14ac:dyDescent="0.25">
      <c r="J349" s="120"/>
      <c r="L349" s="121"/>
    </row>
    <row r="350" spans="10:12" ht="12.5" x14ac:dyDescent="0.25">
      <c r="J350" s="120"/>
      <c r="L350" s="121"/>
    </row>
    <row r="351" spans="10:12" ht="12.5" x14ac:dyDescent="0.25">
      <c r="J351" s="120"/>
      <c r="L351" s="121"/>
    </row>
    <row r="352" spans="10:12" ht="12.5" x14ac:dyDescent="0.25">
      <c r="J352" s="120"/>
      <c r="L352" s="121"/>
    </row>
    <row r="353" spans="10:12" ht="12.5" x14ac:dyDescent="0.25">
      <c r="J353" s="120"/>
      <c r="L353" s="121"/>
    </row>
    <row r="354" spans="10:12" ht="12.5" x14ac:dyDescent="0.25">
      <c r="J354" s="120"/>
      <c r="L354" s="121"/>
    </row>
    <row r="355" spans="10:12" ht="12.5" x14ac:dyDescent="0.25">
      <c r="J355" s="120"/>
      <c r="L355" s="121"/>
    </row>
    <row r="356" spans="10:12" ht="12.5" x14ac:dyDescent="0.25">
      <c r="J356" s="120"/>
      <c r="L356" s="121"/>
    </row>
    <row r="357" spans="10:12" ht="12.5" x14ac:dyDescent="0.25">
      <c r="J357" s="120"/>
      <c r="L357" s="121"/>
    </row>
    <row r="358" spans="10:12" ht="12.5" x14ac:dyDescent="0.25">
      <c r="J358" s="120"/>
      <c r="L358" s="121"/>
    </row>
    <row r="359" spans="10:12" ht="12.5" x14ac:dyDescent="0.25">
      <c r="J359" s="120"/>
      <c r="L359" s="121"/>
    </row>
    <row r="360" spans="10:12" ht="12.5" x14ac:dyDescent="0.25">
      <c r="J360" s="120"/>
      <c r="L360" s="121"/>
    </row>
    <row r="361" spans="10:12" ht="12.5" x14ac:dyDescent="0.25">
      <c r="J361" s="120"/>
      <c r="L361" s="121"/>
    </row>
    <row r="362" spans="10:12" ht="12.5" x14ac:dyDescent="0.25">
      <c r="J362" s="120"/>
      <c r="L362" s="121"/>
    </row>
    <row r="363" spans="10:12" ht="12.5" x14ac:dyDescent="0.25">
      <c r="J363" s="120"/>
      <c r="L363" s="121"/>
    </row>
    <row r="364" spans="10:12" ht="12.5" x14ac:dyDescent="0.25">
      <c r="J364" s="120"/>
      <c r="L364" s="121"/>
    </row>
    <row r="365" spans="10:12" ht="12.5" x14ac:dyDescent="0.25">
      <c r="J365" s="120"/>
      <c r="L365" s="121"/>
    </row>
    <row r="366" spans="10:12" ht="12.5" x14ac:dyDescent="0.25">
      <c r="J366" s="120"/>
      <c r="L366" s="121"/>
    </row>
    <row r="367" spans="10:12" ht="12.5" x14ac:dyDescent="0.25">
      <c r="J367" s="120"/>
      <c r="L367" s="121"/>
    </row>
    <row r="368" spans="10:12" ht="12.5" x14ac:dyDescent="0.25">
      <c r="J368" s="120"/>
      <c r="L368" s="121"/>
    </row>
    <row r="369" spans="10:12" ht="12.5" x14ac:dyDescent="0.25">
      <c r="J369" s="120"/>
      <c r="L369" s="121"/>
    </row>
    <row r="370" spans="10:12" ht="12.5" x14ac:dyDescent="0.25">
      <c r="J370" s="120"/>
      <c r="L370" s="121"/>
    </row>
    <row r="371" spans="10:12" ht="12.5" x14ac:dyDescent="0.25">
      <c r="J371" s="120"/>
      <c r="L371" s="121"/>
    </row>
    <row r="372" spans="10:12" ht="12.5" x14ac:dyDescent="0.25">
      <c r="J372" s="120"/>
      <c r="L372" s="121"/>
    </row>
    <row r="373" spans="10:12" ht="12.5" x14ac:dyDescent="0.25">
      <c r="J373" s="120"/>
      <c r="L373" s="121"/>
    </row>
    <row r="374" spans="10:12" ht="12.5" x14ac:dyDescent="0.25">
      <c r="J374" s="120"/>
      <c r="L374" s="121"/>
    </row>
    <row r="375" spans="10:12" ht="12.5" x14ac:dyDescent="0.25">
      <c r="J375" s="120"/>
      <c r="L375" s="121"/>
    </row>
    <row r="376" spans="10:12" ht="12.5" x14ac:dyDescent="0.25">
      <c r="J376" s="120"/>
      <c r="L376" s="121"/>
    </row>
    <row r="377" spans="10:12" ht="12.5" x14ac:dyDescent="0.25">
      <c r="J377" s="120"/>
      <c r="L377" s="121"/>
    </row>
    <row r="378" spans="10:12" ht="12.5" x14ac:dyDescent="0.25">
      <c r="J378" s="120"/>
      <c r="L378" s="121"/>
    </row>
    <row r="379" spans="10:12" ht="12.5" x14ac:dyDescent="0.25">
      <c r="J379" s="120"/>
      <c r="L379" s="121"/>
    </row>
    <row r="380" spans="10:12" ht="12.5" x14ac:dyDescent="0.25">
      <c r="J380" s="120"/>
      <c r="L380" s="121"/>
    </row>
    <row r="381" spans="10:12" ht="12.5" x14ac:dyDescent="0.25">
      <c r="J381" s="120"/>
      <c r="L381" s="121"/>
    </row>
    <row r="382" spans="10:12" ht="12.5" x14ac:dyDescent="0.25">
      <c r="J382" s="120"/>
      <c r="L382" s="121"/>
    </row>
    <row r="383" spans="10:12" ht="12.5" x14ac:dyDescent="0.25">
      <c r="J383" s="120"/>
      <c r="L383" s="121"/>
    </row>
    <row r="384" spans="10:12" ht="12.5" x14ac:dyDescent="0.25">
      <c r="J384" s="120"/>
      <c r="L384" s="121"/>
    </row>
    <row r="385" spans="10:12" ht="12.5" x14ac:dyDescent="0.25">
      <c r="J385" s="120"/>
      <c r="L385" s="121"/>
    </row>
    <row r="386" spans="10:12" ht="12.5" x14ac:dyDescent="0.25">
      <c r="J386" s="120"/>
      <c r="L386" s="121"/>
    </row>
    <row r="387" spans="10:12" ht="12.5" x14ac:dyDescent="0.25">
      <c r="J387" s="120"/>
      <c r="L387" s="121"/>
    </row>
    <row r="388" spans="10:12" ht="12.5" x14ac:dyDescent="0.25">
      <c r="J388" s="120"/>
      <c r="L388" s="121"/>
    </row>
    <row r="389" spans="10:12" ht="12.5" x14ac:dyDescent="0.25">
      <c r="J389" s="120"/>
      <c r="L389" s="121"/>
    </row>
    <row r="390" spans="10:12" ht="12.5" x14ac:dyDescent="0.25">
      <c r="J390" s="120"/>
      <c r="L390" s="121"/>
    </row>
    <row r="391" spans="10:12" ht="12.5" x14ac:dyDescent="0.25">
      <c r="J391" s="120"/>
      <c r="L391" s="121"/>
    </row>
    <row r="392" spans="10:12" ht="12.5" x14ac:dyDescent="0.25">
      <c r="J392" s="120"/>
      <c r="L392" s="121"/>
    </row>
    <row r="393" spans="10:12" ht="12.5" x14ac:dyDescent="0.25">
      <c r="J393" s="120"/>
      <c r="L393" s="121"/>
    </row>
    <row r="394" spans="10:12" ht="12.5" x14ac:dyDescent="0.25">
      <c r="J394" s="120"/>
      <c r="L394" s="121"/>
    </row>
    <row r="395" spans="10:12" ht="12.5" x14ac:dyDescent="0.25">
      <c r="J395" s="120"/>
      <c r="L395" s="121"/>
    </row>
    <row r="396" spans="10:12" ht="12.5" x14ac:dyDescent="0.25">
      <c r="J396" s="120"/>
      <c r="L396" s="121"/>
    </row>
    <row r="397" spans="10:12" ht="12.5" x14ac:dyDescent="0.25">
      <c r="J397" s="120"/>
      <c r="L397" s="121"/>
    </row>
    <row r="398" spans="10:12" ht="12.5" x14ac:dyDescent="0.25">
      <c r="J398" s="120"/>
      <c r="L398" s="121"/>
    </row>
    <row r="399" spans="10:12" ht="12.5" x14ac:dyDescent="0.25">
      <c r="J399" s="120"/>
      <c r="L399" s="121"/>
    </row>
    <row r="400" spans="10:12" ht="12.5" x14ac:dyDescent="0.25">
      <c r="J400" s="120"/>
      <c r="L400" s="121"/>
    </row>
    <row r="401" spans="10:12" ht="12.5" x14ac:dyDescent="0.25">
      <c r="J401" s="120"/>
      <c r="L401" s="121"/>
    </row>
    <row r="402" spans="10:12" ht="12.5" x14ac:dyDescent="0.25">
      <c r="J402" s="120"/>
      <c r="L402" s="121"/>
    </row>
    <row r="403" spans="10:12" ht="12.5" x14ac:dyDescent="0.25">
      <c r="J403" s="120"/>
      <c r="L403" s="121"/>
    </row>
    <row r="404" spans="10:12" ht="12.5" x14ac:dyDescent="0.25">
      <c r="J404" s="120"/>
      <c r="L404" s="121"/>
    </row>
    <row r="405" spans="10:12" ht="12.5" x14ac:dyDescent="0.25">
      <c r="J405" s="120"/>
      <c r="L405" s="121"/>
    </row>
    <row r="406" spans="10:12" ht="12.5" x14ac:dyDescent="0.25">
      <c r="J406" s="120"/>
      <c r="L406" s="121"/>
    </row>
    <row r="407" spans="10:12" ht="12.5" x14ac:dyDescent="0.25">
      <c r="J407" s="120"/>
      <c r="L407" s="121"/>
    </row>
    <row r="408" spans="10:12" ht="12.5" x14ac:dyDescent="0.25">
      <c r="J408" s="120"/>
      <c r="L408" s="121"/>
    </row>
    <row r="409" spans="10:12" ht="12.5" x14ac:dyDescent="0.25">
      <c r="J409" s="120"/>
      <c r="L409" s="121"/>
    </row>
    <row r="410" spans="10:12" ht="12.5" x14ac:dyDescent="0.25">
      <c r="J410" s="120"/>
      <c r="L410" s="121"/>
    </row>
    <row r="411" spans="10:12" ht="12.5" x14ac:dyDescent="0.25">
      <c r="J411" s="120"/>
      <c r="L411" s="121"/>
    </row>
    <row r="412" spans="10:12" ht="12.5" x14ac:dyDescent="0.25">
      <c r="J412" s="120"/>
      <c r="L412" s="121"/>
    </row>
    <row r="413" spans="10:12" ht="12.5" x14ac:dyDescent="0.25">
      <c r="J413" s="120"/>
      <c r="L413" s="121"/>
    </row>
    <row r="414" spans="10:12" ht="12.5" x14ac:dyDescent="0.25">
      <c r="J414" s="120"/>
      <c r="L414" s="121"/>
    </row>
    <row r="415" spans="10:12" ht="12.5" x14ac:dyDescent="0.25">
      <c r="J415" s="120"/>
      <c r="L415" s="121"/>
    </row>
    <row r="416" spans="10:12" ht="12.5" x14ac:dyDescent="0.25">
      <c r="J416" s="120"/>
      <c r="L416" s="121"/>
    </row>
    <row r="417" spans="10:12" ht="12.5" x14ac:dyDescent="0.25">
      <c r="J417" s="120"/>
      <c r="L417" s="121"/>
    </row>
    <row r="418" spans="10:12" ht="12.5" x14ac:dyDescent="0.25">
      <c r="J418" s="120"/>
      <c r="L418" s="121"/>
    </row>
    <row r="419" spans="10:12" ht="12.5" x14ac:dyDescent="0.25">
      <c r="J419" s="120"/>
      <c r="L419" s="121"/>
    </row>
    <row r="420" spans="10:12" ht="12.5" x14ac:dyDescent="0.25">
      <c r="J420" s="120"/>
      <c r="L420" s="121"/>
    </row>
    <row r="421" spans="10:12" ht="12.5" x14ac:dyDescent="0.25">
      <c r="J421" s="120"/>
      <c r="L421" s="121"/>
    </row>
    <row r="422" spans="10:12" ht="12.5" x14ac:dyDescent="0.25">
      <c r="J422" s="120"/>
      <c r="L422" s="121"/>
    </row>
    <row r="423" spans="10:12" ht="12.5" x14ac:dyDescent="0.25">
      <c r="J423" s="120"/>
      <c r="L423" s="121"/>
    </row>
    <row r="424" spans="10:12" ht="12.5" x14ac:dyDescent="0.25">
      <c r="J424" s="120"/>
      <c r="L424" s="121"/>
    </row>
    <row r="425" spans="10:12" ht="12.5" x14ac:dyDescent="0.25">
      <c r="J425" s="120"/>
      <c r="L425" s="121"/>
    </row>
    <row r="426" spans="10:12" ht="12.5" x14ac:dyDescent="0.25">
      <c r="J426" s="120"/>
      <c r="L426" s="121"/>
    </row>
    <row r="427" spans="10:12" ht="12.5" x14ac:dyDescent="0.25">
      <c r="J427" s="120"/>
      <c r="L427" s="121"/>
    </row>
    <row r="428" spans="10:12" ht="12.5" x14ac:dyDescent="0.25">
      <c r="J428" s="120"/>
      <c r="L428" s="121"/>
    </row>
    <row r="429" spans="10:12" ht="12.5" x14ac:dyDescent="0.25">
      <c r="J429" s="120"/>
      <c r="L429" s="121"/>
    </row>
    <row r="430" spans="10:12" ht="12.5" x14ac:dyDescent="0.25">
      <c r="J430" s="120"/>
      <c r="L430" s="121"/>
    </row>
    <row r="431" spans="10:12" ht="12.5" x14ac:dyDescent="0.25">
      <c r="J431" s="120"/>
      <c r="L431" s="121"/>
    </row>
    <row r="432" spans="10:12" ht="12.5" x14ac:dyDescent="0.25">
      <c r="J432" s="120"/>
      <c r="L432" s="121"/>
    </row>
    <row r="433" spans="10:12" ht="12.5" x14ac:dyDescent="0.25">
      <c r="J433" s="120"/>
      <c r="L433" s="121"/>
    </row>
    <row r="434" spans="10:12" ht="12.5" x14ac:dyDescent="0.25">
      <c r="J434" s="120"/>
      <c r="L434" s="121"/>
    </row>
    <row r="435" spans="10:12" ht="12.5" x14ac:dyDescent="0.25">
      <c r="J435" s="120"/>
      <c r="L435" s="121"/>
    </row>
    <row r="436" spans="10:12" ht="12.5" x14ac:dyDescent="0.25">
      <c r="J436" s="120"/>
      <c r="L436" s="121"/>
    </row>
    <row r="437" spans="10:12" ht="12.5" x14ac:dyDescent="0.25">
      <c r="J437" s="120"/>
      <c r="L437" s="121"/>
    </row>
    <row r="438" spans="10:12" ht="12.5" x14ac:dyDescent="0.25">
      <c r="J438" s="120"/>
      <c r="L438" s="121"/>
    </row>
    <row r="439" spans="10:12" ht="12.5" x14ac:dyDescent="0.25">
      <c r="J439" s="120"/>
      <c r="L439" s="121"/>
    </row>
    <row r="440" spans="10:12" ht="12.5" x14ac:dyDescent="0.25">
      <c r="J440" s="120"/>
      <c r="L440" s="121"/>
    </row>
    <row r="441" spans="10:12" ht="12.5" x14ac:dyDescent="0.25">
      <c r="J441" s="120"/>
      <c r="L441" s="121"/>
    </row>
    <row r="442" spans="10:12" ht="12.5" x14ac:dyDescent="0.25">
      <c r="J442" s="120"/>
      <c r="L442" s="121"/>
    </row>
    <row r="443" spans="10:12" ht="12.5" x14ac:dyDescent="0.25">
      <c r="J443" s="120"/>
      <c r="L443" s="121"/>
    </row>
    <row r="444" spans="10:12" ht="12.5" x14ac:dyDescent="0.25">
      <c r="J444" s="120"/>
      <c r="L444" s="121"/>
    </row>
    <row r="445" spans="10:12" ht="12.5" x14ac:dyDescent="0.25">
      <c r="J445" s="120"/>
      <c r="L445" s="121"/>
    </row>
    <row r="446" spans="10:12" ht="12.5" x14ac:dyDescent="0.25">
      <c r="J446" s="120"/>
      <c r="L446" s="121"/>
    </row>
    <row r="447" spans="10:12" ht="12.5" x14ac:dyDescent="0.25">
      <c r="J447" s="120"/>
      <c r="L447" s="121"/>
    </row>
    <row r="448" spans="10:12" ht="12.5" x14ac:dyDescent="0.25">
      <c r="J448" s="120"/>
      <c r="L448" s="121"/>
    </row>
    <row r="449" spans="10:12" ht="12.5" x14ac:dyDescent="0.25">
      <c r="J449" s="120"/>
      <c r="L449" s="121"/>
    </row>
    <row r="450" spans="10:12" ht="12.5" x14ac:dyDescent="0.25">
      <c r="J450" s="120"/>
      <c r="L450" s="121"/>
    </row>
    <row r="451" spans="10:12" ht="12.5" x14ac:dyDescent="0.25">
      <c r="J451" s="120"/>
      <c r="L451" s="121"/>
    </row>
    <row r="452" spans="10:12" ht="12.5" x14ac:dyDescent="0.25">
      <c r="J452" s="120"/>
      <c r="L452" s="121"/>
    </row>
    <row r="453" spans="10:12" ht="12.5" x14ac:dyDescent="0.25">
      <c r="J453" s="120"/>
      <c r="L453" s="121"/>
    </row>
    <row r="454" spans="10:12" ht="12.5" x14ac:dyDescent="0.25">
      <c r="J454" s="120"/>
      <c r="L454" s="121"/>
    </row>
    <row r="455" spans="10:12" ht="12.5" x14ac:dyDescent="0.25">
      <c r="J455" s="120"/>
      <c r="L455" s="121"/>
    </row>
    <row r="456" spans="10:12" ht="12.5" x14ac:dyDescent="0.25">
      <c r="J456" s="120"/>
      <c r="L456" s="121"/>
    </row>
    <row r="457" spans="10:12" ht="12.5" x14ac:dyDescent="0.25">
      <c r="J457" s="120"/>
      <c r="L457" s="121"/>
    </row>
    <row r="458" spans="10:12" ht="12.5" x14ac:dyDescent="0.25">
      <c r="J458" s="120"/>
      <c r="L458" s="121"/>
    </row>
    <row r="459" spans="10:12" ht="12.5" x14ac:dyDescent="0.25">
      <c r="J459" s="120"/>
      <c r="L459" s="121"/>
    </row>
    <row r="460" spans="10:12" ht="12.5" x14ac:dyDescent="0.25">
      <c r="J460" s="120"/>
      <c r="L460" s="121"/>
    </row>
    <row r="461" spans="10:12" ht="12.5" x14ac:dyDescent="0.25">
      <c r="J461" s="120"/>
      <c r="L461" s="121"/>
    </row>
    <row r="462" spans="10:12" ht="12.5" x14ac:dyDescent="0.25">
      <c r="J462" s="120"/>
      <c r="L462" s="121"/>
    </row>
    <row r="463" spans="10:12" ht="12.5" x14ac:dyDescent="0.25">
      <c r="J463" s="120"/>
      <c r="L463" s="121"/>
    </row>
    <row r="464" spans="10:12" ht="12.5" x14ac:dyDescent="0.25">
      <c r="J464" s="120"/>
      <c r="L464" s="121"/>
    </row>
    <row r="465" spans="10:12" ht="12.5" x14ac:dyDescent="0.25">
      <c r="J465" s="120"/>
      <c r="L465" s="121"/>
    </row>
    <row r="466" spans="10:12" ht="12.5" x14ac:dyDescent="0.25">
      <c r="J466" s="120"/>
      <c r="L466" s="121"/>
    </row>
    <row r="467" spans="10:12" ht="12.5" x14ac:dyDescent="0.25">
      <c r="J467" s="120"/>
      <c r="L467" s="121"/>
    </row>
    <row r="468" spans="10:12" ht="12.5" x14ac:dyDescent="0.25">
      <c r="J468" s="120"/>
      <c r="L468" s="121"/>
    </row>
    <row r="469" spans="10:12" ht="12.5" x14ac:dyDescent="0.25">
      <c r="J469" s="120"/>
      <c r="L469" s="121"/>
    </row>
    <row r="470" spans="10:12" ht="12.5" x14ac:dyDescent="0.25">
      <c r="J470" s="120"/>
      <c r="L470" s="121"/>
    </row>
    <row r="471" spans="10:12" ht="12.5" x14ac:dyDescent="0.25">
      <c r="J471" s="120"/>
      <c r="L471" s="121"/>
    </row>
    <row r="472" spans="10:12" ht="12.5" x14ac:dyDescent="0.25">
      <c r="J472" s="120"/>
      <c r="L472" s="121"/>
    </row>
    <row r="473" spans="10:12" ht="12.5" x14ac:dyDescent="0.25">
      <c r="J473" s="120"/>
      <c r="L473" s="121"/>
    </row>
    <row r="474" spans="10:12" ht="12.5" x14ac:dyDescent="0.25">
      <c r="J474" s="120"/>
      <c r="L474" s="121"/>
    </row>
    <row r="475" spans="10:12" ht="12.5" x14ac:dyDescent="0.25">
      <c r="J475" s="120"/>
      <c r="L475" s="121"/>
    </row>
    <row r="476" spans="10:12" ht="12.5" x14ac:dyDescent="0.25">
      <c r="J476" s="120"/>
      <c r="L476" s="121"/>
    </row>
    <row r="477" spans="10:12" ht="12.5" x14ac:dyDescent="0.25">
      <c r="J477" s="120"/>
      <c r="L477" s="121"/>
    </row>
    <row r="478" spans="10:12" ht="12.5" x14ac:dyDescent="0.25">
      <c r="J478" s="120"/>
      <c r="L478" s="121"/>
    </row>
    <row r="479" spans="10:12" ht="12.5" x14ac:dyDescent="0.25">
      <c r="J479" s="120"/>
      <c r="L479" s="121"/>
    </row>
    <row r="480" spans="10:12" ht="12.5" x14ac:dyDescent="0.25">
      <c r="J480" s="120"/>
      <c r="L480" s="121"/>
    </row>
    <row r="481" spans="10:12" ht="12.5" x14ac:dyDescent="0.25">
      <c r="J481" s="120"/>
      <c r="L481" s="121"/>
    </row>
    <row r="482" spans="10:12" ht="12.5" x14ac:dyDescent="0.25">
      <c r="J482" s="120"/>
      <c r="L482" s="121"/>
    </row>
    <row r="483" spans="10:12" ht="12.5" x14ac:dyDescent="0.25">
      <c r="J483" s="120"/>
      <c r="L483" s="121"/>
    </row>
    <row r="484" spans="10:12" ht="12.5" x14ac:dyDescent="0.25">
      <c r="J484" s="120"/>
      <c r="L484" s="121"/>
    </row>
    <row r="485" spans="10:12" ht="12.5" x14ac:dyDescent="0.25">
      <c r="J485" s="120"/>
      <c r="L485" s="121"/>
    </row>
    <row r="486" spans="10:12" ht="12.5" x14ac:dyDescent="0.25">
      <c r="J486" s="120"/>
      <c r="L486" s="121"/>
    </row>
    <row r="487" spans="10:12" ht="12.5" x14ac:dyDescent="0.25">
      <c r="J487" s="120"/>
      <c r="L487" s="121"/>
    </row>
    <row r="488" spans="10:12" ht="12.5" x14ac:dyDescent="0.25">
      <c r="J488" s="120"/>
      <c r="L488" s="121"/>
    </row>
    <row r="489" spans="10:12" ht="12.5" x14ac:dyDescent="0.25">
      <c r="J489" s="120"/>
      <c r="L489" s="121"/>
    </row>
    <row r="490" spans="10:12" ht="12.5" x14ac:dyDescent="0.25">
      <c r="J490" s="120"/>
      <c r="L490" s="121"/>
    </row>
    <row r="491" spans="10:12" ht="12.5" x14ac:dyDescent="0.25">
      <c r="J491" s="120"/>
      <c r="L491" s="121"/>
    </row>
    <row r="492" spans="10:12" ht="12.5" x14ac:dyDescent="0.25">
      <c r="J492" s="120"/>
      <c r="L492" s="121"/>
    </row>
    <row r="493" spans="10:12" ht="12.5" x14ac:dyDescent="0.25">
      <c r="J493" s="120"/>
      <c r="L493" s="121"/>
    </row>
    <row r="494" spans="10:12" ht="12.5" x14ac:dyDescent="0.25">
      <c r="J494" s="120"/>
      <c r="L494" s="121"/>
    </row>
    <row r="495" spans="10:12" ht="12.5" x14ac:dyDescent="0.25">
      <c r="J495" s="120"/>
      <c r="L495" s="121"/>
    </row>
    <row r="496" spans="10:12" ht="12.5" x14ac:dyDescent="0.25">
      <c r="J496" s="120"/>
      <c r="L496" s="121"/>
    </row>
    <row r="497" spans="10:12" ht="12.5" x14ac:dyDescent="0.25">
      <c r="J497" s="120"/>
      <c r="L497" s="121"/>
    </row>
    <row r="498" spans="10:12" ht="12.5" x14ac:dyDescent="0.25">
      <c r="J498" s="120"/>
      <c r="L498" s="121"/>
    </row>
    <row r="499" spans="10:12" ht="12.5" x14ac:dyDescent="0.25">
      <c r="J499" s="120"/>
      <c r="L499" s="121"/>
    </row>
    <row r="500" spans="10:12" ht="12.5" x14ac:dyDescent="0.25">
      <c r="J500" s="120"/>
      <c r="L500" s="121"/>
    </row>
    <row r="501" spans="10:12" ht="12.5" x14ac:dyDescent="0.25">
      <c r="J501" s="120"/>
      <c r="L501" s="121"/>
    </row>
    <row r="502" spans="10:12" ht="12.5" x14ac:dyDescent="0.25">
      <c r="J502" s="120"/>
      <c r="L502" s="121"/>
    </row>
    <row r="503" spans="10:12" ht="12.5" x14ac:dyDescent="0.25">
      <c r="J503" s="120"/>
      <c r="L503" s="121"/>
    </row>
    <row r="504" spans="10:12" ht="12.5" x14ac:dyDescent="0.25">
      <c r="J504" s="120"/>
      <c r="L504" s="121"/>
    </row>
    <row r="505" spans="10:12" ht="12.5" x14ac:dyDescent="0.25">
      <c r="J505" s="120"/>
      <c r="L505" s="121"/>
    </row>
    <row r="506" spans="10:12" ht="12.5" x14ac:dyDescent="0.25">
      <c r="J506" s="120"/>
      <c r="L506" s="121"/>
    </row>
    <row r="507" spans="10:12" ht="12.5" x14ac:dyDescent="0.25">
      <c r="J507" s="120"/>
      <c r="L507" s="121"/>
    </row>
    <row r="508" spans="10:12" ht="12.5" x14ac:dyDescent="0.25">
      <c r="J508" s="120"/>
      <c r="L508" s="121"/>
    </row>
    <row r="509" spans="10:12" ht="12.5" x14ac:dyDescent="0.25">
      <c r="J509" s="120"/>
      <c r="L509" s="121"/>
    </row>
    <row r="510" spans="10:12" ht="12.5" x14ac:dyDescent="0.25">
      <c r="J510" s="120"/>
      <c r="L510" s="121"/>
    </row>
    <row r="511" spans="10:12" ht="12.5" x14ac:dyDescent="0.25">
      <c r="J511" s="120"/>
      <c r="L511" s="121"/>
    </row>
    <row r="512" spans="10:12" ht="12.5" x14ac:dyDescent="0.25">
      <c r="J512" s="120"/>
      <c r="L512" s="121"/>
    </row>
    <row r="513" spans="10:12" ht="12.5" x14ac:dyDescent="0.25">
      <c r="J513" s="120"/>
      <c r="L513" s="121"/>
    </row>
    <row r="514" spans="10:12" ht="12.5" x14ac:dyDescent="0.25">
      <c r="J514" s="120"/>
      <c r="L514" s="121"/>
    </row>
    <row r="515" spans="10:12" ht="12.5" x14ac:dyDescent="0.25">
      <c r="J515" s="120"/>
      <c r="L515" s="121"/>
    </row>
    <row r="516" spans="10:12" ht="12.5" x14ac:dyDescent="0.25">
      <c r="J516" s="120"/>
      <c r="L516" s="121"/>
    </row>
    <row r="517" spans="10:12" ht="12.5" x14ac:dyDescent="0.25">
      <c r="J517" s="120"/>
      <c r="L517" s="121"/>
    </row>
    <row r="518" spans="10:12" ht="12.5" x14ac:dyDescent="0.25">
      <c r="J518" s="120"/>
      <c r="L518" s="121"/>
    </row>
    <row r="519" spans="10:12" ht="12.5" x14ac:dyDescent="0.25">
      <c r="J519" s="120"/>
      <c r="L519" s="121"/>
    </row>
    <row r="520" spans="10:12" ht="12.5" x14ac:dyDescent="0.25">
      <c r="J520" s="120"/>
      <c r="L520" s="121"/>
    </row>
    <row r="521" spans="10:12" ht="12.5" x14ac:dyDescent="0.25">
      <c r="J521" s="120"/>
      <c r="L521" s="121"/>
    </row>
    <row r="522" spans="10:12" ht="12.5" x14ac:dyDescent="0.25">
      <c r="J522" s="120"/>
      <c r="L522" s="121"/>
    </row>
    <row r="523" spans="10:12" ht="12.5" x14ac:dyDescent="0.25">
      <c r="J523" s="120"/>
      <c r="L523" s="121"/>
    </row>
    <row r="524" spans="10:12" ht="12.5" x14ac:dyDescent="0.25">
      <c r="J524" s="120"/>
      <c r="L524" s="121"/>
    </row>
    <row r="525" spans="10:12" ht="12.5" x14ac:dyDescent="0.25">
      <c r="J525" s="120"/>
      <c r="L525" s="121"/>
    </row>
    <row r="526" spans="10:12" ht="12.5" x14ac:dyDescent="0.25">
      <c r="J526" s="120"/>
      <c r="L526" s="121"/>
    </row>
    <row r="527" spans="10:12" ht="12.5" x14ac:dyDescent="0.25">
      <c r="J527" s="120"/>
      <c r="L527" s="121"/>
    </row>
    <row r="528" spans="10:12" ht="12.5" x14ac:dyDescent="0.25">
      <c r="J528" s="120"/>
      <c r="L528" s="121"/>
    </row>
    <row r="529" spans="10:12" ht="12.5" x14ac:dyDescent="0.25">
      <c r="J529" s="120"/>
      <c r="L529" s="121"/>
    </row>
    <row r="530" spans="10:12" ht="12.5" x14ac:dyDescent="0.25">
      <c r="J530" s="120"/>
      <c r="L530" s="121"/>
    </row>
    <row r="531" spans="10:12" ht="12.5" x14ac:dyDescent="0.25">
      <c r="J531" s="120"/>
      <c r="L531" s="121"/>
    </row>
    <row r="532" spans="10:12" ht="12.5" x14ac:dyDescent="0.25">
      <c r="J532" s="120"/>
      <c r="L532" s="121"/>
    </row>
    <row r="533" spans="10:12" ht="12.5" x14ac:dyDescent="0.25">
      <c r="J533" s="120"/>
      <c r="L533" s="121"/>
    </row>
    <row r="534" spans="10:12" ht="12.5" x14ac:dyDescent="0.25">
      <c r="J534" s="120"/>
      <c r="L534" s="121"/>
    </row>
    <row r="535" spans="10:12" ht="12.5" x14ac:dyDescent="0.25">
      <c r="J535" s="120"/>
      <c r="L535" s="121"/>
    </row>
    <row r="536" spans="10:12" ht="12.5" x14ac:dyDescent="0.25">
      <c r="J536" s="120"/>
      <c r="L536" s="121"/>
    </row>
    <row r="537" spans="10:12" ht="12.5" x14ac:dyDescent="0.25">
      <c r="J537" s="120"/>
      <c r="L537" s="121"/>
    </row>
    <row r="538" spans="10:12" ht="12.5" x14ac:dyDescent="0.25">
      <c r="J538" s="120"/>
      <c r="L538" s="121"/>
    </row>
    <row r="539" spans="10:12" ht="12.5" x14ac:dyDescent="0.25">
      <c r="J539" s="120"/>
      <c r="L539" s="121"/>
    </row>
    <row r="540" spans="10:12" ht="12.5" x14ac:dyDescent="0.25">
      <c r="J540" s="120"/>
      <c r="L540" s="121"/>
    </row>
    <row r="541" spans="10:12" ht="12.5" x14ac:dyDescent="0.25">
      <c r="J541" s="120"/>
      <c r="L541" s="121"/>
    </row>
    <row r="542" spans="10:12" ht="12.5" x14ac:dyDescent="0.25">
      <c r="J542" s="120"/>
      <c r="L542" s="121"/>
    </row>
    <row r="543" spans="10:12" ht="12.5" x14ac:dyDescent="0.25">
      <c r="J543" s="120"/>
      <c r="L543" s="121"/>
    </row>
    <row r="544" spans="10:12" ht="12.5" x14ac:dyDescent="0.25">
      <c r="J544" s="120"/>
      <c r="L544" s="121"/>
    </row>
    <row r="545" spans="10:12" ht="12.5" x14ac:dyDescent="0.25">
      <c r="J545" s="120"/>
      <c r="L545" s="121"/>
    </row>
    <row r="546" spans="10:12" ht="12.5" x14ac:dyDescent="0.25">
      <c r="J546" s="120"/>
      <c r="L546" s="121"/>
    </row>
    <row r="547" spans="10:12" ht="12.5" x14ac:dyDescent="0.25">
      <c r="J547" s="120"/>
      <c r="L547" s="121"/>
    </row>
    <row r="548" spans="10:12" ht="12.5" x14ac:dyDescent="0.25">
      <c r="J548" s="120"/>
      <c r="L548" s="121"/>
    </row>
    <row r="549" spans="10:12" ht="12.5" x14ac:dyDescent="0.25">
      <c r="J549" s="120"/>
      <c r="L549" s="121"/>
    </row>
    <row r="550" spans="10:12" ht="12.5" x14ac:dyDescent="0.25">
      <c r="J550" s="120"/>
      <c r="L550" s="121"/>
    </row>
    <row r="551" spans="10:12" ht="12.5" x14ac:dyDescent="0.25">
      <c r="J551" s="120"/>
      <c r="L551" s="121"/>
    </row>
    <row r="552" spans="10:12" ht="12.5" x14ac:dyDescent="0.25">
      <c r="J552" s="120"/>
      <c r="L552" s="121"/>
    </row>
    <row r="553" spans="10:12" ht="12.5" x14ac:dyDescent="0.25">
      <c r="J553" s="120"/>
      <c r="L553" s="121"/>
    </row>
    <row r="554" spans="10:12" ht="12.5" x14ac:dyDescent="0.25">
      <c r="J554" s="120"/>
      <c r="L554" s="121"/>
    </row>
    <row r="555" spans="10:12" ht="12.5" x14ac:dyDescent="0.25">
      <c r="J555" s="120"/>
      <c r="L555" s="121"/>
    </row>
    <row r="556" spans="10:12" ht="12.5" x14ac:dyDescent="0.25">
      <c r="J556" s="120"/>
      <c r="L556" s="121"/>
    </row>
    <row r="557" spans="10:12" ht="12.5" x14ac:dyDescent="0.25">
      <c r="J557" s="120"/>
      <c r="L557" s="121"/>
    </row>
    <row r="558" spans="10:12" ht="12.5" x14ac:dyDescent="0.25">
      <c r="J558" s="120"/>
      <c r="L558" s="121"/>
    </row>
    <row r="559" spans="10:12" ht="12.5" x14ac:dyDescent="0.25">
      <c r="J559" s="120"/>
      <c r="L559" s="121"/>
    </row>
    <row r="560" spans="10:12" ht="12.5" x14ac:dyDescent="0.25">
      <c r="J560" s="120"/>
      <c r="L560" s="121"/>
    </row>
    <row r="561" spans="10:12" ht="12.5" x14ac:dyDescent="0.25">
      <c r="J561" s="120"/>
      <c r="L561" s="121"/>
    </row>
    <row r="562" spans="10:12" ht="12.5" x14ac:dyDescent="0.25">
      <c r="J562" s="120"/>
      <c r="L562" s="121"/>
    </row>
    <row r="563" spans="10:12" ht="12.5" x14ac:dyDescent="0.25">
      <c r="J563" s="120"/>
      <c r="L563" s="121"/>
    </row>
    <row r="564" spans="10:12" ht="12.5" x14ac:dyDescent="0.25">
      <c r="J564" s="120"/>
      <c r="L564" s="121"/>
    </row>
    <row r="565" spans="10:12" ht="12.5" x14ac:dyDescent="0.25">
      <c r="J565" s="120"/>
      <c r="L565" s="121"/>
    </row>
    <row r="566" spans="10:12" ht="12.5" x14ac:dyDescent="0.25">
      <c r="J566" s="120"/>
      <c r="L566" s="121"/>
    </row>
    <row r="567" spans="10:12" ht="12.5" x14ac:dyDescent="0.25">
      <c r="J567" s="120"/>
      <c r="L567" s="121"/>
    </row>
    <row r="568" spans="10:12" ht="12.5" x14ac:dyDescent="0.25">
      <c r="J568" s="120"/>
      <c r="L568" s="121"/>
    </row>
    <row r="569" spans="10:12" ht="12.5" x14ac:dyDescent="0.25">
      <c r="J569" s="120"/>
      <c r="L569" s="121"/>
    </row>
    <row r="570" spans="10:12" ht="12.5" x14ac:dyDescent="0.25">
      <c r="J570" s="120"/>
      <c r="L570" s="121"/>
    </row>
    <row r="571" spans="10:12" ht="12.5" x14ac:dyDescent="0.25">
      <c r="J571" s="120"/>
      <c r="L571" s="121"/>
    </row>
    <row r="572" spans="10:12" ht="12.5" x14ac:dyDescent="0.25">
      <c r="J572" s="120"/>
      <c r="L572" s="121"/>
    </row>
    <row r="573" spans="10:12" ht="12.5" x14ac:dyDescent="0.25">
      <c r="J573" s="120"/>
      <c r="L573" s="121"/>
    </row>
    <row r="574" spans="10:12" ht="12.5" x14ac:dyDescent="0.25">
      <c r="J574" s="120"/>
      <c r="L574" s="121"/>
    </row>
    <row r="575" spans="10:12" ht="12.5" x14ac:dyDescent="0.25">
      <c r="J575" s="120"/>
      <c r="L575" s="121"/>
    </row>
    <row r="576" spans="10:12" ht="12.5" x14ac:dyDescent="0.25">
      <c r="J576" s="120"/>
      <c r="L576" s="121"/>
    </row>
    <row r="577" spans="10:12" ht="12.5" x14ac:dyDescent="0.25">
      <c r="J577" s="120"/>
      <c r="L577" s="121"/>
    </row>
    <row r="578" spans="10:12" ht="12.5" x14ac:dyDescent="0.25">
      <c r="J578" s="120"/>
      <c r="L578" s="121"/>
    </row>
    <row r="579" spans="10:12" ht="12.5" x14ac:dyDescent="0.25">
      <c r="J579" s="120"/>
      <c r="L579" s="121"/>
    </row>
    <row r="580" spans="10:12" ht="12.5" x14ac:dyDescent="0.25">
      <c r="J580" s="120"/>
      <c r="L580" s="121"/>
    </row>
    <row r="581" spans="10:12" ht="12.5" x14ac:dyDescent="0.25">
      <c r="J581" s="120"/>
      <c r="L581" s="121"/>
    </row>
    <row r="582" spans="10:12" ht="12.5" x14ac:dyDescent="0.25">
      <c r="J582" s="120"/>
      <c r="L582" s="121"/>
    </row>
    <row r="583" spans="10:12" ht="12.5" x14ac:dyDescent="0.25">
      <c r="J583" s="120"/>
      <c r="L583" s="121"/>
    </row>
    <row r="584" spans="10:12" ht="12.5" x14ac:dyDescent="0.25">
      <c r="J584" s="120"/>
      <c r="L584" s="121"/>
    </row>
    <row r="585" spans="10:12" ht="12.5" x14ac:dyDescent="0.25">
      <c r="J585" s="120"/>
      <c r="L585" s="121"/>
    </row>
    <row r="586" spans="10:12" ht="12.5" x14ac:dyDescent="0.25">
      <c r="J586" s="120"/>
      <c r="L586" s="121"/>
    </row>
    <row r="587" spans="10:12" ht="12.5" x14ac:dyDescent="0.25">
      <c r="J587" s="120"/>
      <c r="L587" s="121"/>
    </row>
    <row r="588" spans="10:12" ht="12.5" x14ac:dyDescent="0.25">
      <c r="J588" s="120"/>
      <c r="L588" s="121"/>
    </row>
    <row r="589" spans="10:12" ht="12.5" x14ac:dyDescent="0.25">
      <c r="J589" s="120"/>
      <c r="L589" s="121"/>
    </row>
    <row r="590" spans="10:12" ht="12.5" x14ac:dyDescent="0.25">
      <c r="J590" s="120"/>
      <c r="L590" s="121"/>
    </row>
    <row r="591" spans="10:12" ht="12.5" x14ac:dyDescent="0.25">
      <c r="J591" s="120"/>
      <c r="L591" s="121"/>
    </row>
    <row r="592" spans="10:12" ht="12.5" x14ac:dyDescent="0.25">
      <c r="J592" s="120"/>
      <c r="L592" s="121"/>
    </row>
    <row r="593" spans="10:12" ht="12.5" x14ac:dyDescent="0.25">
      <c r="J593" s="120"/>
      <c r="L593" s="121"/>
    </row>
    <row r="594" spans="10:12" ht="12.5" x14ac:dyDescent="0.25">
      <c r="J594" s="120"/>
      <c r="L594" s="121"/>
    </row>
    <row r="595" spans="10:12" ht="12.5" x14ac:dyDescent="0.25">
      <c r="J595" s="120"/>
      <c r="L595" s="121"/>
    </row>
    <row r="596" spans="10:12" ht="12.5" x14ac:dyDescent="0.25">
      <c r="J596" s="120"/>
      <c r="L596" s="121"/>
    </row>
    <row r="597" spans="10:12" ht="12.5" x14ac:dyDescent="0.25">
      <c r="J597" s="120"/>
      <c r="L597" s="121"/>
    </row>
    <row r="598" spans="10:12" ht="12.5" x14ac:dyDescent="0.25">
      <c r="J598" s="120"/>
      <c r="L598" s="121"/>
    </row>
    <row r="599" spans="10:12" ht="12.5" x14ac:dyDescent="0.25">
      <c r="J599" s="120"/>
      <c r="L599" s="121"/>
    </row>
    <row r="600" spans="10:12" ht="12.5" x14ac:dyDescent="0.25">
      <c r="J600" s="120"/>
      <c r="L600" s="121"/>
    </row>
    <row r="601" spans="10:12" ht="12.5" x14ac:dyDescent="0.25">
      <c r="J601" s="120"/>
      <c r="L601" s="121"/>
    </row>
    <row r="602" spans="10:12" ht="12.5" x14ac:dyDescent="0.25">
      <c r="J602" s="120"/>
      <c r="L602" s="121"/>
    </row>
    <row r="603" spans="10:12" ht="12.5" x14ac:dyDescent="0.25">
      <c r="J603" s="120"/>
      <c r="L603" s="121"/>
    </row>
    <row r="604" spans="10:12" ht="12.5" x14ac:dyDescent="0.25">
      <c r="J604" s="120"/>
      <c r="L604" s="121"/>
    </row>
    <row r="605" spans="10:12" ht="12.5" x14ac:dyDescent="0.25">
      <c r="J605" s="120"/>
      <c r="L605" s="121"/>
    </row>
    <row r="606" spans="10:12" ht="12.5" x14ac:dyDescent="0.25">
      <c r="J606" s="120"/>
      <c r="L606" s="121"/>
    </row>
    <row r="607" spans="10:12" ht="12.5" x14ac:dyDescent="0.25">
      <c r="J607" s="120"/>
      <c r="L607" s="121"/>
    </row>
    <row r="608" spans="10:12" ht="12.5" x14ac:dyDescent="0.25">
      <c r="J608" s="120"/>
      <c r="L608" s="121"/>
    </row>
    <row r="609" spans="10:12" ht="12.5" x14ac:dyDescent="0.25">
      <c r="J609" s="120"/>
      <c r="L609" s="121"/>
    </row>
    <row r="610" spans="10:12" ht="12.5" x14ac:dyDescent="0.25">
      <c r="J610" s="120"/>
      <c r="L610" s="121"/>
    </row>
    <row r="611" spans="10:12" ht="12.5" x14ac:dyDescent="0.25">
      <c r="J611" s="120"/>
      <c r="L611" s="121"/>
    </row>
    <row r="612" spans="10:12" ht="12.5" x14ac:dyDescent="0.25">
      <c r="J612" s="120"/>
      <c r="L612" s="121"/>
    </row>
    <row r="613" spans="10:12" ht="12.5" x14ac:dyDescent="0.25">
      <c r="J613" s="120"/>
      <c r="L613" s="121"/>
    </row>
    <row r="614" spans="10:12" ht="12.5" x14ac:dyDescent="0.25">
      <c r="J614" s="120"/>
      <c r="L614" s="121"/>
    </row>
    <row r="615" spans="10:12" ht="12.5" x14ac:dyDescent="0.25">
      <c r="J615" s="120"/>
      <c r="L615" s="121"/>
    </row>
    <row r="616" spans="10:12" ht="12.5" x14ac:dyDescent="0.25">
      <c r="J616" s="120"/>
      <c r="L616" s="121"/>
    </row>
    <row r="617" spans="10:12" ht="12.5" x14ac:dyDescent="0.25">
      <c r="J617" s="120"/>
      <c r="L617" s="121"/>
    </row>
    <row r="618" spans="10:12" ht="12.5" x14ac:dyDescent="0.25">
      <c r="J618" s="120"/>
      <c r="L618" s="121"/>
    </row>
    <row r="619" spans="10:12" ht="12.5" x14ac:dyDescent="0.25">
      <c r="J619" s="120"/>
      <c r="L619" s="121"/>
    </row>
    <row r="620" spans="10:12" ht="12.5" x14ac:dyDescent="0.25">
      <c r="J620" s="120"/>
      <c r="L620" s="121"/>
    </row>
    <row r="621" spans="10:12" ht="12.5" x14ac:dyDescent="0.25">
      <c r="J621" s="120"/>
      <c r="L621" s="121"/>
    </row>
    <row r="622" spans="10:12" ht="12.5" x14ac:dyDescent="0.25">
      <c r="J622" s="120"/>
      <c r="L622" s="121"/>
    </row>
    <row r="623" spans="10:12" ht="12.5" x14ac:dyDescent="0.25">
      <c r="J623" s="120"/>
      <c r="L623" s="121"/>
    </row>
    <row r="624" spans="10:12" ht="12.5" x14ac:dyDescent="0.25">
      <c r="J624" s="120"/>
      <c r="L624" s="121"/>
    </row>
    <row r="625" spans="10:12" ht="12.5" x14ac:dyDescent="0.25">
      <c r="J625" s="120"/>
      <c r="L625" s="121"/>
    </row>
    <row r="626" spans="10:12" ht="12.5" x14ac:dyDescent="0.25">
      <c r="J626" s="120"/>
      <c r="L626" s="121"/>
    </row>
    <row r="627" spans="10:12" ht="12.5" x14ac:dyDescent="0.25">
      <c r="J627" s="120"/>
      <c r="L627" s="121"/>
    </row>
    <row r="628" spans="10:12" ht="12.5" x14ac:dyDescent="0.25">
      <c r="J628" s="120"/>
      <c r="L628" s="121"/>
    </row>
    <row r="629" spans="10:12" ht="12.5" x14ac:dyDescent="0.25">
      <c r="J629" s="120"/>
      <c r="L629" s="121"/>
    </row>
    <row r="630" spans="10:12" ht="12.5" x14ac:dyDescent="0.25">
      <c r="J630" s="120"/>
      <c r="L630" s="121"/>
    </row>
    <row r="631" spans="10:12" ht="12.5" x14ac:dyDescent="0.25">
      <c r="J631" s="120"/>
      <c r="L631" s="121"/>
    </row>
    <row r="632" spans="10:12" ht="12.5" x14ac:dyDescent="0.25">
      <c r="J632" s="120"/>
      <c r="L632" s="121"/>
    </row>
    <row r="633" spans="10:12" ht="12.5" x14ac:dyDescent="0.25">
      <c r="J633" s="120"/>
      <c r="L633" s="121"/>
    </row>
    <row r="634" spans="10:12" ht="12.5" x14ac:dyDescent="0.25">
      <c r="J634" s="120"/>
      <c r="L634" s="121"/>
    </row>
    <row r="635" spans="10:12" ht="12.5" x14ac:dyDescent="0.25">
      <c r="J635" s="120"/>
      <c r="L635" s="121"/>
    </row>
    <row r="636" spans="10:12" ht="12.5" x14ac:dyDescent="0.25">
      <c r="J636" s="120"/>
      <c r="L636" s="121"/>
    </row>
    <row r="637" spans="10:12" ht="12.5" x14ac:dyDescent="0.25">
      <c r="J637" s="120"/>
      <c r="L637" s="121"/>
    </row>
    <row r="638" spans="10:12" ht="12.5" x14ac:dyDescent="0.25">
      <c r="J638" s="120"/>
      <c r="L638" s="121"/>
    </row>
    <row r="639" spans="10:12" ht="12.5" x14ac:dyDescent="0.25">
      <c r="J639" s="120"/>
      <c r="L639" s="121"/>
    </row>
    <row r="640" spans="10:12" ht="12.5" x14ac:dyDescent="0.25">
      <c r="J640" s="120"/>
      <c r="L640" s="121"/>
    </row>
    <row r="641" spans="10:12" ht="12.5" x14ac:dyDescent="0.25">
      <c r="J641" s="120"/>
      <c r="L641" s="121"/>
    </row>
    <row r="642" spans="10:12" ht="12.5" x14ac:dyDescent="0.25">
      <c r="J642" s="120"/>
      <c r="L642" s="121"/>
    </row>
    <row r="643" spans="10:12" ht="12.5" x14ac:dyDescent="0.25">
      <c r="J643" s="120"/>
      <c r="L643" s="121"/>
    </row>
    <row r="644" spans="10:12" ht="12.5" x14ac:dyDescent="0.25">
      <c r="J644" s="120"/>
      <c r="L644" s="121"/>
    </row>
    <row r="645" spans="10:12" ht="12.5" x14ac:dyDescent="0.25">
      <c r="J645" s="120"/>
      <c r="L645" s="121"/>
    </row>
    <row r="646" spans="10:12" ht="12.5" x14ac:dyDescent="0.25">
      <c r="J646" s="120"/>
      <c r="L646" s="121"/>
    </row>
    <row r="647" spans="10:12" ht="12.5" x14ac:dyDescent="0.25">
      <c r="J647" s="120"/>
      <c r="L647" s="121"/>
    </row>
    <row r="648" spans="10:12" ht="12.5" x14ac:dyDescent="0.25">
      <c r="J648" s="120"/>
      <c r="L648" s="121"/>
    </row>
    <row r="649" spans="10:12" ht="12.5" x14ac:dyDescent="0.25">
      <c r="J649" s="120"/>
      <c r="L649" s="121"/>
    </row>
    <row r="650" spans="10:12" ht="12.5" x14ac:dyDescent="0.25">
      <c r="J650" s="120"/>
      <c r="L650" s="121"/>
    </row>
    <row r="651" spans="10:12" ht="12.5" x14ac:dyDescent="0.25">
      <c r="J651" s="120"/>
      <c r="L651" s="121"/>
    </row>
    <row r="652" spans="10:12" ht="12.5" x14ac:dyDescent="0.25">
      <c r="J652" s="120"/>
      <c r="L652" s="121"/>
    </row>
    <row r="653" spans="10:12" ht="12.5" x14ac:dyDescent="0.25">
      <c r="J653" s="120"/>
      <c r="L653" s="121"/>
    </row>
    <row r="654" spans="10:12" ht="12.5" x14ac:dyDescent="0.25">
      <c r="J654" s="120"/>
      <c r="L654" s="121"/>
    </row>
    <row r="655" spans="10:12" ht="12.5" x14ac:dyDescent="0.25">
      <c r="J655" s="120"/>
      <c r="L655" s="121"/>
    </row>
    <row r="656" spans="10:12" ht="12.5" x14ac:dyDescent="0.25">
      <c r="J656" s="120"/>
      <c r="L656" s="121"/>
    </row>
    <row r="657" spans="10:12" ht="12.5" x14ac:dyDescent="0.25">
      <c r="J657" s="120"/>
      <c r="L657" s="121"/>
    </row>
    <row r="658" spans="10:12" ht="12.5" x14ac:dyDescent="0.25">
      <c r="J658" s="120"/>
      <c r="L658" s="121"/>
    </row>
    <row r="659" spans="10:12" ht="12.5" x14ac:dyDescent="0.25">
      <c r="J659" s="120"/>
      <c r="L659" s="121"/>
    </row>
    <row r="660" spans="10:12" ht="12.5" x14ac:dyDescent="0.25">
      <c r="J660" s="120"/>
      <c r="L660" s="121"/>
    </row>
    <row r="661" spans="10:12" ht="12.5" x14ac:dyDescent="0.25">
      <c r="J661" s="120"/>
      <c r="L661" s="121"/>
    </row>
    <row r="662" spans="10:12" ht="12.5" x14ac:dyDescent="0.25">
      <c r="J662" s="120"/>
      <c r="L662" s="121"/>
    </row>
    <row r="663" spans="10:12" ht="12.5" x14ac:dyDescent="0.25">
      <c r="J663" s="120"/>
      <c r="L663" s="121"/>
    </row>
    <row r="664" spans="10:12" ht="12.5" x14ac:dyDescent="0.25">
      <c r="J664" s="120"/>
      <c r="L664" s="121"/>
    </row>
    <row r="665" spans="10:12" ht="12.5" x14ac:dyDescent="0.25">
      <c r="J665" s="120"/>
      <c r="L665" s="121"/>
    </row>
    <row r="666" spans="10:12" ht="12.5" x14ac:dyDescent="0.25">
      <c r="J666" s="120"/>
      <c r="L666" s="121"/>
    </row>
    <row r="667" spans="10:12" ht="12.5" x14ac:dyDescent="0.25">
      <c r="J667" s="120"/>
      <c r="L667" s="121"/>
    </row>
    <row r="668" spans="10:12" ht="12.5" x14ac:dyDescent="0.25">
      <c r="J668" s="120"/>
      <c r="L668" s="121"/>
    </row>
    <row r="669" spans="10:12" ht="12.5" x14ac:dyDescent="0.25">
      <c r="J669" s="120"/>
      <c r="L669" s="121"/>
    </row>
    <row r="670" spans="10:12" ht="12.5" x14ac:dyDescent="0.25">
      <c r="J670" s="120"/>
      <c r="L670" s="121"/>
    </row>
    <row r="671" spans="10:12" ht="12.5" x14ac:dyDescent="0.25">
      <c r="J671" s="120"/>
      <c r="L671" s="121"/>
    </row>
    <row r="672" spans="10:12" ht="12.5" x14ac:dyDescent="0.25">
      <c r="J672" s="120"/>
      <c r="L672" s="121"/>
    </row>
    <row r="673" spans="10:12" ht="12.5" x14ac:dyDescent="0.25">
      <c r="J673" s="120"/>
      <c r="L673" s="121"/>
    </row>
    <row r="674" spans="10:12" ht="12.5" x14ac:dyDescent="0.25">
      <c r="J674" s="120"/>
      <c r="L674" s="121"/>
    </row>
    <row r="675" spans="10:12" ht="12.5" x14ac:dyDescent="0.25">
      <c r="J675" s="120"/>
      <c r="L675" s="121"/>
    </row>
    <row r="676" spans="10:12" ht="12.5" x14ac:dyDescent="0.25">
      <c r="J676" s="120"/>
      <c r="L676" s="121"/>
    </row>
    <row r="677" spans="10:12" ht="12.5" x14ac:dyDescent="0.25">
      <c r="J677" s="120"/>
      <c r="L677" s="121"/>
    </row>
    <row r="678" spans="10:12" ht="12.5" x14ac:dyDescent="0.25">
      <c r="J678" s="120"/>
      <c r="L678" s="121"/>
    </row>
    <row r="679" spans="10:12" ht="12.5" x14ac:dyDescent="0.25">
      <c r="J679" s="120"/>
      <c r="L679" s="121"/>
    </row>
    <row r="680" spans="10:12" ht="12.5" x14ac:dyDescent="0.25">
      <c r="J680" s="120"/>
      <c r="L680" s="121"/>
    </row>
    <row r="681" spans="10:12" ht="12.5" x14ac:dyDescent="0.25">
      <c r="J681" s="120"/>
      <c r="L681" s="121"/>
    </row>
    <row r="682" spans="10:12" ht="12.5" x14ac:dyDescent="0.25">
      <c r="J682" s="120"/>
      <c r="L682" s="121"/>
    </row>
    <row r="683" spans="10:12" ht="12.5" x14ac:dyDescent="0.25">
      <c r="J683" s="120"/>
      <c r="L683" s="121"/>
    </row>
    <row r="684" spans="10:12" ht="12.5" x14ac:dyDescent="0.25">
      <c r="J684" s="120"/>
      <c r="L684" s="121"/>
    </row>
    <row r="685" spans="10:12" ht="12.5" x14ac:dyDescent="0.25">
      <c r="J685" s="120"/>
      <c r="L685" s="121"/>
    </row>
    <row r="686" spans="10:12" ht="12.5" x14ac:dyDescent="0.25">
      <c r="J686" s="120"/>
      <c r="L686" s="121"/>
    </row>
    <row r="687" spans="10:12" ht="12.5" x14ac:dyDescent="0.25">
      <c r="J687" s="120"/>
      <c r="L687" s="121"/>
    </row>
    <row r="688" spans="10:12" ht="12.5" x14ac:dyDescent="0.25">
      <c r="J688" s="120"/>
      <c r="L688" s="121"/>
    </row>
    <row r="689" spans="10:12" ht="12.5" x14ac:dyDescent="0.25">
      <c r="J689" s="120"/>
      <c r="L689" s="121"/>
    </row>
    <row r="690" spans="10:12" ht="12.5" x14ac:dyDescent="0.25">
      <c r="J690" s="120"/>
      <c r="L690" s="121"/>
    </row>
    <row r="691" spans="10:12" ht="12.5" x14ac:dyDescent="0.25">
      <c r="J691" s="120"/>
      <c r="L691" s="121"/>
    </row>
    <row r="692" spans="10:12" ht="12.5" x14ac:dyDescent="0.25">
      <c r="J692" s="120"/>
      <c r="L692" s="121"/>
    </row>
    <row r="693" spans="10:12" ht="12.5" x14ac:dyDescent="0.25">
      <c r="J693" s="120"/>
      <c r="L693" s="121"/>
    </row>
    <row r="694" spans="10:12" ht="12.5" x14ac:dyDescent="0.25">
      <c r="J694" s="120"/>
      <c r="L694" s="121"/>
    </row>
    <row r="695" spans="10:12" ht="12.5" x14ac:dyDescent="0.25">
      <c r="J695" s="120"/>
      <c r="L695" s="121"/>
    </row>
    <row r="696" spans="10:12" ht="12.5" x14ac:dyDescent="0.25">
      <c r="J696" s="120"/>
      <c r="L696" s="121"/>
    </row>
    <row r="697" spans="10:12" ht="12.5" x14ac:dyDescent="0.25">
      <c r="J697" s="120"/>
      <c r="L697" s="121"/>
    </row>
    <row r="698" spans="10:12" ht="12.5" x14ac:dyDescent="0.25">
      <c r="J698" s="120"/>
      <c r="L698" s="121"/>
    </row>
    <row r="699" spans="10:12" ht="12.5" x14ac:dyDescent="0.25">
      <c r="J699" s="120"/>
      <c r="L699" s="121"/>
    </row>
    <row r="700" spans="10:12" ht="12.5" x14ac:dyDescent="0.25">
      <c r="J700" s="120"/>
      <c r="L700" s="121"/>
    </row>
    <row r="701" spans="10:12" ht="12.5" x14ac:dyDescent="0.25">
      <c r="J701" s="120"/>
      <c r="L701" s="121"/>
    </row>
    <row r="702" spans="10:12" ht="12.5" x14ac:dyDescent="0.25">
      <c r="J702" s="120"/>
      <c r="L702" s="121"/>
    </row>
    <row r="703" spans="10:12" ht="12.5" x14ac:dyDescent="0.25">
      <c r="J703" s="120"/>
      <c r="L703" s="121"/>
    </row>
    <row r="704" spans="10:12" ht="12.5" x14ac:dyDescent="0.25">
      <c r="J704" s="120"/>
      <c r="L704" s="121"/>
    </row>
    <row r="705" spans="10:12" ht="12.5" x14ac:dyDescent="0.25">
      <c r="J705" s="120"/>
      <c r="L705" s="121"/>
    </row>
    <row r="706" spans="10:12" ht="12.5" x14ac:dyDescent="0.25">
      <c r="J706" s="120"/>
      <c r="L706" s="121"/>
    </row>
    <row r="707" spans="10:12" ht="12.5" x14ac:dyDescent="0.25">
      <c r="J707" s="120"/>
      <c r="L707" s="121"/>
    </row>
    <row r="708" spans="10:12" ht="12.5" x14ac:dyDescent="0.25">
      <c r="J708" s="120"/>
      <c r="L708" s="121"/>
    </row>
    <row r="709" spans="10:12" ht="12.5" x14ac:dyDescent="0.25">
      <c r="J709" s="120"/>
      <c r="L709" s="121"/>
    </row>
    <row r="710" spans="10:12" ht="12.5" x14ac:dyDescent="0.25">
      <c r="J710" s="120"/>
      <c r="L710" s="121"/>
    </row>
    <row r="711" spans="10:12" ht="12.5" x14ac:dyDescent="0.25">
      <c r="J711" s="120"/>
      <c r="L711" s="121"/>
    </row>
    <row r="712" spans="10:12" ht="12.5" x14ac:dyDescent="0.25">
      <c r="J712" s="120"/>
      <c r="L712" s="121"/>
    </row>
    <row r="713" spans="10:12" ht="12.5" x14ac:dyDescent="0.25">
      <c r="J713" s="120"/>
      <c r="L713" s="121"/>
    </row>
    <row r="714" spans="10:12" ht="12.5" x14ac:dyDescent="0.25">
      <c r="J714" s="120"/>
      <c r="L714" s="121"/>
    </row>
    <row r="715" spans="10:12" ht="12.5" x14ac:dyDescent="0.25">
      <c r="J715" s="120"/>
      <c r="L715" s="121"/>
    </row>
    <row r="716" spans="10:12" ht="12.5" x14ac:dyDescent="0.25">
      <c r="J716" s="120"/>
      <c r="L716" s="121"/>
    </row>
    <row r="717" spans="10:12" ht="12.5" x14ac:dyDescent="0.25">
      <c r="J717" s="120"/>
      <c r="L717" s="121"/>
    </row>
    <row r="718" spans="10:12" ht="12.5" x14ac:dyDescent="0.25">
      <c r="J718" s="120"/>
      <c r="L718" s="121"/>
    </row>
    <row r="719" spans="10:12" ht="12.5" x14ac:dyDescent="0.25">
      <c r="J719" s="120"/>
      <c r="L719" s="121"/>
    </row>
    <row r="720" spans="10:12" ht="12.5" x14ac:dyDescent="0.25">
      <c r="J720" s="120"/>
      <c r="L720" s="121"/>
    </row>
    <row r="721" spans="10:12" ht="12.5" x14ac:dyDescent="0.25">
      <c r="J721" s="120"/>
      <c r="L721" s="121"/>
    </row>
    <row r="722" spans="10:12" ht="12.5" x14ac:dyDescent="0.25">
      <c r="J722" s="120"/>
      <c r="L722" s="121"/>
    </row>
    <row r="723" spans="10:12" ht="12.5" x14ac:dyDescent="0.25">
      <c r="J723" s="120"/>
      <c r="L723" s="121"/>
    </row>
    <row r="724" spans="10:12" ht="12.5" x14ac:dyDescent="0.25">
      <c r="J724" s="120"/>
      <c r="L724" s="121"/>
    </row>
    <row r="725" spans="10:12" ht="12.5" x14ac:dyDescent="0.25">
      <c r="J725" s="120"/>
      <c r="L725" s="121"/>
    </row>
    <row r="726" spans="10:12" ht="12.5" x14ac:dyDescent="0.25">
      <c r="J726" s="120"/>
      <c r="L726" s="121"/>
    </row>
    <row r="727" spans="10:12" ht="12.5" x14ac:dyDescent="0.25">
      <c r="J727" s="120"/>
      <c r="L727" s="121"/>
    </row>
    <row r="728" spans="10:12" ht="12.5" x14ac:dyDescent="0.25">
      <c r="J728" s="120"/>
      <c r="L728" s="121"/>
    </row>
    <row r="729" spans="10:12" ht="12.5" x14ac:dyDescent="0.25">
      <c r="J729" s="120"/>
      <c r="L729" s="121"/>
    </row>
    <row r="730" spans="10:12" ht="12.5" x14ac:dyDescent="0.25">
      <c r="J730" s="120"/>
      <c r="L730" s="121"/>
    </row>
    <row r="731" spans="10:12" ht="12.5" x14ac:dyDescent="0.25">
      <c r="J731" s="120"/>
      <c r="L731" s="121"/>
    </row>
    <row r="732" spans="10:12" ht="12.5" x14ac:dyDescent="0.25">
      <c r="J732" s="120"/>
      <c r="L732" s="121"/>
    </row>
    <row r="733" spans="10:12" ht="12.5" x14ac:dyDescent="0.25">
      <c r="J733" s="120"/>
      <c r="L733" s="121"/>
    </row>
    <row r="734" spans="10:12" ht="12.5" x14ac:dyDescent="0.25">
      <c r="J734" s="120"/>
      <c r="L734" s="121"/>
    </row>
    <row r="735" spans="10:12" ht="12.5" x14ac:dyDescent="0.25">
      <c r="J735" s="120"/>
      <c r="L735" s="121"/>
    </row>
    <row r="736" spans="10:12" ht="12.5" x14ac:dyDescent="0.25">
      <c r="J736" s="120"/>
      <c r="L736" s="121"/>
    </row>
    <row r="737" spans="10:12" ht="12.5" x14ac:dyDescent="0.25">
      <c r="J737" s="120"/>
      <c r="L737" s="121"/>
    </row>
    <row r="738" spans="10:12" ht="12.5" x14ac:dyDescent="0.25">
      <c r="J738" s="120"/>
      <c r="L738" s="121"/>
    </row>
    <row r="739" spans="10:12" ht="12.5" x14ac:dyDescent="0.25">
      <c r="J739" s="120"/>
      <c r="L739" s="121"/>
    </row>
    <row r="740" spans="10:12" ht="12.5" x14ac:dyDescent="0.25">
      <c r="J740" s="120"/>
      <c r="L740" s="121"/>
    </row>
    <row r="741" spans="10:12" ht="12.5" x14ac:dyDescent="0.25">
      <c r="J741" s="120"/>
      <c r="L741" s="121"/>
    </row>
    <row r="742" spans="10:12" ht="12.5" x14ac:dyDescent="0.25">
      <c r="J742" s="120"/>
      <c r="L742" s="121"/>
    </row>
    <row r="743" spans="10:12" ht="12.5" x14ac:dyDescent="0.25">
      <c r="J743" s="120"/>
      <c r="L743" s="121"/>
    </row>
    <row r="744" spans="10:12" ht="12.5" x14ac:dyDescent="0.25">
      <c r="J744" s="120"/>
      <c r="L744" s="121"/>
    </row>
    <row r="745" spans="10:12" ht="12.5" x14ac:dyDescent="0.25">
      <c r="J745" s="120"/>
      <c r="L745" s="121"/>
    </row>
    <row r="746" spans="10:12" ht="12.5" x14ac:dyDescent="0.25">
      <c r="J746" s="120"/>
      <c r="L746" s="121"/>
    </row>
    <row r="747" spans="10:12" ht="12.5" x14ac:dyDescent="0.25">
      <c r="J747" s="120"/>
      <c r="L747" s="121"/>
    </row>
    <row r="748" spans="10:12" ht="12.5" x14ac:dyDescent="0.25">
      <c r="J748" s="120"/>
      <c r="L748" s="121"/>
    </row>
    <row r="749" spans="10:12" ht="12.5" x14ac:dyDescent="0.25">
      <c r="J749" s="120"/>
      <c r="L749" s="121"/>
    </row>
    <row r="750" spans="10:12" ht="12.5" x14ac:dyDescent="0.25">
      <c r="J750" s="120"/>
      <c r="L750" s="121"/>
    </row>
    <row r="751" spans="10:12" ht="12.5" x14ac:dyDescent="0.25">
      <c r="J751" s="120"/>
      <c r="L751" s="121"/>
    </row>
    <row r="752" spans="10:12" ht="12.5" x14ac:dyDescent="0.25">
      <c r="J752" s="120"/>
      <c r="L752" s="121"/>
    </row>
    <row r="753" spans="10:12" ht="12.5" x14ac:dyDescent="0.25">
      <c r="J753" s="120"/>
      <c r="L753" s="121"/>
    </row>
    <row r="754" spans="10:12" ht="12.5" x14ac:dyDescent="0.25">
      <c r="J754" s="120"/>
      <c r="L754" s="121"/>
    </row>
    <row r="755" spans="10:12" ht="12.5" x14ac:dyDescent="0.25">
      <c r="J755" s="120"/>
      <c r="L755" s="121"/>
    </row>
    <row r="756" spans="10:12" ht="12.5" x14ac:dyDescent="0.25">
      <c r="J756" s="120"/>
      <c r="L756" s="121"/>
    </row>
    <row r="757" spans="10:12" ht="12.5" x14ac:dyDescent="0.25">
      <c r="J757" s="120"/>
      <c r="L757" s="121"/>
    </row>
    <row r="758" spans="10:12" ht="12.5" x14ac:dyDescent="0.25">
      <c r="J758" s="120"/>
      <c r="L758" s="121"/>
    </row>
    <row r="759" spans="10:12" ht="12.5" x14ac:dyDescent="0.25">
      <c r="J759" s="120"/>
      <c r="L759" s="121"/>
    </row>
    <row r="760" spans="10:12" ht="12.5" x14ac:dyDescent="0.25">
      <c r="J760" s="120"/>
      <c r="L760" s="121"/>
    </row>
    <row r="761" spans="10:12" ht="12.5" x14ac:dyDescent="0.25">
      <c r="J761" s="120"/>
      <c r="L761" s="121"/>
    </row>
    <row r="762" spans="10:12" ht="12.5" x14ac:dyDescent="0.25">
      <c r="J762" s="120"/>
      <c r="L762" s="121"/>
    </row>
    <row r="763" spans="10:12" ht="12.5" x14ac:dyDescent="0.25">
      <c r="J763" s="120"/>
      <c r="L763" s="121"/>
    </row>
    <row r="764" spans="10:12" ht="12.5" x14ac:dyDescent="0.25">
      <c r="J764" s="120"/>
      <c r="L764" s="121"/>
    </row>
    <row r="765" spans="10:12" ht="12.5" x14ac:dyDescent="0.25">
      <c r="J765" s="120"/>
      <c r="L765" s="121"/>
    </row>
    <row r="766" spans="10:12" ht="12.5" x14ac:dyDescent="0.25">
      <c r="J766" s="120"/>
      <c r="L766" s="121"/>
    </row>
    <row r="767" spans="10:12" ht="12.5" x14ac:dyDescent="0.25">
      <c r="J767" s="120"/>
      <c r="L767" s="121"/>
    </row>
    <row r="768" spans="10:12" ht="12.5" x14ac:dyDescent="0.25">
      <c r="J768" s="120"/>
      <c r="L768" s="121"/>
    </row>
    <row r="769" spans="10:12" ht="12.5" x14ac:dyDescent="0.25">
      <c r="J769" s="120"/>
      <c r="L769" s="121"/>
    </row>
    <row r="770" spans="10:12" ht="12.5" x14ac:dyDescent="0.25">
      <c r="J770" s="120"/>
      <c r="L770" s="121"/>
    </row>
    <row r="771" spans="10:12" ht="12.5" x14ac:dyDescent="0.25">
      <c r="J771" s="120"/>
      <c r="L771" s="121"/>
    </row>
    <row r="772" spans="10:12" ht="12.5" x14ac:dyDescent="0.25">
      <c r="J772" s="120"/>
      <c r="L772" s="121"/>
    </row>
    <row r="773" spans="10:12" ht="12.5" x14ac:dyDescent="0.25">
      <c r="J773" s="120"/>
      <c r="L773" s="121"/>
    </row>
    <row r="774" spans="10:12" ht="12.5" x14ac:dyDescent="0.25">
      <c r="J774" s="120"/>
      <c r="L774" s="121"/>
    </row>
    <row r="775" spans="10:12" ht="12.5" x14ac:dyDescent="0.25">
      <c r="J775" s="120"/>
      <c r="L775" s="121"/>
    </row>
    <row r="776" spans="10:12" ht="12.5" x14ac:dyDescent="0.25">
      <c r="J776" s="120"/>
      <c r="L776" s="121"/>
    </row>
    <row r="777" spans="10:12" ht="12.5" x14ac:dyDescent="0.25">
      <c r="J777" s="120"/>
      <c r="L777" s="121"/>
    </row>
    <row r="778" spans="10:12" ht="12.5" x14ac:dyDescent="0.25">
      <c r="J778" s="120"/>
      <c r="L778" s="121"/>
    </row>
    <row r="779" spans="10:12" ht="12.5" x14ac:dyDescent="0.25">
      <c r="J779" s="120"/>
      <c r="L779" s="121"/>
    </row>
    <row r="780" spans="10:12" ht="12.5" x14ac:dyDescent="0.25">
      <c r="J780" s="120"/>
      <c r="L780" s="121"/>
    </row>
    <row r="781" spans="10:12" ht="12.5" x14ac:dyDescent="0.25">
      <c r="J781" s="120"/>
      <c r="L781" s="121"/>
    </row>
    <row r="782" spans="10:12" ht="12.5" x14ac:dyDescent="0.25">
      <c r="J782" s="120"/>
      <c r="L782" s="121"/>
    </row>
    <row r="783" spans="10:12" ht="12.5" x14ac:dyDescent="0.25">
      <c r="J783" s="120"/>
      <c r="L783" s="121"/>
    </row>
    <row r="784" spans="10:12" ht="12.5" x14ac:dyDescent="0.25">
      <c r="J784" s="120"/>
      <c r="L784" s="121"/>
    </row>
    <row r="785" spans="10:12" ht="12.5" x14ac:dyDescent="0.25">
      <c r="J785" s="120"/>
      <c r="L785" s="121"/>
    </row>
    <row r="786" spans="10:12" ht="12.5" x14ac:dyDescent="0.25">
      <c r="J786" s="120"/>
      <c r="L786" s="121"/>
    </row>
    <row r="787" spans="10:12" ht="12.5" x14ac:dyDescent="0.25">
      <c r="J787" s="120"/>
      <c r="L787" s="121"/>
    </row>
    <row r="788" spans="10:12" ht="12.5" x14ac:dyDescent="0.25">
      <c r="J788" s="120"/>
      <c r="L788" s="121"/>
    </row>
    <row r="789" spans="10:12" ht="12.5" x14ac:dyDescent="0.25">
      <c r="J789" s="120"/>
      <c r="L789" s="121"/>
    </row>
    <row r="790" spans="10:12" ht="12.5" x14ac:dyDescent="0.25">
      <c r="J790" s="120"/>
      <c r="L790" s="121"/>
    </row>
    <row r="791" spans="10:12" ht="12.5" x14ac:dyDescent="0.25">
      <c r="J791" s="120"/>
      <c r="L791" s="121"/>
    </row>
    <row r="792" spans="10:12" ht="12.5" x14ac:dyDescent="0.25">
      <c r="J792" s="120"/>
      <c r="L792" s="121"/>
    </row>
    <row r="793" spans="10:12" ht="12.5" x14ac:dyDescent="0.25">
      <c r="J793" s="120"/>
      <c r="L793" s="121"/>
    </row>
    <row r="794" spans="10:12" ht="12.5" x14ac:dyDescent="0.25">
      <c r="J794" s="120"/>
      <c r="L794" s="121"/>
    </row>
    <row r="795" spans="10:12" ht="12.5" x14ac:dyDescent="0.25">
      <c r="J795" s="120"/>
      <c r="L795" s="121"/>
    </row>
    <row r="796" spans="10:12" ht="12.5" x14ac:dyDescent="0.25">
      <c r="J796" s="120"/>
      <c r="L796" s="121"/>
    </row>
    <row r="797" spans="10:12" ht="12.5" x14ac:dyDescent="0.25">
      <c r="J797" s="120"/>
      <c r="L797" s="121"/>
    </row>
    <row r="798" spans="10:12" ht="12.5" x14ac:dyDescent="0.25">
      <c r="J798" s="120"/>
      <c r="L798" s="121"/>
    </row>
    <row r="799" spans="10:12" ht="12.5" x14ac:dyDescent="0.25">
      <c r="J799" s="120"/>
      <c r="L799" s="121"/>
    </row>
    <row r="800" spans="10:12" ht="12.5" x14ac:dyDescent="0.25">
      <c r="J800" s="120"/>
      <c r="L800" s="121"/>
    </row>
    <row r="801" spans="10:12" ht="12.5" x14ac:dyDescent="0.25">
      <c r="J801" s="120"/>
      <c r="L801" s="121"/>
    </row>
    <row r="802" spans="10:12" ht="12.5" x14ac:dyDescent="0.25">
      <c r="J802" s="120"/>
      <c r="L802" s="121"/>
    </row>
    <row r="803" spans="10:12" ht="12.5" x14ac:dyDescent="0.25">
      <c r="J803" s="120"/>
      <c r="L803" s="121"/>
    </row>
    <row r="804" spans="10:12" ht="12.5" x14ac:dyDescent="0.25">
      <c r="J804" s="120"/>
      <c r="L804" s="121"/>
    </row>
    <row r="805" spans="10:12" ht="12.5" x14ac:dyDescent="0.25">
      <c r="J805" s="120"/>
      <c r="L805" s="121"/>
    </row>
    <row r="806" spans="10:12" ht="12.5" x14ac:dyDescent="0.25">
      <c r="J806" s="120"/>
      <c r="L806" s="121"/>
    </row>
    <row r="807" spans="10:12" ht="12.5" x14ac:dyDescent="0.25">
      <c r="J807" s="120"/>
      <c r="L807" s="121"/>
    </row>
    <row r="808" spans="10:12" ht="12.5" x14ac:dyDescent="0.25">
      <c r="J808" s="120"/>
      <c r="L808" s="121"/>
    </row>
    <row r="809" spans="10:12" ht="12.5" x14ac:dyDescent="0.25">
      <c r="J809" s="120"/>
      <c r="L809" s="121"/>
    </row>
    <row r="810" spans="10:12" ht="12.5" x14ac:dyDescent="0.25">
      <c r="J810" s="120"/>
      <c r="L810" s="121"/>
    </row>
    <row r="811" spans="10:12" ht="12.5" x14ac:dyDescent="0.25">
      <c r="J811" s="120"/>
      <c r="L811" s="121"/>
    </row>
    <row r="812" spans="10:12" ht="12.5" x14ac:dyDescent="0.25">
      <c r="J812" s="120"/>
      <c r="L812" s="121"/>
    </row>
    <row r="813" spans="10:12" ht="12.5" x14ac:dyDescent="0.25">
      <c r="J813" s="120"/>
      <c r="L813" s="121"/>
    </row>
    <row r="814" spans="10:12" ht="12.5" x14ac:dyDescent="0.25">
      <c r="J814" s="120"/>
      <c r="L814" s="121"/>
    </row>
    <row r="815" spans="10:12" ht="12.5" x14ac:dyDescent="0.25">
      <c r="J815" s="120"/>
      <c r="L815" s="121"/>
    </row>
    <row r="816" spans="10:12" ht="12.5" x14ac:dyDescent="0.25">
      <c r="J816" s="120"/>
      <c r="L816" s="121"/>
    </row>
    <row r="817" spans="10:12" ht="12.5" x14ac:dyDescent="0.25">
      <c r="J817" s="120"/>
      <c r="L817" s="121"/>
    </row>
    <row r="818" spans="10:12" ht="12.5" x14ac:dyDescent="0.25">
      <c r="J818" s="120"/>
      <c r="L818" s="121"/>
    </row>
    <row r="819" spans="10:12" ht="12.5" x14ac:dyDescent="0.25">
      <c r="J819" s="120"/>
      <c r="L819" s="121"/>
    </row>
    <row r="820" spans="10:12" ht="12.5" x14ac:dyDescent="0.25">
      <c r="J820" s="120"/>
      <c r="L820" s="121"/>
    </row>
    <row r="821" spans="10:12" ht="12.5" x14ac:dyDescent="0.25">
      <c r="J821" s="120"/>
      <c r="L821" s="121"/>
    </row>
    <row r="822" spans="10:12" ht="12.5" x14ac:dyDescent="0.25">
      <c r="J822" s="120"/>
      <c r="L822" s="121"/>
    </row>
    <row r="823" spans="10:12" ht="12.5" x14ac:dyDescent="0.25">
      <c r="J823" s="120"/>
      <c r="L823" s="121"/>
    </row>
    <row r="824" spans="10:12" ht="12.5" x14ac:dyDescent="0.25">
      <c r="J824" s="120"/>
      <c r="L824" s="121"/>
    </row>
    <row r="825" spans="10:12" ht="12.5" x14ac:dyDescent="0.25">
      <c r="J825" s="120"/>
      <c r="L825" s="121"/>
    </row>
    <row r="826" spans="10:12" ht="12.5" x14ac:dyDescent="0.25">
      <c r="J826" s="120"/>
      <c r="L826" s="121"/>
    </row>
    <row r="827" spans="10:12" ht="12.5" x14ac:dyDescent="0.25">
      <c r="J827" s="120"/>
      <c r="L827" s="121"/>
    </row>
    <row r="828" spans="10:12" ht="12.5" x14ac:dyDescent="0.25">
      <c r="J828" s="120"/>
      <c r="L828" s="121"/>
    </row>
    <row r="829" spans="10:12" ht="12.5" x14ac:dyDescent="0.25">
      <c r="J829" s="120"/>
      <c r="L829" s="121"/>
    </row>
    <row r="830" spans="10:12" ht="12.5" x14ac:dyDescent="0.25">
      <c r="J830" s="120"/>
      <c r="L830" s="121"/>
    </row>
    <row r="831" spans="10:12" ht="12.5" x14ac:dyDescent="0.25">
      <c r="J831" s="120"/>
      <c r="L831" s="121"/>
    </row>
    <row r="832" spans="10:12" ht="12.5" x14ac:dyDescent="0.25">
      <c r="J832" s="120"/>
      <c r="L832" s="121"/>
    </row>
    <row r="833" spans="10:12" ht="12.5" x14ac:dyDescent="0.25">
      <c r="J833" s="120"/>
      <c r="L833" s="121"/>
    </row>
    <row r="834" spans="10:12" ht="12.5" x14ac:dyDescent="0.25">
      <c r="J834" s="120"/>
      <c r="L834" s="121"/>
    </row>
    <row r="835" spans="10:12" ht="12.5" x14ac:dyDescent="0.25">
      <c r="J835" s="120"/>
      <c r="L835" s="121"/>
    </row>
    <row r="836" spans="10:12" ht="12.5" x14ac:dyDescent="0.25">
      <c r="J836" s="120"/>
      <c r="L836" s="121"/>
    </row>
    <row r="837" spans="10:12" ht="12.5" x14ac:dyDescent="0.25">
      <c r="J837" s="120"/>
      <c r="L837" s="121"/>
    </row>
    <row r="838" spans="10:12" ht="12.5" x14ac:dyDescent="0.25">
      <c r="J838" s="120"/>
      <c r="L838" s="121"/>
    </row>
    <row r="839" spans="10:12" ht="12.5" x14ac:dyDescent="0.25">
      <c r="J839" s="120"/>
      <c r="L839" s="121"/>
    </row>
    <row r="840" spans="10:12" ht="12.5" x14ac:dyDescent="0.25">
      <c r="J840" s="120"/>
      <c r="L840" s="121"/>
    </row>
    <row r="841" spans="10:12" ht="12.5" x14ac:dyDescent="0.25">
      <c r="J841" s="120"/>
      <c r="L841" s="121"/>
    </row>
    <row r="842" spans="10:12" ht="12.5" x14ac:dyDescent="0.25">
      <c r="J842" s="120"/>
      <c r="L842" s="121"/>
    </row>
    <row r="843" spans="10:12" ht="12.5" x14ac:dyDescent="0.25">
      <c r="J843" s="120"/>
      <c r="L843" s="121"/>
    </row>
    <row r="844" spans="10:12" ht="12.5" x14ac:dyDescent="0.25">
      <c r="J844" s="120"/>
      <c r="L844" s="121"/>
    </row>
    <row r="845" spans="10:12" ht="12.5" x14ac:dyDescent="0.25">
      <c r="J845" s="120"/>
      <c r="L845" s="121"/>
    </row>
    <row r="846" spans="10:12" ht="12.5" x14ac:dyDescent="0.25">
      <c r="J846" s="120"/>
      <c r="L846" s="121"/>
    </row>
    <row r="847" spans="10:12" ht="12.5" x14ac:dyDescent="0.25">
      <c r="J847" s="120"/>
      <c r="L847" s="121"/>
    </row>
    <row r="848" spans="10:12" ht="12.5" x14ac:dyDescent="0.25">
      <c r="J848" s="120"/>
      <c r="L848" s="121"/>
    </row>
    <row r="849" spans="10:12" ht="12.5" x14ac:dyDescent="0.25">
      <c r="J849" s="120"/>
      <c r="L849" s="121"/>
    </row>
    <row r="850" spans="10:12" ht="12.5" x14ac:dyDescent="0.25">
      <c r="J850" s="120"/>
      <c r="L850" s="121"/>
    </row>
    <row r="851" spans="10:12" ht="12.5" x14ac:dyDescent="0.25">
      <c r="J851" s="120"/>
      <c r="L851" s="121"/>
    </row>
    <row r="852" spans="10:12" ht="12.5" x14ac:dyDescent="0.25">
      <c r="J852" s="120"/>
      <c r="L852" s="121"/>
    </row>
    <row r="853" spans="10:12" ht="12.5" x14ac:dyDescent="0.25">
      <c r="J853" s="120"/>
      <c r="L853" s="121"/>
    </row>
    <row r="854" spans="10:12" ht="12.5" x14ac:dyDescent="0.25">
      <c r="J854" s="120"/>
      <c r="L854" s="121"/>
    </row>
    <row r="855" spans="10:12" ht="12.5" x14ac:dyDescent="0.25">
      <c r="J855" s="120"/>
      <c r="L855" s="121"/>
    </row>
    <row r="856" spans="10:12" ht="12.5" x14ac:dyDescent="0.25">
      <c r="J856" s="120"/>
      <c r="L856" s="121"/>
    </row>
    <row r="857" spans="10:12" ht="12.5" x14ac:dyDescent="0.25">
      <c r="J857" s="120"/>
      <c r="L857" s="121"/>
    </row>
    <row r="858" spans="10:12" ht="12.5" x14ac:dyDescent="0.25">
      <c r="J858" s="120"/>
      <c r="L858" s="121"/>
    </row>
    <row r="859" spans="10:12" ht="12.5" x14ac:dyDescent="0.25">
      <c r="J859" s="120"/>
      <c r="L859" s="121"/>
    </row>
    <row r="860" spans="10:12" ht="12.5" x14ac:dyDescent="0.25">
      <c r="J860" s="120"/>
      <c r="L860" s="121"/>
    </row>
    <row r="861" spans="10:12" ht="12.5" x14ac:dyDescent="0.25">
      <c r="J861" s="120"/>
      <c r="L861" s="121"/>
    </row>
    <row r="862" spans="10:12" ht="12.5" x14ac:dyDescent="0.25">
      <c r="J862" s="120"/>
      <c r="L862" s="121"/>
    </row>
    <row r="863" spans="10:12" ht="12.5" x14ac:dyDescent="0.25">
      <c r="J863" s="120"/>
      <c r="L863" s="121"/>
    </row>
    <row r="864" spans="10:12" ht="12.5" x14ac:dyDescent="0.25">
      <c r="J864" s="120"/>
      <c r="L864" s="121"/>
    </row>
    <row r="865" spans="10:12" ht="12.5" x14ac:dyDescent="0.25">
      <c r="J865" s="120"/>
      <c r="L865" s="121"/>
    </row>
    <row r="866" spans="10:12" ht="12.5" x14ac:dyDescent="0.25">
      <c r="J866" s="120"/>
      <c r="L866" s="121"/>
    </row>
    <row r="867" spans="10:12" ht="12.5" x14ac:dyDescent="0.25">
      <c r="J867" s="120"/>
      <c r="L867" s="121"/>
    </row>
    <row r="868" spans="10:12" ht="12.5" x14ac:dyDescent="0.25">
      <c r="J868" s="120"/>
      <c r="L868" s="121"/>
    </row>
    <row r="869" spans="10:12" ht="12.5" x14ac:dyDescent="0.25">
      <c r="J869" s="120"/>
      <c r="L869" s="121"/>
    </row>
    <row r="870" spans="10:12" ht="12.5" x14ac:dyDescent="0.25">
      <c r="J870" s="120"/>
      <c r="L870" s="121"/>
    </row>
    <row r="871" spans="10:12" ht="12.5" x14ac:dyDescent="0.25">
      <c r="J871" s="120"/>
      <c r="L871" s="121"/>
    </row>
    <row r="872" spans="10:12" ht="12.5" x14ac:dyDescent="0.25">
      <c r="J872" s="120"/>
      <c r="L872" s="121"/>
    </row>
    <row r="873" spans="10:12" ht="12.5" x14ac:dyDescent="0.25">
      <c r="J873" s="120"/>
      <c r="L873" s="121"/>
    </row>
    <row r="874" spans="10:12" ht="12.5" x14ac:dyDescent="0.25">
      <c r="J874" s="120"/>
      <c r="L874" s="121"/>
    </row>
    <row r="875" spans="10:12" ht="12.5" x14ac:dyDescent="0.25">
      <c r="J875" s="120"/>
      <c r="L875" s="121"/>
    </row>
    <row r="876" spans="10:12" ht="12.5" x14ac:dyDescent="0.25">
      <c r="J876" s="120"/>
      <c r="L876" s="121"/>
    </row>
    <row r="877" spans="10:12" ht="12.5" x14ac:dyDescent="0.25">
      <c r="J877" s="120"/>
      <c r="L877" s="121"/>
    </row>
    <row r="878" spans="10:12" ht="12.5" x14ac:dyDescent="0.25">
      <c r="J878" s="120"/>
      <c r="L878" s="121"/>
    </row>
    <row r="879" spans="10:12" ht="12.5" x14ac:dyDescent="0.25">
      <c r="J879" s="120"/>
      <c r="L879" s="121"/>
    </row>
    <row r="880" spans="10:12" ht="12.5" x14ac:dyDescent="0.25">
      <c r="J880" s="120"/>
      <c r="L880" s="121"/>
    </row>
    <row r="881" spans="10:12" ht="12.5" x14ac:dyDescent="0.25">
      <c r="J881" s="120"/>
      <c r="L881" s="121"/>
    </row>
    <row r="882" spans="10:12" ht="12.5" x14ac:dyDescent="0.25">
      <c r="J882" s="120"/>
      <c r="L882" s="121"/>
    </row>
    <row r="883" spans="10:12" ht="12.5" x14ac:dyDescent="0.25">
      <c r="J883" s="120"/>
      <c r="L883" s="121"/>
    </row>
    <row r="884" spans="10:12" ht="12.5" x14ac:dyDescent="0.25">
      <c r="J884" s="120"/>
      <c r="L884" s="121"/>
    </row>
    <row r="885" spans="10:12" ht="12.5" x14ac:dyDescent="0.25">
      <c r="J885" s="120"/>
      <c r="L885" s="121"/>
    </row>
    <row r="886" spans="10:12" ht="12.5" x14ac:dyDescent="0.25">
      <c r="J886" s="120"/>
      <c r="L886" s="121"/>
    </row>
    <row r="887" spans="10:12" ht="12.5" x14ac:dyDescent="0.25">
      <c r="J887" s="120"/>
      <c r="L887" s="121"/>
    </row>
    <row r="888" spans="10:12" ht="12.5" x14ac:dyDescent="0.25">
      <c r="J888" s="120"/>
      <c r="L888" s="121"/>
    </row>
    <row r="889" spans="10:12" ht="12.5" x14ac:dyDescent="0.25">
      <c r="J889" s="120"/>
      <c r="L889" s="121"/>
    </row>
    <row r="890" spans="10:12" ht="12.5" x14ac:dyDescent="0.25">
      <c r="J890" s="120"/>
      <c r="L890" s="121"/>
    </row>
    <row r="891" spans="10:12" ht="12.5" x14ac:dyDescent="0.25">
      <c r="J891" s="120"/>
      <c r="L891" s="121"/>
    </row>
    <row r="892" spans="10:12" ht="12.5" x14ac:dyDescent="0.25">
      <c r="J892" s="120"/>
      <c r="L892" s="121"/>
    </row>
    <row r="893" spans="10:12" ht="12.5" x14ac:dyDescent="0.25">
      <c r="J893" s="120"/>
      <c r="L893" s="121"/>
    </row>
    <row r="894" spans="10:12" ht="12.5" x14ac:dyDescent="0.25">
      <c r="J894" s="120"/>
      <c r="L894" s="121"/>
    </row>
    <row r="895" spans="10:12" ht="12.5" x14ac:dyDescent="0.25">
      <c r="J895" s="120"/>
      <c r="L895" s="121"/>
    </row>
    <row r="896" spans="10:12" ht="12.5" x14ac:dyDescent="0.25">
      <c r="J896" s="120"/>
      <c r="L896" s="121"/>
    </row>
    <row r="897" spans="10:12" ht="12.5" x14ac:dyDescent="0.25">
      <c r="J897" s="120"/>
      <c r="L897" s="121"/>
    </row>
    <row r="898" spans="10:12" ht="12.5" x14ac:dyDescent="0.25">
      <c r="J898" s="120"/>
      <c r="L898" s="121"/>
    </row>
    <row r="899" spans="10:12" ht="12.5" x14ac:dyDescent="0.25">
      <c r="J899" s="120"/>
      <c r="L899" s="121"/>
    </row>
    <row r="900" spans="10:12" ht="12.5" x14ac:dyDescent="0.25">
      <c r="J900" s="120"/>
      <c r="L900" s="121"/>
    </row>
    <row r="901" spans="10:12" ht="12.5" x14ac:dyDescent="0.25">
      <c r="J901" s="120"/>
      <c r="L901" s="121"/>
    </row>
    <row r="902" spans="10:12" ht="12.5" x14ac:dyDescent="0.25">
      <c r="J902" s="120"/>
      <c r="L902" s="121"/>
    </row>
    <row r="903" spans="10:12" ht="12.5" x14ac:dyDescent="0.25">
      <c r="J903" s="120"/>
      <c r="L903" s="121"/>
    </row>
    <row r="904" spans="10:12" ht="12.5" x14ac:dyDescent="0.25">
      <c r="J904" s="120"/>
      <c r="L904" s="121"/>
    </row>
    <row r="905" spans="10:12" ht="12.5" x14ac:dyDescent="0.25">
      <c r="J905" s="120"/>
      <c r="L905" s="121"/>
    </row>
    <row r="906" spans="10:12" ht="12.5" x14ac:dyDescent="0.25">
      <c r="J906" s="120"/>
      <c r="L906" s="121"/>
    </row>
    <row r="907" spans="10:12" ht="12.5" x14ac:dyDescent="0.25">
      <c r="J907" s="120"/>
      <c r="L907" s="121"/>
    </row>
    <row r="908" spans="10:12" ht="12.5" x14ac:dyDescent="0.25">
      <c r="J908" s="120"/>
      <c r="L908" s="121"/>
    </row>
    <row r="909" spans="10:12" ht="12.5" x14ac:dyDescent="0.25">
      <c r="J909" s="120"/>
      <c r="L909" s="121"/>
    </row>
    <row r="910" spans="10:12" ht="12.5" x14ac:dyDescent="0.25">
      <c r="J910" s="120"/>
      <c r="L910" s="121"/>
    </row>
    <row r="911" spans="10:12" ht="12.5" x14ac:dyDescent="0.25">
      <c r="J911" s="120"/>
      <c r="L911" s="121"/>
    </row>
    <row r="912" spans="10:12" ht="12.5" x14ac:dyDescent="0.25">
      <c r="J912" s="120"/>
      <c r="L912" s="121"/>
    </row>
    <row r="913" spans="10:12" ht="12.5" x14ac:dyDescent="0.25">
      <c r="J913" s="120"/>
      <c r="L913" s="121"/>
    </row>
    <row r="914" spans="10:12" ht="12.5" x14ac:dyDescent="0.25">
      <c r="J914" s="120"/>
      <c r="L914" s="121"/>
    </row>
    <row r="915" spans="10:12" ht="12.5" x14ac:dyDescent="0.25">
      <c r="J915" s="120"/>
      <c r="L915" s="121"/>
    </row>
    <row r="916" spans="10:12" ht="12.5" x14ac:dyDescent="0.25">
      <c r="J916" s="120"/>
      <c r="L916" s="121"/>
    </row>
    <row r="917" spans="10:12" ht="12.5" x14ac:dyDescent="0.25">
      <c r="J917" s="120"/>
      <c r="L917" s="121"/>
    </row>
    <row r="918" spans="10:12" ht="12.5" x14ac:dyDescent="0.25">
      <c r="J918" s="120"/>
      <c r="L918" s="121"/>
    </row>
    <row r="919" spans="10:12" ht="12.5" x14ac:dyDescent="0.25">
      <c r="J919" s="120"/>
      <c r="L919" s="121"/>
    </row>
    <row r="920" spans="10:12" ht="12.5" x14ac:dyDescent="0.25">
      <c r="J920" s="120"/>
      <c r="L920" s="121"/>
    </row>
    <row r="921" spans="10:12" ht="12.5" x14ac:dyDescent="0.25">
      <c r="J921" s="120"/>
      <c r="L921" s="121"/>
    </row>
    <row r="922" spans="10:12" ht="12.5" x14ac:dyDescent="0.25">
      <c r="J922" s="120"/>
      <c r="L922" s="121"/>
    </row>
    <row r="923" spans="10:12" ht="12.5" x14ac:dyDescent="0.25">
      <c r="J923" s="120"/>
      <c r="L923" s="121"/>
    </row>
    <row r="924" spans="10:12" ht="12.5" x14ac:dyDescent="0.25">
      <c r="J924" s="120"/>
      <c r="L924" s="121"/>
    </row>
    <row r="925" spans="10:12" ht="12.5" x14ac:dyDescent="0.25">
      <c r="J925" s="120"/>
      <c r="L925" s="121"/>
    </row>
    <row r="926" spans="10:12" ht="12.5" x14ac:dyDescent="0.25">
      <c r="J926" s="120"/>
      <c r="L926" s="121"/>
    </row>
    <row r="927" spans="10:12" ht="12.5" x14ac:dyDescent="0.25">
      <c r="J927" s="120"/>
      <c r="L927" s="121"/>
    </row>
    <row r="928" spans="10:12" ht="12.5" x14ac:dyDescent="0.25">
      <c r="J928" s="120"/>
      <c r="L928" s="121"/>
    </row>
    <row r="929" spans="10:12" ht="12.5" x14ac:dyDescent="0.25">
      <c r="J929" s="120"/>
      <c r="L929" s="121"/>
    </row>
    <row r="930" spans="10:12" ht="12.5" x14ac:dyDescent="0.25">
      <c r="J930" s="120"/>
      <c r="L930" s="121"/>
    </row>
    <row r="931" spans="10:12" ht="12.5" x14ac:dyDescent="0.25">
      <c r="J931" s="120"/>
      <c r="L931" s="121"/>
    </row>
    <row r="932" spans="10:12" ht="12.5" x14ac:dyDescent="0.25">
      <c r="J932" s="120"/>
      <c r="L932" s="121"/>
    </row>
    <row r="933" spans="10:12" ht="12.5" x14ac:dyDescent="0.25">
      <c r="J933" s="120"/>
      <c r="L933" s="121"/>
    </row>
    <row r="934" spans="10:12" ht="12.5" x14ac:dyDescent="0.25">
      <c r="J934" s="120"/>
      <c r="L934" s="121"/>
    </row>
    <row r="935" spans="10:12" ht="12.5" x14ac:dyDescent="0.25">
      <c r="J935" s="120"/>
      <c r="L935" s="121"/>
    </row>
    <row r="936" spans="10:12" ht="12.5" x14ac:dyDescent="0.25">
      <c r="J936" s="120"/>
      <c r="L936" s="121"/>
    </row>
    <row r="937" spans="10:12" ht="12.5" x14ac:dyDescent="0.25">
      <c r="J937" s="120"/>
      <c r="L937" s="121"/>
    </row>
    <row r="938" spans="10:12" ht="12.5" x14ac:dyDescent="0.25">
      <c r="J938" s="120"/>
      <c r="L938" s="121"/>
    </row>
    <row r="939" spans="10:12" ht="12.5" x14ac:dyDescent="0.25">
      <c r="J939" s="120"/>
      <c r="L939" s="121"/>
    </row>
    <row r="940" spans="10:12" ht="12.5" x14ac:dyDescent="0.25">
      <c r="J940" s="120"/>
      <c r="L940" s="121"/>
    </row>
    <row r="941" spans="10:12" ht="12.5" x14ac:dyDescent="0.25">
      <c r="J941" s="120"/>
      <c r="L941" s="121"/>
    </row>
    <row r="942" spans="10:12" ht="12.5" x14ac:dyDescent="0.25">
      <c r="J942" s="120"/>
      <c r="L942" s="121"/>
    </row>
    <row r="943" spans="10:12" ht="12.5" x14ac:dyDescent="0.25">
      <c r="J943" s="120"/>
      <c r="L943" s="121"/>
    </row>
    <row r="944" spans="10:12" ht="12.5" x14ac:dyDescent="0.25">
      <c r="J944" s="120"/>
      <c r="L944" s="121"/>
    </row>
    <row r="945" spans="10:12" ht="12.5" x14ac:dyDescent="0.25">
      <c r="J945" s="120"/>
      <c r="L945" s="121"/>
    </row>
    <row r="946" spans="10:12" ht="12.5" x14ac:dyDescent="0.25">
      <c r="J946" s="120"/>
      <c r="L946" s="121"/>
    </row>
    <row r="947" spans="10:12" ht="12.5" x14ac:dyDescent="0.25">
      <c r="J947" s="120"/>
      <c r="L947" s="121"/>
    </row>
    <row r="948" spans="10:12" ht="12.5" x14ac:dyDescent="0.25">
      <c r="J948" s="120"/>
      <c r="L948" s="121"/>
    </row>
    <row r="949" spans="10:12" ht="12.5" x14ac:dyDescent="0.25">
      <c r="J949" s="120"/>
      <c r="L949" s="121"/>
    </row>
    <row r="950" spans="10:12" ht="12.5" x14ac:dyDescent="0.25">
      <c r="J950" s="120"/>
      <c r="L950" s="121"/>
    </row>
    <row r="951" spans="10:12" ht="12.5" x14ac:dyDescent="0.25">
      <c r="J951" s="120"/>
      <c r="L951" s="121"/>
    </row>
    <row r="952" spans="10:12" ht="12.5" x14ac:dyDescent="0.25">
      <c r="J952" s="120"/>
      <c r="L952" s="121"/>
    </row>
    <row r="953" spans="10:12" ht="12.5" x14ac:dyDescent="0.25">
      <c r="J953" s="120"/>
      <c r="L953" s="121"/>
    </row>
    <row r="954" spans="10:12" ht="12.5" x14ac:dyDescent="0.25">
      <c r="J954" s="120"/>
      <c r="L954" s="121"/>
    </row>
    <row r="955" spans="10:12" ht="12.5" x14ac:dyDescent="0.25">
      <c r="J955" s="120"/>
      <c r="L955" s="121"/>
    </row>
    <row r="956" spans="10:12" ht="12.5" x14ac:dyDescent="0.25">
      <c r="J956" s="120"/>
      <c r="L956" s="121"/>
    </row>
    <row r="957" spans="10:12" ht="12.5" x14ac:dyDescent="0.25">
      <c r="J957" s="120"/>
      <c r="L957" s="121"/>
    </row>
    <row r="958" spans="10:12" ht="12.5" x14ac:dyDescent="0.25">
      <c r="J958" s="120"/>
      <c r="L958" s="121"/>
    </row>
    <row r="959" spans="10:12" ht="12.5" x14ac:dyDescent="0.25">
      <c r="J959" s="120"/>
      <c r="L959" s="121"/>
    </row>
    <row r="960" spans="10:12" ht="12.5" x14ac:dyDescent="0.25">
      <c r="J960" s="120"/>
      <c r="L960" s="121"/>
    </row>
    <row r="961" spans="10:12" ht="12.5" x14ac:dyDescent="0.25">
      <c r="J961" s="120"/>
      <c r="L961" s="121"/>
    </row>
    <row r="962" spans="10:12" ht="12.5" x14ac:dyDescent="0.25">
      <c r="J962" s="120"/>
      <c r="L962" s="121"/>
    </row>
    <row r="963" spans="10:12" ht="12.5" x14ac:dyDescent="0.25">
      <c r="J963" s="120"/>
      <c r="L963" s="121"/>
    </row>
    <row r="964" spans="10:12" ht="12.5" x14ac:dyDescent="0.25">
      <c r="J964" s="120"/>
      <c r="L964" s="121"/>
    </row>
    <row r="965" spans="10:12" ht="12.5" x14ac:dyDescent="0.25">
      <c r="J965" s="120"/>
      <c r="L965" s="121"/>
    </row>
    <row r="966" spans="10:12" ht="12.5" x14ac:dyDescent="0.25">
      <c r="J966" s="120"/>
      <c r="L966" s="121"/>
    </row>
    <row r="967" spans="10:12" ht="12.5" x14ac:dyDescent="0.25">
      <c r="J967" s="120"/>
      <c r="L967" s="121"/>
    </row>
    <row r="968" spans="10:12" ht="12.5" x14ac:dyDescent="0.25">
      <c r="J968" s="120"/>
      <c r="L968" s="121"/>
    </row>
    <row r="969" spans="10:12" ht="12.5" x14ac:dyDescent="0.25">
      <c r="J969" s="120"/>
      <c r="L969" s="121"/>
    </row>
    <row r="970" spans="10:12" ht="12.5" x14ac:dyDescent="0.25">
      <c r="J970" s="120"/>
      <c r="L970" s="121"/>
    </row>
    <row r="971" spans="10:12" ht="12.5" x14ac:dyDescent="0.25">
      <c r="J971" s="120"/>
      <c r="L971" s="121"/>
    </row>
    <row r="972" spans="10:12" ht="12.5" x14ac:dyDescent="0.25">
      <c r="J972" s="120"/>
      <c r="L972" s="121"/>
    </row>
    <row r="973" spans="10:12" ht="12.5" x14ac:dyDescent="0.25">
      <c r="J973" s="120"/>
      <c r="L973" s="121"/>
    </row>
    <row r="974" spans="10:12" ht="12.5" x14ac:dyDescent="0.25">
      <c r="J974" s="120"/>
      <c r="L974" s="121"/>
    </row>
    <row r="975" spans="10:12" ht="12.5" x14ac:dyDescent="0.25">
      <c r="J975" s="120"/>
      <c r="L975" s="121"/>
    </row>
    <row r="976" spans="10:12" ht="12.5" x14ac:dyDescent="0.25">
      <c r="J976" s="120"/>
      <c r="L976" s="121"/>
    </row>
    <row r="977" spans="10:12" ht="12.5" x14ac:dyDescent="0.25">
      <c r="J977" s="120"/>
      <c r="L977" s="121"/>
    </row>
    <row r="978" spans="10:12" ht="12.5" x14ac:dyDescent="0.25">
      <c r="J978" s="120"/>
      <c r="L978" s="121"/>
    </row>
    <row r="979" spans="10:12" ht="12.5" x14ac:dyDescent="0.25">
      <c r="J979" s="120"/>
      <c r="L979" s="121"/>
    </row>
    <row r="980" spans="10:12" ht="12.5" x14ac:dyDescent="0.25">
      <c r="J980" s="120"/>
      <c r="L980" s="121"/>
    </row>
    <row r="981" spans="10:12" ht="12.5" x14ac:dyDescent="0.25">
      <c r="J981" s="120"/>
      <c r="L981" s="121"/>
    </row>
    <row r="982" spans="10:12" ht="12.5" x14ac:dyDescent="0.25">
      <c r="J982" s="120"/>
      <c r="L982" s="121"/>
    </row>
    <row r="983" spans="10:12" ht="12.5" x14ac:dyDescent="0.25">
      <c r="J983" s="120"/>
      <c r="L983" s="121"/>
    </row>
    <row r="984" spans="10:12" ht="12.5" x14ac:dyDescent="0.25">
      <c r="J984" s="120"/>
      <c r="L984" s="121"/>
    </row>
    <row r="985" spans="10:12" ht="12.5" x14ac:dyDescent="0.25">
      <c r="J985" s="120"/>
      <c r="L985" s="121"/>
    </row>
    <row r="986" spans="10:12" ht="12.5" x14ac:dyDescent="0.25">
      <c r="J986" s="120"/>
      <c r="L986" s="121"/>
    </row>
    <row r="987" spans="10:12" ht="12.5" x14ac:dyDescent="0.25">
      <c r="J987" s="120"/>
      <c r="L987" s="121"/>
    </row>
    <row r="988" spans="10:12" ht="12.5" x14ac:dyDescent="0.25">
      <c r="J988" s="120"/>
      <c r="L988" s="121"/>
    </row>
    <row r="989" spans="10:12" ht="12.5" x14ac:dyDescent="0.25">
      <c r="J989" s="120"/>
      <c r="L989" s="121"/>
    </row>
    <row r="990" spans="10:12" ht="12.5" x14ac:dyDescent="0.25">
      <c r="J990" s="120"/>
      <c r="L990" s="121"/>
    </row>
    <row r="991" spans="10:12" ht="12.5" x14ac:dyDescent="0.25">
      <c r="J991" s="120"/>
      <c r="L991" s="121"/>
    </row>
    <row r="992" spans="10:12" ht="12.5" x14ac:dyDescent="0.25">
      <c r="J992" s="120"/>
      <c r="L992" s="121"/>
    </row>
    <row r="993" spans="10:12" ht="12.5" x14ac:dyDescent="0.25">
      <c r="J993" s="120"/>
      <c r="L993" s="121"/>
    </row>
    <row r="994" spans="10:12" ht="12.5" x14ac:dyDescent="0.25">
      <c r="J994" s="120"/>
      <c r="L994" s="121"/>
    </row>
    <row r="995" spans="10:12" ht="12.5" x14ac:dyDescent="0.25">
      <c r="J995" s="120"/>
      <c r="L995" s="121"/>
    </row>
    <row r="996" spans="10:12" ht="12.5" x14ac:dyDescent="0.25">
      <c r="J996" s="120"/>
      <c r="L996" s="121"/>
    </row>
  </sheetData>
  <mergeCells count="1">
    <mergeCell ref="A3:C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75AC-80FE-47D0-9C2E-3C5C71276389}">
  <dimension ref="A1:N286"/>
  <sheetViews>
    <sheetView topLeftCell="C1" zoomScale="85" zoomScaleNormal="85" workbookViewId="0">
      <selection activeCell="G2" sqref="G2:G6"/>
    </sheetView>
  </sheetViews>
  <sheetFormatPr defaultRowHeight="12.5" x14ac:dyDescent="0.25"/>
  <cols>
    <col min="1" max="1" width="4.08984375" style="183" bestFit="1" customWidth="1"/>
    <col min="3" max="3" width="10.6328125" bestFit="1" customWidth="1"/>
    <col min="6" max="6" width="13.1796875" customWidth="1"/>
    <col min="7" max="7" width="12.26953125" customWidth="1"/>
    <col min="8" max="8" width="14.54296875" customWidth="1"/>
    <col min="9" max="9" width="16.54296875" customWidth="1"/>
    <col min="10" max="10" width="22.7265625" customWidth="1"/>
    <col min="11" max="11" width="20.26953125" customWidth="1"/>
    <col min="12" max="12" width="16.7265625" customWidth="1"/>
    <col min="13" max="13" width="16.81640625" customWidth="1"/>
  </cols>
  <sheetData>
    <row r="1" spans="1:14" ht="42.5" thickBot="1" x14ac:dyDescent="0.3">
      <c r="B1" t="s">
        <v>164</v>
      </c>
      <c r="C1" s="169" t="s">
        <v>165</v>
      </c>
      <c r="F1" s="175" t="s">
        <v>195</v>
      </c>
      <c r="G1" s="176" t="s">
        <v>3</v>
      </c>
      <c r="H1" s="176" t="s">
        <v>206</v>
      </c>
      <c r="I1" s="176" t="s">
        <v>207</v>
      </c>
      <c r="J1" s="176" t="s">
        <v>208</v>
      </c>
      <c r="K1" s="176" t="s">
        <v>209</v>
      </c>
      <c r="L1" s="176" t="s">
        <v>210</v>
      </c>
      <c r="M1" s="176" t="s">
        <v>211</v>
      </c>
      <c r="N1" s="176" t="s">
        <v>212</v>
      </c>
    </row>
    <row r="2" spans="1:14" ht="15" thickBot="1" x14ac:dyDescent="0.3">
      <c r="A2" s="183">
        <v>1</v>
      </c>
      <c r="B2" s="172">
        <v>0</v>
      </c>
      <c r="C2" s="173">
        <v>0.77671729480590501</v>
      </c>
      <c r="F2" s="177" t="s">
        <v>196</v>
      </c>
      <c r="G2" s="178">
        <v>28</v>
      </c>
      <c r="H2" s="178">
        <v>8</v>
      </c>
      <c r="I2" s="178">
        <v>18</v>
      </c>
      <c r="J2" s="178">
        <f>SUM($H$2:H2)</f>
        <v>8</v>
      </c>
      <c r="K2" s="178">
        <f>SUM($I$2:I2)</f>
        <v>18</v>
      </c>
      <c r="L2" s="184">
        <f>J2/$H$12</f>
        <v>9.8765432098765427E-2</v>
      </c>
      <c r="M2" s="184">
        <f>K2/$I$12</f>
        <v>0.22222222222222221</v>
      </c>
      <c r="N2" s="185">
        <f>M2/L2</f>
        <v>2.25</v>
      </c>
    </row>
    <row r="3" spans="1:14" ht="15" thickBot="1" x14ac:dyDescent="0.3">
      <c r="A3" s="182">
        <v>2</v>
      </c>
      <c r="B3" s="172">
        <v>0</v>
      </c>
      <c r="C3" s="173">
        <v>0.75046837714789605</v>
      </c>
      <c r="F3" s="177" t="s">
        <v>197</v>
      </c>
      <c r="G3" s="178">
        <v>28</v>
      </c>
      <c r="H3" s="178">
        <v>8</v>
      </c>
      <c r="I3" s="178">
        <v>15</v>
      </c>
      <c r="J3" s="178">
        <f>SUM($H$2:H3)</f>
        <v>16</v>
      </c>
      <c r="K3" s="178">
        <f>SUM($I$2:I3)</f>
        <v>33</v>
      </c>
      <c r="L3" s="184">
        <f t="shared" ref="L3:L11" si="0">J3/$H$12</f>
        <v>0.19753086419753085</v>
      </c>
      <c r="M3" s="184">
        <f t="shared" ref="M3:M11" si="1">K3/$I$12</f>
        <v>0.40740740740740738</v>
      </c>
      <c r="N3" s="185">
        <f t="shared" ref="N3:N11" si="2">M3/L3</f>
        <v>2.0625</v>
      </c>
    </row>
    <row r="4" spans="1:14" ht="15" thickBot="1" x14ac:dyDescent="0.3">
      <c r="A4" s="183">
        <v>3</v>
      </c>
      <c r="B4" s="172">
        <v>1</v>
      </c>
      <c r="C4" s="173">
        <v>0.75046837714789605</v>
      </c>
      <c r="F4" s="177" t="s">
        <v>198</v>
      </c>
      <c r="G4" s="178">
        <v>28</v>
      </c>
      <c r="H4" s="178">
        <v>8</v>
      </c>
      <c r="I4" s="178">
        <v>12</v>
      </c>
      <c r="J4" s="178">
        <f>SUM($H$2:H4)</f>
        <v>24</v>
      </c>
      <c r="K4" s="178">
        <f>SUM($I$2:I4)</f>
        <v>45</v>
      </c>
      <c r="L4" s="184">
        <f t="shared" si="0"/>
        <v>0.29629629629629628</v>
      </c>
      <c r="M4" s="184">
        <f t="shared" si="1"/>
        <v>0.55555555555555558</v>
      </c>
      <c r="N4" s="185">
        <f t="shared" si="2"/>
        <v>1.8750000000000002</v>
      </c>
    </row>
    <row r="5" spans="1:14" ht="15" thickBot="1" x14ac:dyDescent="0.3">
      <c r="A5" s="182">
        <v>4</v>
      </c>
      <c r="B5" s="172">
        <v>0</v>
      </c>
      <c r="C5" s="173">
        <v>0.75046837714789605</v>
      </c>
      <c r="F5" s="177" t="s">
        <v>199</v>
      </c>
      <c r="G5" s="178">
        <v>28</v>
      </c>
      <c r="H5" s="178">
        <v>8</v>
      </c>
      <c r="I5" s="178">
        <v>7</v>
      </c>
      <c r="J5" s="178">
        <f>SUM($H$2:H5)</f>
        <v>32</v>
      </c>
      <c r="K5" s="178">
        <f>SUM($I$2:I5)</f>
        <v>52</v>
      </c>
      <c r="L5" s="184">
        <f t="shared" si="0"/>
        <v>0.39506172839506171</v>
      </c>
      <c r="M5" s="184">
        <f t="shared" si="1"/>
        <v>0.64197530864197527</v>
      </c>
      <c r="N5" s="185">
        <f t="shared" si="2"/>
        <v>1.625</v>
      </c>
    </row>
    <row r="6" spans="1:14" ht="15" thickBot="1" x14ac:dyDescent="0.3">
      <c r="A6" s="183">
        <v>5</v>
      </c>
      <c r="B6" s="172">
        <v>0</v>
      </c>
      <c r="C6" s="173">
        <v>0.75046837714789605</v>
      </c>
      <c r="F6" s="177" t="s">
        <v>200</v>
      </c>
      <c r="G6" s="178">
        <v>28</v>
      </c>
      <c r="H6" s="178">
        <v>8</v>
      </c>
      <c r="I6" s="178">
        <v>6</v>
      </c>
      <c r="J6" s="178">
        <f>SUM($H$2:H6)</f>
        <v>40</v>
      </c>
      <c r="K6" s="178">
        <f>SUM($I$2:I6)</f>
        <v>58</v>
      </c>
      <c r="L6" s="184">
        <f t="shared" si="0"/>
        <v>0.49382716049382713</v>
      </c>
      <c r="M6" s="184">
        <f t="shared" si="1"/>
        <v>0.71604938271604934</v>
      </c>
      <c r="N6" s="185">
        <f t="shared" si="2"/>
        <v>1.45</v>
      </c>
    </row>
    <row r="7" spans="1:14" ht="15" thickBot="1" x14ac:dyDescent="0.3">
      <c r="A7" s="182">
        <v>6</v>
      </c>
      <c r="B7" s="172">
        <v>1</v>
      </c>
      <c r="C7" s="173">
        <v>0.75046837714789605</v>
      </c>
      <c r="F7" s="177" t="s">
        <v>201</v>
      </c>
      <c r="G7" s="178">
        <v>29</v>
      </c>
      <c r="H7" s="178">
        <v>8</v>
      </c>
      <c r="I7" s="178">
        <v>3</v>
      </c>
      <c r="J7" s="178">
        <f>SUM($H$2:H7)</f>
        <v>48</v>
      </c>
      <c r="K7" s="178">
        <f>SUM($I$2:I7)</f>
        <v>61</v>
      </c>
      <c r="L7" s="184">
        <f t="shared" si="0"/>
        <v>0.59259259259259256</v>
      </c>
      <c r="M7" s="184">
        <f t="shared" si="1"/>
        <v>0.75308641975308643</v>
      </c>
      <c r="N7" s="185">
        <f t="shared" si="2"/>
        <v>1.2708333333333335</v>
      </c>
    </row>
    <row r="8" spans="1:14" ht="15" thickBot="1" x14ac:dyDescent="0.3">
      <c r="A8" s="183">
        <v>7</v>
      </c>
      <c r="B8" s="172">
        <v>1</v>
      </c>
      <c r="C8" s="173">
        <v>0.75046837714789605</v>
      </c>
      <c r="F8" s="177" t="s">
        <v>202</v>
      </c>
      <c r="G8" s="178">
        <v>29</v>
      </c>
      <c r="H8" s="178">
        <v>8</v>
      </c>
      <c r="I8" s="178">
        <v>7</v>
      </c>
      <c r="J8" s="178">
        <f>SUM($H$2:H8)</f>
        <v>56</v>
      </c>
      <c r="K8" s="178">
        <f>SUM($I$2:I8)</f>
        <v>68</v>
      </c>
      <c r="L8" s="184">
        <f t="shared" si="0"/>
        <v>0.69135802469135799</v>
      </c>
      <c r="M8" s="184">
        <f t="shared" si="1"/>
        <v>0.83950617283950613</v>
      </c>
      <c r="N8" s="185">
        <f t="shared" si="2"/>
        <v>1.2142857142857142</v>
      </c>
    </row>
    <row r="9" spans="1:14" ht="15" thickBot="1" x14ac:dyDescent="0.3">
      <c r="A9" s="182">
        <v>8</v>
      </c>
      <c r="B9" s="172">
        <v>1</v>
      </c>
      <c r="C9" s="173">
        <v>0.71238705892229504</v>
      </c>
      <c r="F9" s="177" t="s">
        <v>203</v>
      </c>
      <c r="G9" s="178">
        <v>29</v>
      </c>
      <c r="H9" s="178">
        <v>8</v>
      </c>
      <c r="I9" s="178">
        <v>5</v>
      </c>
      <c r="J9" s="178">
        <f>SUM($H$2:H9)</f>
        <v>64</v>
      </c>
      <c r="K9" s="178">
        <f>SUM($I$2:I9)</f>
        <v>73</v>
      </c>
      <c r="L9" s="184">
        <f t="shared" si="0"/>
        <v>0.79012345679012341</v>
      </c>
      <c r="M9" s="184">
        <f t="shared" si="1"/>
        <v>0.90123456790123457</v>
      </c>
      <c r="N9" s="185">
        <f t="shared" si="2"/>
        <v>1.140625</v>
      </c>
    </row>
    <row r="10" spans="1:14" ht="15" thickBot="1" x14ac:dyDescent="0.3">
      <c r="A10" s="183">
        <v>9</v>
      </c>
      <c r="B10" s="172">
        <v>1</v>
      </c>
      <c r="C10" s="173">
        <v>0.71238705892229504</v>
      </c>
      <c r="F10" s="177" t="s">
        <v>204</v>
      </c>
      <c r="G10" s="178">
        <v>29</v>
      </c>
      <c r="H10" s="178">
        <v>8</v>
      </c>
      <c r="I10" s="178">
        <v>3</v>
      </c>
      <c r="J10" s="178">
        <f>SUM($H$2:H10)</f>
        <v>72</v>
      </c>
      <c r="K10" s="178">
        <f>SUM($I$2:I10)</f>
        <v>76</v>
      </c>
      <c r="L10" s="184">
        <f t="shared" si="0"/>
        <v>0.88888888888888884</v>
      </c>
      <c r="M10" s="184">
        <f t="shared" si="1"/>
        <v>0.93827160493827155</v>
      </c>
      <c r="N10" s="185">
        <f t="shared" si="2"/>
        <v>1.0555555555555556</v>
      </c>
    </row>
    <row r="11" spans="1:14" ht="15" thickBot="1" x14ac:dyDescent="0.3">
      <c r="A11" s="182">
        <v>10</v>
      </c>
      <c r="B11" s="172">
        <v>1</v>
      </c>
      <c r="C11" s="173">
        <v>0.71238705892229504</v>
      </c>
      <c r="F11" s="177" t="s">
        <v>205</v>
      </c>
      <c r="G11" s="178">
        <v>29</v>
      </c>
      <c r="H11" s="178">
        <v>9</v>
      </c>
      <c r="I11" s="178">
        <v>5</v>
      </c>
      <c r="J11" s="178">
        <f>SUM($H$2:H11)</f>
        <v>81</v>
      </c>
      <c r="K11" s="178">
        <f>SUM($I$2:I11)</f>
        <v>81</v>
      </c>
      <c r="L11" s="184">
        <f t="shared" si="0"/>
        <v>1</v>
      </c>
      <c r="M11" s="184">
        <f t="shared" si="1"/>
        <v>1</v>
      </c>
      <c r="N11" s="185">
        <f t="shared" si="2"/>
        <v>1</v>
      </c>
    </row>
    <row r="12" spans="1:14" ht="14.5" thickBot="1" x14ac:dyDescent="0.3">
      <c r="A12" s="183">
        <v>11</v>
      </c>
      <c r="B12" s="172">
        <v>0</v>
      </c>
      <c r="C12" s="173">
        <v>0.71238705892229504</v>
      </c>
      <c r="F12" s="179" t="s">
        <v>17</v>
      </c>
      <c r="G12" s="180">
        <f>SUM(G2:G11)</f>
        <v>285</v>
      </c>
      <c r="H12" s="179">
        <f>SUM(H2:H11)</f>
        <v>81</v>
      </c>
      <c r="I12" s="179">
        <f>SUM(I2:I11)</f>
        <v>81</v>
      </c>
      <c r="J12" s="179"/>
      <c r="K12" s="179"/>
      <c r="L12" s="179"/>
      <c r="M12" s="179"/>
      <c r="N12" s="179"/>
    </row>
    <row r="13" spans="1:14" ht="14" x14ac:dyDescent="0.25">
      <c r="A13" s="182">
        <v>12</v>
      </c>
      <c r="B13" s="172">
        <v>1</v>
      </c>
      <c r="C13" s="173">
        <v>0.71238705892229504</v>
      </c>
    </row>
    <row r="14" spans="1:14" x14ac:dyDescent="0.25">
      <c r="A14" s="183">
        <v>13</v>
      </c>
      <c r="B14" s="172">
        <v>0</v>
      </c>
      <c r="C14" s="173">
        <v>0.71238705892229504</v>
      </c>
      <c r="L14" s="186" t="s">
        <v>213</v>
      </c>
      <c r="M14" s="186" t="s">
        <v>214</v>
      </c>
    </row>
    <row r="15" spans="1:14" ht="14" x14ac:dyDescent="0.25">
      <c r="A15" s="182">
        <v>14</v>
      </c>
      <c r="B15" s="172">
        <v>0</v>
      </c>
      <c r="C15" s="173">
        <v>0.71238705892229504</v>
      </c>
      <c r="G15" s="181"/>
      <c r="K15" s="171">
        <v>0</v>
      </c>
      <c r="L15" s="171">
        <v>0</v>
      </c>
      <c r="M15" s="171">
        <v>0</v>
      </c>
    </row>
    <row r="16" spans="1:14" x14ac:dyDescent="0.25">
      <c r="A16" s="183">
        <v>15</v>
      </c>
      <c r="B16" s="172">
        <v>1</v>
      </c>
      <c r="C16" s="173">
        <v>0.71238705892229504</v>
      </c>
      <c r="K16" s="171">
        <v>0.1</v>
      </c>
      <c r="L16" s="170">
        <f t="shared" ref="L16:M25" si="3">L2</f>
        <v>9.8765432098765427E-2</v>
      </c>
      <c r="M16" s="170">
        <f t="shared" si="3"/>
        <v>0.22222222222222221</v>
      </c>
    </row>
    <row r="17" spans="1:13" ht="14" x14ac:dyDescent="0.25">
      <c r="A17" s="182">
        <v>16</v>
      </c>
      <c r="B17" s="172">
        <v>1</v>
      </c>
      <c r="C17" s="173">
        <v>0.71238705892229504</v>
      </c>
      <c r="K17" s="171">
        <v>0.2</v>
      </c>
      <c r="L17" s="170">
        <f t="shared" si="3"/>
        <v>0.19753086419753085</v>
      </c>
      <c r="M17" s="170">
        <f t="shared" si="3"/>
        <v>0.40740740740740738</v>
      </c>
    </row>
    <row r="18" spans="1:13" x14ac:dyDescent="0.25">
      <c r="A18" s="183">
        <v>17</v>
      </c>
      <c r="B18" s="172">
        <v>1</v>
      </c>
      <c r="C18" s="173">
        <v>0.70111613919232496</v>
      </c>
      <c r="K18" s="171">
        <v>0.3</v>
      </c>
      <c r="L18" s="170">
        <f t="shared" si="3"/>
        <v>0.29629629629629628</v>
      </c>
      <c r="M18" s="170">
        <f t="shared" si="3"/>
        <v>0.55555555555555558</v>
      </c>
    </row>
    <row r="19" spans="1:13" ht="14" x14ac:dyDescent="0.25">
      <c r="A19" s="182">
        <v>18</v>
      </c>
      <c r="B19" s="172">
        <v>1</v>
      </c>
      <c r="C19" s="173">
        <v>0.70111613919232496</v>
      </c>
      <c r="K19" s="171">
        <v>0.4</v>
      </c>
      <c r="L19" s="170">
        <f t="shared" si="3"/>
        <v>0.39506172839506171</v>
      </c>
      <c r="M19" s="170">
        <f t="shared" si="3"/>
        <v>0.64197530864197527</v>
      </c>
    </row>
    <row r="20" spans="1:13" x14ac:dyDescent="0.25">
      <c r="A20" s="183">
        <v>19</v>
      </c>
      <c r="B20" s="172">
        <v>1</v>
      </c>
      <c r="C20" s="173">
        <v>0.65892613589163695</v>
      </c>
      <c r="K20" s="171">
        <v>0.5</v>
      </c>
      <c r="L20" s="170">
        <f t="shared" si="3"/>
        <v>0.49382716049382713</v>
      </c>
      <c r="M20" s="170">
        <f t="shared" si="3"/>
        <v>0.71604938271604934</v>
      </c>
    </row>
    <row r="21" spans="1:13" ht="14" x14ac:dyDescent="0.25">
      <c r="A21" s="182">
        <v>20</v>
      </c>
      <c r="B21" s="172">
        <v>1</v>
      </c>
      <c r="C21" s="173">
        <v>0.65892613589163695</v>
      </c>
      <c r="K21" s="171">
        <v>0.6</v>
      </c>
      <c r="L21" s="170">
        <f t="shared" si="3"/>
        <v>0.59259259259259256</v>
      </c>
      <c r="M21" s="170">
        <f t="shared" si="3"/>
        <v>0.75308641975308643</v>
      </c>
    </row>
    <row r="22" spans="1:13" x14ac:dyDescent="0.25">
      <c r="A22" s="183">
        <v>21</v>
      </c>
      <c r="B22" s="172">
        <v>0</v>
      </c>
      <c r="C22" s="173">
        <v>0.60175850355267102</v>
      </c>
      <c r="K22" s="171">
        <v>0.7</v>
      </c>
      <c r="L22" s="170">
        <f t="shared" si="3"/>
        <v>0.69135802469135799</v>
      </c>
      <c r="M22" s="170">
        <f t="shared" si="3"/>
        <v>0.83950617283950613</v>
      </c>
    </row>
    <row r="23" spans="1:13" ht="14" x14ac:dyDescent="0.25">
      <c r="A23" s="182">
        <v>22</v>
      </c>
      <c r="B23" s="172">
        <v>1</v>
      </c>
      <c r="C23" s="173">
        <v>0.57637191307726399</v>
      </c>
      <c r="K23" s="171">
        <v>0.8</v>
      </c>
      <c r="L23" s="170">
        <f t="shared" si="3"/>
        <v>0.79012345679012341</v>
      </c>
      <c r="M23" s="170">
        <f t="shared" si="3"/>
        <v>0.90123456790123457</v>
      </c>
    </row>
    <row r="24" spans="1:13" x14ac:dyDescent="0.25">
      <c r="A24" s="183">
        <v>23</v>
      </c>
      <c r="B24" s="172">
        <v>1</v>
      </c>
      <c r="C24" s="173">
        <v>0.57637191307726399</v>
      </c>
      <c r="K24" s="171">
        <v>0.9</v>
      </c>
      <c r="L24" s="170">
        <f t="shared" si="3"/>
        <v>0.88888888888888884</v>
      </c>
      <c r="M24" s="170">
        <f t="shared" si="3"/>
        <v>0.93827160493827155</v>
      </c>
    </row>
    <row r="25" spans="1:13" ht="14" x14ac:dyDescent="0.25">
      <c r="A25" s="182">
        <v>24</v>
      </c>
      <c r="B25" s="172">
        <v>0</v>
      </c>
      <c r="C25" s="173">
        <v>0.53702033972705399</v>
      </c>
      <c r="K25" s="171">
        <v>1</v>
      </c>
      <c r="L25" s="170">
        <f t="shared" si="3"/>
        <v>1</v>
      </c>
      <c r="M25" s="170">
        <f t="shared" si="3"/>
        <v>1</v>
      </c>
    </row>
    <row r="26" spans="1:13" x14ac:dyDescent="0.25">
      <c r="A26" s="183">
        <v>25</v>
      </c>
      <c r="B26" s="172">
        <v>1</v>
      </c>
      <c r="C26" s="173">
        <v>0.53702033972705399</v>
      </c>
    </row>
    <row r="27" spans="1:13" ht="14" x14ac:dyDescent="0.25">
      <c r="A27" s="182">
        <v>26</v>
      </c>
      <c r="B27" s="172">
        <v>1</v>
      </c>
      <c r="C27" s="173">
        <v>0.52173482943721605</v>
      </c>
    </row>
    <row r="28" spans="1:13" x14ac:dyDescent="0.25">
      <c r="A28" s="183">
        <v>27</v>
      </c>
      <c r="B28" s="172">
        <v>0</v>
      </c>
      <c r="C28" s="173">
        <v>0.52173482943721605</v>
      </c>
    </row>
    <row r="29" spans="1:13" ht="14" x14ac:dyDescent="0.25">
      <c r="A29" s="182">
        <v>28</v>
      </c>
      <c r="B29" s="172">
        <v>1</v>
      </c>
      <c r="C29" s="173">
        <v>0.52173482943721605</v>
      </c>
    </row>
    <row r="30" spans="1:13" x14ac:dyDescent="0.25">
      <c r="A30" s="183">
        <v>29</v>
      </c>
      <c r="B30" s="172">
        <v>0</v>
      </c>
      <c r="C30" s="173">
        <v>0.52173482943721605</v>
      </c>
    </row>
    <row r="31" spans="1:13" ht="14" x14ac:dyDescent="0.25">
      <c r="A31" s="182">
        <v>30</v>
      </c>
      <c r="B31" s="172">
        <v>1</v>
      </c>
      <c r="C31" s="173">
        <v>0.52173482943721605</v>
      </c>
    </row>
    <row r="32" spans="1:13" x14ac:dyDescent="0.25">
      <c r="A32" s="183">
        <v>31</v>
      </c>
      <c r="B32" s="172">
        <v>1</v>
      </c>
      <c r="C32" s="173">
        <v>0.52173482943721605</v>
      </c>
    </row>
    <row r="33" spans="1:3" ht="14" x14ac:dyDescent="0.25">
      <c r="A33" s="182">
        <v>32</v>
      </c>
      <c r="B33" s="172">
        <v>0</v>
      </c>
      <c r="C33" s="173">
        <v>0.52173482943721605</v>
      </c>
    </row>
    <row r="34" spans="1:3" x14ac:dyDescent="0.25">
      <c r="A34" s="183">
        <v>33</v>
      </c>
      <c r="B34" s="172">
        <v>1</v>
      </c>
      <c r="C34" s="173">
        <v>0.52173482943721605</v>
      </c>
    </row>
    <row r="35" spans="1:3" ht="14" x14ac:dyDescent="0.25">
      <c r="A35" s="182">
        <v>34</v>
      </c>
      <c r="B35" s="172">
        <v>1</v>
      </c>
      <c r="C35" s="173">
        <v>0.52173482943721605</v>
      </c>
    </row>
    <row r="36" spans="1:3" x14ac:dyDescent="0.25">
      <c r="A36" s="183">
        <v>35</v>
      </c>
      <c r="B36" s="172">
        <v>1</v>
      </c>
      <c r="C36" s="173">
        <v>0.52173482943721605</v>
      </c>
    </row>
    <row r="37" spans="1:3" ht="14" x14ac:dyDescent="0.25">
      <c r="A37" s="182">
        <v>36</v>
      </c>
      <c r="B37" s="172">
        <v>1</v>
      </c>
      <c r="C37" s="173">
        <v>0.488563682281624</v>
      </c>
    </row>
    <row r="38" spans="1:3" x14ac:dyDescent="0.25">
      <c r="A38" s="183">
        <v>37</v>
      </c>
      <c r="B38" s="172">
        <v>0</v>
      </c>
      <c r="C38" s="173">
        <v>0.488563682281624</v>
      </c>
    </row>
    <row r="39" spans="1:3" ht="14" x14ac:dyDescent="0.25">
      <c r="A39" s="182">
        <v>38</v>
      </c>
      <c r="B39" s="172">
        <v>0</v>
      </c>
      <c r="C39" s="173">
        <v>0.486382773820633</v>
      </c>
    </row>
    <row r="40" spans="1:3" x14ac:dyDescent="0.25">
      <c r="A40" s="183">
        <v>39</v>
      </c>
      <c r="B40" s="172">
        <v>0</v>
      </c>
      <c r="C40" s="173">
        <v>0.486382773820633</v>
      </c>
    </row>
    <row r="41" spans="1:3" ht="14" x14ac:dyDescent="0.25">
      <c r="A41" s="182">
        <v>40</v>
      </c>
      <c r="B41" s="172">
        <v>1</v>
      </c>
      <c r="C41" s="173">
        <v>0.486382773820633</v>
      </c>
    </row>
    <row r="42" spans="1:3" x14ac:dyDescent="0.25">
      <c r="A42" s="183">
        <v>41</v>
      </c>
      <c r="B42" s="172">
        <v>0</v>
      </c>
      <c r="C42" s="173">
        <v>0.486382773820633</v>
      </c>
    </row>
    <row r="43" spans="1:3" ht="14" x14ac:dyDescent="0.25">
      <c r="A43" s="182">
        <v>42</v>
      </c>
      <c r="B43" s="172">
        <v>0</v>
      </c>
      <c r="C43" s="173">
        <v>0.48537124259846298</v>
      </c>
    </row>
    <row r="44" spans="1:3" x14ac:dyDescent="0.25">
      <c r="A44" s="183">
        <v>43</v>
      </c>
      <c r="B44" s="172">
        <v>0</v>
      </c>
      <c r="C44" s="173">
        <v>0.48537124259846298</v>
      </c>
    </row>
    <row r="45" spans="1:3" ht="14" x14ac:dyDescent="0.25">
      <c r="A45" s="182">
        <v>44</v>
      </c>
      <c r="B45" s="172">
        <v>1</v>
      </c>
      <c r="C45" s="173">
        <v>0.48537124259846298</v>
      </c>
    </row>
    <row r="46" spans="1:3" x14ac:dyDescent="0.25">
      <c r="A46" s="183">
        <v>45</v>
      </c>
      <c r="B46" s="172">
        <v>1</v>
      </c>
      <c r="C46" s="173">
        <v>0.48537124259846298</v>
      </c>
    </row>
    <row r="47" spans="1:3" ht="14" x14ac:dyDescent="0.25">
      <c r="A47" s="182">
        <v>46</v>
      </c>
      <c r="B47" s="172">
        <v>1</v>
      </c>
      <c r="C47" s="173">
        <v>0.48537124259846298</v>
      </c>
    </row>
    <row r="48" spans="1:3" x14ac:dyDescent="0.25">
      <c r="A48" s="183">
        <v>47</v>
      </c>
      <c r="B48" s="172">
        <v>1</v>
      </c>
      <c r="C48" s="173">
        <v>0.48537124259846298</v>
      </c>
    </row>
    <row r="49" spans="1:3" ht="14" x14ac:dyDescent="0.25">
      <c r="A49" s="182">
        <v>48</v>
      </c>
      <c r="B49" s="172">
        <v>0</v>
      </c>
      <c r="C49" s="173">
        <v>0.48537124259846298</v>
      </c>
    </row>
    <row r="50" spans="1:3" x14ac:dyDescent="0.25">
      <c r="A50" s="183">
        <v>49</v>
      </c>
      <c r="B50" s="172">
        <v>1</v>
      </c>
      <c r="C50" s="173">
        <v>0.48537124259846298</v>
      </c>
    </row>
    <row r="51" spans="1:3" ht="14" x14ac:dyDescent="0.25">
      <c r="A51" s="182">
        <v>50</v>
      </c>
      <c r="B51" s="172">
        <v>1</v>
      </c>
      <c r="C51" s="173">
        <v>0.48537124259846298</v>
      </c>
    </row>
    <row r="52" spans="1:3" x14ac:dyDescent="0.25">
      <c r="A52" s="183">
        <v>51</v>
      </c>
      <c r="B52" s="172">
        <v>1</v>
      </c>
      <c r="C52" s="173">
        <v>0.48537124259846298</v>
      </c>
    </row>
    <row r="53" spans="1:3" ht="14" x14ac:dyDescent="0.25">
      <c r="A53" s="182">
        <v>52</v>
      </c>
      <c r="B53" s="172">
        <v>0</v>
      </c>
      <c r="C53" s="173">
        <v>0.48537124259846298</v>
      </c>
    </row>
    <row r="54" spans="1:3" x14ac:dyDescent="0.25">
      <c r="A54" s="183">
        <v>53</v>
      </c>
      <c r="B54" s="172">
        <v>0</v>
      </c>
      <c r="C54" s="173">
        <v>0.48537124259846298</v>
      </c>
    </row>
    <row r="55" spans="1:3" ht="14" x14ac:dyDescent="0.25">
      <c r="A55" s="182">
        <v>54</v>
      </c>
      <c r="B55" s="172">
        <v>0</v>
      </c>
      <c r="C55" s="173">
        <v>0.48537124259846298</v>
      </c>
    </row>
    <row r="56" spans="1:3" x14ac:dyDescent="0.25">
      <c r="A56" s="183">
        <v>55</v>
      </c>
      <c r="B56" s="172">
        <v>1</v>
      </c>
      <c r="C56" s="173">
        <v>0.46804296170856702</v>
      </c>
    </row>
    <row r="57" spans="1:3" ht="14" x14ac:dyDescent="0.25">
      <c r="A57" s="182">
        <v>56</v>
      </c>
      <c r="B57" s="172">
        <v>0</v>
      </c>
      <c r="C57" s="173">
        <v>0.46804296170856702</v>
      </c>
    </row>
    <row r="58" spans="1:3" x14ac:dyDescent="0.25">
      <c r="A58" s="183">
        <v>57</v>
      </c>
      <c r="B58" s="172">
        <v>0</v>
      </c>
      <c r="C58" s="173">
        <v>0.43717434540850902</v>
      </c>
    </row>
    <row r="59" spans="1:3" ht="14" x14ac:dyDescent="0.25">
      <c r="A59" s="182">
        <v>58</v>
      </c>
      <c r="B59" s="172">
        <v>0</v>
      </c>
      <c r="C59" s="173">
        <v>0.43717434540850902</v>
      </c>
    </row>
    <row r="60" spans="1:3" x14ac:dyDescent="0.25">
      <c r="A60" s="183">
        <v>59</v>
      </c>
      <c r="B60" s="172">
        <v>0</v>
      </c>
      <c r="C60" s="173">
        <v>0.43717434540850902</v>
      </c>
    </row>
    <row r="61" spans="1:3" ht="14" x14ac:dyDescent="0.25">
      <c r="A61" s="182">
        <v>60</v>
      </c>
      <c r="B61" s="172">
        <v>1</v>
      </c>
      <c r="C61" s="173">
        <v>0.43717434540850902</v>
      </c>
    </row>
    <row r="62" spans="1:3" x14ac:dyDescent="0.25">
      <c r="A62" s="183">
        <v>61</v>
      </c>
      <c r="B62" s="172">
        <v>1</v>
      </c>
      <c r="C62" s="173">
        <v>0.43717434540850902</v>
      </c>
    </row>
    <row r="63" spans="1:3" ht="14" x14ac:dyDescent="0.25">
      <c r="A63" s="182">
        <v>62</v>
      </c>
      <c r="B63" s="172">
        <v>1</v>
      </c>
      <c r="C63" s="173">
        <v>0.43717434540850902</v>
      </c>
    </row>
    <row r="64" spans="1:3" x14ac:dyDescent="0.25">
      <c r="A64" s="183">
        <v>63</v>
      </c>
      <c r="B64" s="172">
        <v>1</v>
      </c>
      <c r="C64" s="173">
        <v>0.43717434540850902</v>
      </c>
    </row>
    <row r="65" spans="1:3" ht="14" x14ac:dyDescent="0.25">
      <c r="A65" s="182">
        <v>64</v>
      </c>
      <c r="B65" s="172">
        <v>0</v>
      </c>
      <c r="C65" s="173">
        <v>0.43717434540850902</v>
      </c>
    </row>
    <row r="66" spans="1:3" x14ac:dyDescent="0.25">
      <c r="A66" s="183">
        <v>65</v>
      </c>
      <c r="B66" s="172">
        <v>1</v>
      </c>
      <c r="C66" s="173">
        <v>0.43717434540850902</v>
      </c>
    </row>
    <row r="67" spans="1:3" ht="14" x14ac:dyDescent="0.25">
      <c r="A67" s="182">
        <v>66</v>
      </c>
      <c r="B67" s="172">
        <v>0</v>
      </c>
      <c r="C67" s="173">
        <v>0.43717434540850902</v>
      </c>
    </row>
    <row r="68" spans="1:3" x14ac:dyDescent="0.25">
      <c r="A68" s="183">
        <v>67</v>
      </c>
      <c r="B68" s="172">
        <v>0</v>
      </c>
      <c r="C68" s="173">
        <v>0.43717434540850902</v>
      </c>
    </row>
    <row r="69" spans="1:3" ht="14" x14ac:dyDescent="0.25">
      <c r="A69" s="182">
        <v>68</v>
      </c>
      <c r="B69" s="172">
        <v>0</v>
      </c>
      <c r="C69" s="173">
        <v>0.41136249212574</v>
      </c>
    </row>
    <row r="70" spans="1:3" x14ac:dyDescent="0.25">
      <c r="A70" s="183">
        <v>69</v>
      </c>
      <c r="B70" s="172">
        <v>1</v>
      </c>
      <c r="C70" s="173">
        <v>0.41136249212574</v>
      </c>
    </row>
    <row r="71" spans="1:3" ht="14" x14ac:dyDescent="0.25">
      <c r="A71" s="182">
        <v>70</v>
      </c>
      <c r="B71" s="172">
        <v>1</v>
      </c>
      <c r="C71" s="173">
        <v>0.39442537176402598</v>
      </c>
    </row>
    <row r="72" spans="1:3" x14ac:dyDescent="0.25">
      <c r="A72" s="183">
        <v>71</v>
      </c>
      <c r="B72" s="172">
        <v>1</v>
      </c>
      <c r="C72" s="173">
        <v>0.39442537176402598</v>
      </c>
    </row>
    <row r="73" spans="1:3" ht="14" x14ac:dyDescent="0.25">
      <c r="A73" s="182">
        <v>72</v>
      </c>
      <c r="B73" s="172">
        <v>1</v>
      </c>
      <c r="C73" s="173">
        <v>0.37792789192816001</v>
      </c>
    </row>
    <row r="74" spans="1:3" x14ac:dyDescent="0.25">
      <c r="A74" s="183">
        <v>73</v>
      </c>
      <c r="B74" s="172">
        <v>0</v>
      </c>
      <c r="C74" s="173">
        <v>0.37792789192816001</v>
      </c>
    </row>
    <row r="75" spans="1:3" ht="14" x14ac:dyDescent="0.25">
      <c r="A75" s="182">
        <v>74</v>
      </c>
      <c r="B75" s="172">
        <v>1</v>
      </c>
      <c r="C75" s="173">
        <v>0.37663360129135298</v>
      </c>
    </row>
    <row r="76" spans="1:3" x14ac:dyDescent="0.25">
      <c r="A76" s="183">
        <v>75</v>
      </c>
      <c r="B76" s="172">
        <v>0</v>
      </c>
      <c r="C76" s="173">
        <v>0.37663360129135298</v>
      </c>
    </row>
    <row r="77" spans="1:3" ht="14" x14ac:dyDescent="0.25">
      <c r="A77" s="182">
        <v>76</v>
      </c>
      <c r="B77" s="172">
        <v>0</v>
      </c>
      <c r="C77" s="173">
        <v>0.36025126987088102</v>
      </c>
    </row>
    <row r="78" spans="1:3" x14ac:dyDescent="0.25">
      <c r="A78" s="183">
        <v>77</v>
      </c>
      <c r="B78" s="172">
        <v>0</v>
      </c>
      <c r="C78" s="173">
        <v>0.36025126987088102</v>
      </c>
    </row>
    <row r="79" spans="1:3" ht="14" x14ac:dyDescent="0.25">
      <c r="A79" s="182">
        <v>78</v>
      </c>
      <c r="B79" s="172">
        <v>0</v>
      </c>
      <c r="C79" s="173">
        <v>0.36025126987088102</v>
      </c>
    </row>
    <row r="80" spans="1:3" x14ac:dyDescent="0.25">
      <c r="A80" s="183">
        <v>79</v>
      </c>
      <c r="B80" s="172">
        <v>0</v>
      </c>
      <c r="C80" s="173">
        <v>0.36025126987088102</v>
      </c>
    </row>
    <row r="81" spans="1:3" ht="14" x14ac:dyDescent="0.25">
      <c r="A81" s="182">
        <v>80</v>
      </c>
      <c r="B81" s="172">
        <v>0</v>
      </c>
      <c r="C81" s="173">
        <v>0.36025126987088102</v>
      </c>
    </row>
    <row r="82" spans="1:3" x14ac:dyDescent="0.25">
      <c r="A82" s="183">
        <v>81</v>
      </c>
      <c r="B82" s="172">
        <v>0</v>
      </c>
      <c r="C82" s="173">
        <v>0.36025126987088102</v>
      </c>
    </row>
    <row r="83" spans="1:3" ht="14" x14ac:dyDescent="0.25">
      <c r="A83" s="182">
        <v>82</v>
      </c>
      <c r="B83" s="172">
        <v>0</v>
      </c>
      <c r="C83" s="173">
        <v>0.36025126987088102</v>
      </c>
    </row>
    <row r="84" spans="1:3" x14ac:dyDescent="0.25">
      <c r="A84" s="183">
        <v>83</v>
      </c>
      <c r="B84" s="172">
        <v>1</v>
      </c>
      <c r="C84" s="173">
        <v>0.36025126987088102</v>
      </c>
    </row>
    <row r="85" spans="1:3" ht="14" x14ac:dyDescent="0.25">
      <c r="A85" s="182">
        <v>84</v>
      </c>
      <c r="B85" s="172">
        <v>1</v>
      </c>
      <c r="C85" s="173">
        <v>0.36025126987088102</v>
      </c>
    </row>
    <row r="86" spans="1:3" x14ac:dyDescent="0.25">
      <c r="A86" s="183">
        <v>85</v>
      </c>
      <c r="B86" s="172">
        <v>0</v>
      </c>
      <c r="C86" s="173">
        <v>0.36025126987088102</v>
      </c>
    </row>
    <row r="87" spans="1:3" ht="14" x14ac:dyDescent="0.25">
      <c r="A87" s="182">
        <v>86</v>
      </c>
      <c r="B87" s="172">
        <v>0</v>
      </c>
      <c r="C87" s="173">
        <v>0.35758400682257102</v>
      </c>
    </row>
    <row r="88" spans="1:3" x14ac:dyDescent="0.25">
      <c r="A88" s="183">
        <v>87</v>
      </c>
      <c r="B88" s="172">
        <v>1</v>
      </c>
      <c r="C88" s="173">
        <v>0.35758400682257102</v>
      </c>
    </row>
    <row r="89" spans="1:3" ht="14" x14ac:dyDescent="0.25">
      <c r="A89" s="182">
        <v>88</v>
      </c>
      <c r="B89" s="172">
        <v>1</v>
      </c>
      <c r="C89" s="173">
        <v>0.35758400682257102</v>
      </c>
    </row>
    <row r="90" spans="1:3" x14ac:dyDescent="0.25">
      <c r="A90" s="183">
        <v>89</v>
      </c>
      <c r="B90" s="172">
        <v>0</v>
      </c>
      <c r="C90" s="173">
        <v>0.35758400682257102</v>
      </c>
    </row>
    <row r="91" spans="1:3" ht="14" x14ac:dyDescent="0.25">
      <c r="A91" s="182">
        <v>90</v>
      </c>
      <c r="B91" s="172">
        <v>0</v>
      </c>
      <c r="C91" s="173">
        <v>0.35758400682257102</v>
      </c>
    </row>
    <row r="92" spans="1:3" x14ac:dyDescent="0.25">
      <c r="A92" s="183">
        <v>91</v>
      </c>
      <c r="B92" s="172">
        <v>0</v>
      </c>
      <c r="C92" s="173">
        <v>0.34437033182301602</v>
      </c>
    </row>
    <row r="93" spans="1:3" ht="14" x14ac:dyDescent="0.25">
      <c r="A93" s="182">
        <v>92</v>
      </c>
      <c r="B93" s="172">
        <v>0</v>
      </c>
      <c r="C93" s="173">
        <v>0.34437033182301602</v>
      </c>
    </row>
    <row r="94" spans="1:3" x14ac:dyDescent="0.25">
      <c r="A94" s="183">
        <v>93</v>
      </c>
      <c r="B94" s="172">
        <v>0</v>
      </c>
      <c r="C94" s="173">
        <v>0.34437033182301602</v>
      </c>
    </row>
    <row r="95" spans="1:3" ht="14" x14ac:dyDescent="0.25">
      <c r="A95" s="182">
        <v>94</v>
      </c>
      <c r="B95" s="172">
        <v>1</v>
      </c>
      <c r="C95" s="173">
        <v>0.34437033182301602</v>
      </c>
    </row>
    <row r="96" spans="1:3" x14ac:dyDescent="0.25">
      <c r="A96" s="183">
        <v>95</v>
      </c>
      <c r="B96" s="172">
        <v>0</v>
      </c>
      <c r="C96" s="173">
        <v>0.34437033182301602</v>
      </c>
    </row>
    <row r="97" spans="1:3" ht="14" x14ac:dyDescent="0.25">
      <c r="A97" s="182">
        <v>96</v>
      </c>
      <c r="B97" s="172">
        <v>0</v>
      </c>
      <c r="C97" s="173">
        <v>0.34437033182301602</v>
      </c>
    </row>
    <row r="98" spans="1:3" x14ac:dyDescent="0.25">
      <c r="A98" s="183">
        <v>97</v>
      </c>
      <c r="B98" s="172">
        <v>0</v>
      </c>
      <c r="C98" s="173">
        <v>0.332262962362947</v>
      </c>
    </row>
    <row r="99" spans="1:3" ht="14" x14ac:dyDescent="0.25">
      <c r="A99" s="182">
        <v>98</v>
      </c>
      <c r="B99" s="172">
        <v>0</v>
      </c>
      <c r="C99" s="173">
        <v>0.332262962362947</v>
      </c>
    </row>
    <row r="100" spans="1:3" x14ac:dyDescent="0.25">
      <c r="A100" s="183">
        <v>99</v>
      </c>
      <c r="B100" s="172">
        <v>0</v>
      </c>
      <c r="C100" s="173">
        <v>0.33022480422884798</v>
      </c>
    </row>
    <row r="101" spans="1:3" ht="14" x14ac:dyDescent="0.25">
      <c r="A101" s="182">
        <v>100</v>
      </c>
      <c r="B101" s="172">
        <v>0</v>
      </c>
      <c r="C101" s="173">
        <v>0.324889421492491</v>
      </c>
    </row>
    <row r="102" spans="1:3" x14ac:dyDescent="0.25">
      <c r="A102" s="183">
        <v>101</v>
      </c>
      <c r="B102" s="172">
        <v>0</v>
      </c>
      <c r="C102" s="173">
        <v>0.324889421492491</v>
      </c>
    </row>
    <row r="103" spans="1:3" ht="14" x14ac:dyDescent="0.25">
      <c r="A103" s="182">
        <v>102</v>
      </c>
      <c r="B103" s="172">
        <v>0</v>
      </c>
      <c r="C103" s="173">
        <v>0.324889421492491</v>
      </c>
    </row>
    <row r="104" spans="1:3" x14ac:dyDescent="0.25">
      <c r="A104" s="183">
        <v>103</v>
      </c>
      <c r="B104" s="172">
        <v>0</v>
      </c>
      <c r="C104" s="173">
        <v>0.324889421492491</v>
      </c>
    </row>
    <row r="105" spans="1:3" ht="14" x14ac:dyDescent="0.25">
      <c r="A105" s="182">
        <v>104</v>
      </c>
      <c r="B105" s="172">
        <v>1</v>
      </c>
      <c r="C105" s="173">
        <v>0.324889421492491</v>
      </c>
    </row>
    <row r="106" spans="1:3" x14ac:dyDescent="0.25">
      <c r="A106" s="183">
        <v>105</v>
      </c>
      <c r="B106" s="172">
        <v>0</v>
      </c>
      <c r="C106" s="173">
        <v>0.324889421492491</v>
      </c>
    </row>
    <row r="107" spans="1:3" ht="14" x14ac:dyDescent="0.25">
      <c r="A107" s="182">
        <v>106</v>
      </c>
      <c r="B107" s="172">
        <v>1</v>
      </c>
      <c r="C107" s="173">
        <v>0.324889421492491</v>
      </c>
    </row>
    <row r="108" spans="1:3" x14ac:dyDescent="0.25">
      <c r="A108" s="183">
        <v>107</v>
      </c>
      <c r="B108" s="172">
        <v>1</v>
      </c>
      <c r="C108" s="173">
        <v>0.324889421492491</v>
      </c>
    </row>
    <row r="109" spans="1:3" ht="14" x14ac:dyDescent="0.25">
      <c r="A109" s="182">
        <v>108</v>
      </c>
      <c r="B109" s="172">
        <v>1</v>
      </c>
      <c r="C109" s="173">
        <v>0.31803923651923599</v>
      </c>
    </row>
    <row r="110" spans="1:3" x14ac:dyDescent="0.25">
      <c r="A110" s="183">
        <v>109</v>
      </c>
      <c r="B110" s="172">
        <v>0</v>
      </c>
      <c r="C110" s="173">
        <v>0.31803923651923599</v>
      </c>
    </row>
    <row r="111" spans="1:3" ht="14" x14ac:dyDescent="0.25">
      <c r="A111" s="182">
        <v>110</v>
      </c>
      <c r="B111" s="172">
        <v>0</v>
      </c>
      <c r="C111" s="173">
        <v>0.31803923651923599</v>
      </c>
    </row>
    <row r="112" spans="1:3" x14ac:dyDescent="0.25">
      <c r="A112" s="183">
        <v>111</v>
      </c>
      <c r="B112" s="172">
        <v>0</v>
      </c>
      <c r="C112" s="173">
        <v>0.31803923651923599</v>
      </c>
    </row>
    <row r="113" spans="1:3" ht="14" x14ac:dyDescent="0.25">
      <c r="A113" s="182">
        <v>112</v>
      </c>
      <c r="B113" s="172">
        <v>0</v>
      </c>
      <c r="C113" s="173">
        <v>0.31803923651923599</v>
      </c>
    </row>
    <row r="114" spans="1:3" x14ac:dyDescent="0.25">
      <c r="A114" s="183">
        <v>113</v>
      </c>
      <c r="B114" s="172">
        <v>1</v>
      </c>
      <c r="C114" s="173">
        <v>0.31803923651923599</v>
      </c>
    </row>
    <row r="115" spans="1:3" ht="14" x14ac:dyDescent="0.25">
      <c r="A115" s="182">
        <v>114</v>
      </c>
      <c r="B115" s="172">
        <v>0</v>
      </c>
      <c r="C115" s="173">
        <v>0.31803923651923599</v>
      </c>
    </row>
    <row r="116" spans="1:3" x14ac:dyDescent="0.25">
      <c r="A116" s="183">
        <v>115</v>
      </c>
      <c r="B116" s="172">
        <v>0</v>
      </c>
      <c r="C116" s="173">
        <v>0.31803923651923599</v>
      </c>
    </row>
    <row r="117" spans="1:3" ht="14" x14ac:dyDescent="0.25">
      <c r="A117" s="182">
        <v>116</v>
      </c>
      <c r="B117" s="172">
        <v>0</v>
      </c>
      <c r="C117" s="173">
        <v>0.31803923651923599</v>
      </c>
    </row>
    <row r="118" spans="1:3" x14ac:dyDescent="0.25">
      <c r="A118" s="183">
        <v>117</v>
      </c>
      <c r="B118" s="172">
        <v>0</v>
      </c>
      <c r="C118" s="173">
        <v>0.31803923651923599</v>
      </c>
    </row>
    <row r="119" spans="1:3" ht="14" x14ac:dyDescent="0.25">
      <c r="A119" s="182">
        <v>118</v>
      </c>
      <c r="B119" s="172">
        <v>0</v>
      </c>
      <c r="C119" s="173">
        <v>0.31682968605721501</v>
      </c>
    </row>
    <row r="120" spans="1:3" x14ac:dyDescent="0.25">
      <c r="A120" s="183">
        <v>119</v>
      </c>
      <c r="B120" s="172">
        <v>1</v>
      </c>
      <c r="C120" s="173">
        <v>0.31682968605721501</v>
      </c>
    </row>
    <row r="121" spans="1:3" ht="14" x14ac:dyDescent="0.25">
      <c r="A121" s="182">
        <v>120</v>
      </c>
      <c r="B121" s="172">
        <v>0</v>
      </c>
      <c r="C121" s="173">
        <v>0.31682968605721501</v>
      </c>
    </row>
    <row r="122" spans="1:3" x14ac:dyDescent="0.25">
      <c r="A122" s="183">
        <v>121</v>
      </c>
      <c r="B122" s="172">
        <v>1</v>
      </c>
      <c r="C122" s="173">
        <v>0.31682968605721501</v>
      </c>
    </row>
    <row r="123" spans="1:3" ht="14" x14ac:dyDescent="0.25">
      <c r="A123" s="182">
        <v>122</v>
      </c>
      <c r="B123" s="172">
        <v>0</v>
      </c>
      <c r="C123" s="173">
        <v>0.31682968605721501</v>
      </c>
    </row>
    <row r="124" spans="1:3" x14ac:dyDescent="0.25">
      <c r="A124" s="183">
        <v>123</v>
      </c>
      <c r="B124" s="172">
        <v>1</v>
      </c>
      <c r="C124" s="173">
        <v>0.30984104753987202</v>
      </c>
    </row>
    <row r="125" spans="1:3" ht="14" x14ac:dyDescent="0.25">
      <c r="A125" s="182">
        <v>124</v>
      </c>
      <c r="B125" s="172">
        <v>0</v>
      </c>
      <c r="C125" s="173">
        <v>0.30574100787309999</v>
      </c>
    </row>
    <row r="126" spans="1:3" x14ac:dyDescent="0.25">
      <c r="A126" s="183">
        <v>125</v>
      </c>
      <c r="B126" s="172">
        <v>0</v>
      </c>
      <c r="C126" s="173">
        <v>0.30574100787309999</v>
      </c>
    </row>
    <row r="127" spans="1:3" ht="14" x14ac:dyDescent="0.25">
      <c r="A127" s="182">
        <v>126</v>
      </c>
      <c r="B127" s="172">
        <v>1</v>
      </c>
      <c r="C127" s="173">
        <v>0.303165670044869</v>
      </c>
    </row>
    <row r="128" spans="1:3" x14ac:dyDescent="0.25">
      <c r="A128" s="183">
        <v>127</v>
      </c>
      <c r="B128" s="172">
        <v>0</v>
      </c>
      <c r="C128" s="173">
        <v>0.30195942587159602</v>
      </c>
    </row>
    <row r="129" spans="1:3" ht="14" x14ac:dyDescent="0.25">
      <c r="A129" s="182">
        <v>128</v>
      </c>
      <c r="B129" s="172">
        <v>0</v>
      </c>
      <c r="C129" s="173">
        <v>0.30195942587159602</v>
      </c>
    </row>
    <row r="130" spans="1:3" x14ac:dyDescent="0.25">
      <c r="A130" s="183">
        <v>129</v>
      </c>
      <c r="B130" s="172">
        <v>0</v>
      </c>
      <c r="C130" s="173">
        <v>0.30195942587159602</v>
      </c>
    </row>
    <row r="131" spans="1:3" ht="14" x14ac:dyDescent="0.25">
      <c r="A131" s="182">
        <v>130</v>
      </c>
      <c r="B131" s="172">
        <v>0</v>
      </c>
      <c r="C131" s="173">
        <v>0.29886796071782801</v>
      </c>
    </row>
    <row r="132" spans="1:3" x14ac:dyDescent="0.25">
      <c r="A132" s="183">
        <v>131</v>
      </c>
      <c r="B132" s="172">
        <v>0</v>
      </c>
      <c r="C132" s="173">
        <v>0.29886796071782801</v>
      </c>
    </row>
    <row r="133" spans="1:3" ht="14" x14ac:dyDescent="0.25">
      <c r="A133" s="182">
        <v>132</v>
      </c>
      <c r="B133" s="172">
        <v>1</v>
      </c>
      <c r="C133" s="173">
        <v>0.29886796071782801</v>
      </c>
    </row>
    <row r="134" spans="1:3" x14ac:dyDescent="0.25">
      <c r="A134" s="183">
        <v>133</v>
      </c>
      <c r="B134" s="172">
        <v>0</v>
      </c>
      <c r="C134" s="173">
        <v>0.29886796071782801</v>
      </c>
    </row>
    <row r="135" spans="1:3" ht="14" x14ac:dyDescent="0.25">
      <c r="A135" s="182">
        <v>134</v>
      </c>
      <c r="B135" s="172">
        <v>0</v>
      </c>
      <c r="C135" s="173">
        <v>0.29886796071782801</v>
      </c>
    </row>
    <row r="136" spans="1:3" x14ac:dyDescent="0.25">
      <c r="A136" s="183">
        <v>135</v>
      </c>
      <c r="B136" s="172">
        <v>0</v>
      </c>
      <c r="C136" s="173">
        <v>0.29886796071782801</v>
      </c>
    </row>
    <row r="137" spans="1:3" ht="14" x14ac:dyDescent="0.25">
      <c r="A137" s="182">
        <v>136</v>
      </c>
      <c r="B137" s="172">
        <v>0</v>
      </c>
      <c r="C137" s="173">
        <v>0.29886796071782801</v>
      </c>
    </row>
    <row r="138" spans="1:3" x14ac:dyDescent="0.25">
      <c r="A138" s="183">
        <v>137</v>
      </c>
      <c r="B138" s="172">
        <v>0</v>
      </c>
      <c r="C138" s="173">
        <v>0.29886796071782801</v>
      </c>
    </row>
    <row r="139" spans="1:3" ht="14" x14ac:dyDescent="0.25">
      <c r="A139" s="182">
        <v>138</v>
      </c>
      <c r="B139" s="172">
        <v>0</v>
      </c>
      <c r="C139" s="173">
        <v>0.28451691292831199</v>
      </c>
    </row>
    <row r="140" spans="1:3" x14ac:dyDescent="0.25">
      <c r="A140" s="183">
        <v>139</v>
      </c>
      <c r="B140" s="172">
        <v>0</v>
      </c>
      <c r="C140" s="173">
        <v>0.28451691292831199</v>
      </c>
    </row>
    <row r="141" spans="1:3" ht="14" x14ac:dyDescent="0.25">
      <c r="A141" s="182">
        <v>140</v>
      </c>
      <c r="B141" s="172">
        <v>0</v>
      </c>
      <c r="C141" s="173">
        <v>0.28451691292831199</v>
      </c>
    </row>
    <row r="142" spans="1:3" x14ac:dyDescent="0.25">
      <c r="A142" s="183">
        <v>141</v>
      </c>
      <c r="B142" s="172">
        <v>0</v>
      </c>
      <c r="C142" s="173">
        <v>0.28383902300324099</v>
      </c>
    </row>
    <row r="143" spans="1:3" ht="14" x14ac:dyDescent="0.25">
      <c r="A143" s="182">
        <v>142</v>
      </c>
      <c r="B143" s="172">
        <v>0</v>
      </c>
      <c r="C143" s="173">
        <v>0.28383902300324099</v>
      </c>
    </row>
    <row r="144" spans="1:3" x14ac:dyDescent="0.25">
      <c r="A144" s="183">
        <v>143</v>
      </c>
      <c r="B144" s="172">
        <v>0</v>
      </c>
      <c r="C144" s="173">
        <v>0.28383902300324099</v>
      </c>
    </row>
    <row r="145" spans="1:3" ht="14" x14ac:dyDescent="0.25">
      <c r="A145" s="182">
        <v>144</v>
      </c>
      <c r="B145" s="172">
        <v>0</v>
      </c>
      <c r="C145" s="173">
        <v>0.28383902300324099</v>
      </c>
    </row>
    <row r="146" spans="1:3" x14ac:dyDescent="0.25">
      <c r="A146" s="183">
        <v>145</v>
      </c>
      <c r="B146" s="172">
        <v>0</v>
      </c>
      <c r="C146" s="173">
        <v>0.28383902300324099</v>
      </c>
    </row>
    <row r="147" spans="1:3" ht="14" x14ac:dyDescent="0.25">
      <c r="A147" s="182">
        <v>146</v>
      </c>
      <c r="B147" s="172">
        <v>0</v>
      </c>
      <c r="C147" s="173">
        <v>0.28383902300324099</v>
      </c>
    </row>
    <row r="148" spans="1:3" x14ac:dyDescent="0.25">
      <c r="A148" s="183">
        <v>147</v>
      </c>
      <c r="B148" s="172">
        <v>0</v>
      </c>
      <c r="C148" s="173">
        <v>0.28383902300324099</v>
      </c>
    </row>
    <row r="149" spans="1:3" ht="14" x14ac:dyDescent="0.25">
      <c r="A149" s="182">
        <v>148</v>
      </c>
      <c r="B149" s="172">
        <v>0</v>
      </c>
      <c r="C149" s="173">
        <v>0.28383902300324099</v>
      </c>
    </row>
    <row r="150" spans="1:3" x14ac:dyDescent="0.25">
      <c r="A150" s="183">
        <v>149</v>
      </c>
      <c r="B150" s="172">
        <v>0</v>
      </c>
      <c r="C150" s="173">
        <v>0.28383902300324099</v>
      </c>
    </row>
    <row r="151" spans="1:3" ht="14" x14ac:dyDescent="0.25">
      <c r="A151" s="182">
        <v>150</v>
      </c>
      <c r="B151" s="172">
        <v>0</v>
      </c>
      <c r="C151" s="173">
        <v>0.27749860142920602</v>
      </c>
    </row>
    <row r="152" spans="1:3" x14ac:dyDescent="0.25">
      <c r="A152" s="183">
        <v>151</v>
      </c>
      <c r="B152" s="172">
        <v>0</v>
      </c>
      <c r="C152" s="173">
        <v>0.27749860142920602</v>
      </c>
    </row>
    <row r="153" spans="1:3" ht="14" x14ac:dyDescent="0.25">
      <c r="A153" s="182">
        <v>152</v>
      </c>
      <c r="B153" s="172">
        <v>0</v>
      </c>
      <c r="C153" s="173">
        <v>0.27749860142920602</v>
      </c>
    </row>
    <row r="154" spans="1:3" x14ac:dyDescent="0.25">
      <c r="A154" s="183">
        <v>153</v>
      </c>
      <c r="B154" s="172">
        <v>0</v>
      </c>
      <c r="C154" s="173">
        <v>0.27749860142920602</v>
      </c>
    </row>
    <row r="155" spans="1:3" ht="14" x14ac:dyDescent="0.25">
      <c r="A155" s="182">
        <v>154</v>
      </c>
      <c r="B155" s="172">
        <v>1</v>
      </c>
      <c r="C155" s="173">
        <v>0.27575187515021798</v>
      </c>
    </row>
    <row r="156" spans="1:3" x14ac:dyDescent="0.25">
      <c r="A156" s="183">
        <v>155</v>
      </c>
      <c r="B156" s="172">
        <v>0</v>
      </c>
      <c r="C156" s="173">
        <v>0.27575187515021798</v>
      </c>
    </row>
    <row r="157" spans="1:3" ht="14" x14ac:dyDescent="0.25">
      <c r="A157" s="182">
        <v>156</v>
      </c>
      <c r="B157" s="172">
        <v>0</v>
      </c>
      <c r="C157" s="173">
        <v>0.27575187515021798</v>
      </c>
    </row>
    <row r="158" spans="1:3" x14ac:dyDescent="0.25">
      <c r="A158" s="183">
        <v>157</v>
      </c>
      <c r="B158" s="172">
        <v>0</v>
      </c>
      <c r="C158" s="173">
        <v>0.25983997479739701</v>
      </c>
    </row>
    <row r="159" spans="1:3" ht="14" x14ac:dyDescent="0.25">
      <c r="A159" s="182">
        <v>158</v>
      </c>
      <c r="B159" s="172">
        <v>0</v>
      </c>
      <c r="C159" s="173">
        <v>0.25983997479739701</v>
      </c>
    </row>
    <row r="160" spans="1:3" x14ac:dyDescent="0.25">
      <c r="A160" s="183">
        <v>159</v>
      </c>
      <c r="B160" s="172">
        <v>0</v>
      </c>
      <c r="C160" s="173">
        <v>0.25983997479739701</v>
      </c>
    </row>
    <row r="161" spans="1:3" ht="14" x14ac:dyDescent="0.25">
      <c r="A161" s="182">
        <v>160</v>
      </c>
      <c r="B161" s="172">
        <v>0</v>
      </c>
      <c r="C161" s="173">
        <v>0.25983997479739701</v>
      </c>
    </row>
    <row r="162" spans="1:3" x14ac:dyDescent="0.25">
      <c r="A162" s="183">
        <v>161</v>
      </c>
      <c r="B162" s="172">
        <v>0</v>
      </c>
      <c r="C162" s="173">
        <v>0.25983997479739701</v>
      </c>
    </row>
    <row r="163" spans="1:3" ht="14" x14ac:dyDescent="0.25">
      <c r="A163" s="182">
        <v>162</v>
      </c>
      <c r="B163" s="172">
        <v>0</v>
      </c>
      <c r="C163" s="173">
        <v>0.25983997479739701</v>
      </c>
    </row>
    <row r="164" spans="1:3" x14ac:dyDescent="0.25">
      <c r="A164" s="183">
        <v>163</v>
      </c>
      <c r="B164" s="172">
        <v>0</v>
      </c>
      <c r="C164" s="173">
        <v>0.25983997479739701</v>
      </c>
    </row>
    <row r="165" spans="1:3" ht="14" x14ac:dyDescent="0.25">
      <c r="A165" s="182">
        <v>164</v>
      </c>
      <c r="B165" s="172">
        <v>0</v>
      </c>
      <c r="C165" s="173">
        <v>0.25983997479739701</v>
      </c>
    </row>
    <row r="166" spans="1:3" x14ac:dyDescent="0.25">
      <c r="A166" s="183">
        <v>165</v>
      </c>
      <c r="B166" s="172">
        <v>0</v>
      </c>
      <c r="C166" s="173">
        <v>0.238714770239356</v>
      </c>
    </row>
    <row r="167" spans="1:3" ht="14" x14ac:dyDescent="0.25">
      <c r="A167" s="182">
        <v>166</v>
      </c>
      <c r="B167" s="172">
        <v>0</v>
      </c>
      <c r="C167" s="173">
        <v>0.238714770239356</v>
      </c>
    </row>
    <row r="168" spans="1:3" x14ac:dyDescent="0.25">
      <c r="A168" s="183">
        <v>167</v>
      </c>
      <c r="B168" s="172">
        <v>1</v>
      </c>
      <c r="C168" s="173">
        <v>0.238714770239356</v>
      </c>
    </row>
    <row r="169" spans="1:3" ht="14" x14ac:dyDescent="0.25">
      <c r="A169" s="182">
        <v>168</v>
      </c>
      <c r="B169" s="172">
        <v>1</v>
      </c>
      <c r="C169" s="173">
        <v>0.238714770239356</v>
      </c>
    </row>
    <row r="170" spans="1:3" x14ac:dyDescent="0.25">
      <c r="A170" s="183">
        <v>169</v>
      </c>
      <c r="B170" s="172">
        <v>0</v>
      </c>
      <c r="C170" s="173">
        <v>0.238714770239356</v>
      </c>
    </row>
    <row r="171" spans="1:3" ht="14" x14ac:dyDescent="0.25">
      <c r="A171" s="182">
        <v>170</v>
      </c>
      <c r="B171" s="172">
        <v>1</v>
      </c>
      <c r="C171" s="173">
        <v>0.22742466653153601</v>
      </c>
    </row>
    <row r="172" spans="1:3" x14ac:dyDescent="0.25">
      <c r="A172" s="183">
        <v>171</v>
      </c>
      <c r="B172" s="172">
        <v>0</v>
      </c>
      <c r="C172" s="173">
        <v>0.21934525865194299</v>
      </c>
    </row>
    <row r="173" spans="1:3" ht="14" x14ac:dyDescent="0.25">
      <c r="A173" s="182">
        <v>172</v>
      </c>
      <c r="B173" s="172">
        <v>0</v>
      </c>
      <c r="C173" s="173">
        <v>0.21934525865194299</v>
      </c>
    </row>
    <row r="174" spans="1:3" x14ac:dyDescent="0.25">
      <c r="A174" s="183">
        <v>173</v>
      </c>
      <c r="B174" s="172">
        <v>0</v>
      </c>
      <c r="C174" s="173">
        <v>0.21934525865194299</v>
      </c>
    </row>
    <row r="175" spans="1:3" ht="14" x14ac:dyDescent="0.25">
      <c r="A175" s="182">
        <v>174</v>
      </c>
      <c r="B175" s="172">
        <v>1</v>
      </c>
      <c r="C175" s="173">
        <v>0.21934525865194299</v>
      </c>
    </row>
    <row r="176" spans="1:3" x14ac:dyDescent="0.25">
      <c r="A176" s="183">
        <v>175</v>
      </c>
      <c r="B176" s="172">
        <v>0</v>
      </c>
      <c r="C176" s="173">
        <v>0.21934525865194299</v>
      </c>
    </row>
    <row r="177" spans="1:3" ht="14" x14ac:dyDescent="0.25">
      <c r="A177" s="182">
        <v>176</v>
      </c>
      <c r="B177" s="172">
        <v>0</v>
      </c>
      <c r="C177" s="173">
        <v>0.21542738794466601</v>
      </c>
    </row>
    <row r="178" spans="1:3" x14ac:dyDescent="0.25">
      <c r="A178" s="183">
        <v>177</v>
      </c>
      <c r="B178" s="172">
        <v>1</v>
      </c>
      <c r="C178" s="173">
        <v>0.202872594994714</v>
      </c>
    </row>
    <row r="179" spans="1:3" ht="14" x14ac:dyDescent="0.25">
      <c r="A179" s="182">
        <v>178</v>
      </c>
      <c r="B179" s="172">
        <v>0</v>
      </c>
      <c r="C179" s="173">
        <v>0.202872594994714</v>
      </c>
    </row>
    <row r="180" spans="1:3" x14ac:dyDescent="0.25">
      <c r="A180" s="183">
        <v>179</v>
      </c>
      <c r="B180" s="172">
        <v>0</v>
      </c>
      <c r="C180" s="173">
        <v>0.195444760522271</v>
      </c>
    </row>
    <row r="181" spans="1:3" ht="14" x14ac:dyDescent="0.25">
      <c r="A181" s="182">
        <v>180</v>
      </c>
      <c r="B181" s="172">
        <v>1</v>
      </c>
      <c r="C181" s="173">
        <v>0.195444760522271</v>
      </c>
    </row>
    <row r="182" spans="1:3" x14ac:dyDescent="0.25">
      <c r="A182" s="183">
        <v>181</v>
      </c>
      <c r="B182" s="172">
        <v>0</v>
      </c>
      <c r="C182" s="173">
        <v>0.195444760522271</v>
      </c>
    </row>
    <row r="183" spans="1:3" ht="14" x14ac:dyDescent="0.25">
      <c r="A183" s="182">
        <v>182</v>
      </c>
      <c r="B183" s="172">
        <v>1</v>
      </c>
      <c r="C183" s="173">
        <v>0.195444760522271</v>
      </c>
    </row>
    <row r="184" spans="1:3" x14ac:dyDescent="0.25">
      <c r="A184" s="183">
        <v>183</v>
      </c>
      <c r="B184" s="172">
        <v>0</v>
      </c>
      <c r="C184" s="173">
        <v>0.195444760522271</v>
      </c>
    </row>
    <row r="185" spans="1:3" ht="14" x14ac:dyDescent="0.25">
      <c r="A185" s="182">
        <v>184</v>
      </c>
      <c r="B185" s="172">
        <v>0</v>
      </c>
      <c r="C185" s="173">
        <v>0.195444760522271</v>
      </c>
    </row>
    <row r="186" spans="1:3" x14ac:dyDescent="0.25">
      <c r="A186" s="183">
        <v>185</v>
      </c>
      <c r="B186" s="172">
        <v>0</v>
      </c>
      <c r="C186" s="173">
        <v>0.195444760522271</v>
      </c>
    </row>
    <row r="187" spans="1:3" ht="14" x14ac:dyDescent="0.25">
      <c r="A187" s="182">
        <v>186</v>
      </c>
      <c r="B187" s="172">
        <v>0</v>
      </c>
      <c r="C187" s="173">
        <v>0.195444760522271</v>
      </c>
    </row>
    <row r="188" spans="1:3" x14ac:dyDescent="0.25">
      <c r="A188" s="183">
        <v>187</v>
      </c>
      <c r="B188" s="172">
        <v>0</v>
      </c>
      <c r="C188" s="173">
        <v>0.195444760522271</v>
      </c>
    </row>
    <row r="189" spans="1:3" ht="14" x14ac:dyDescent="0.25">
      <c r="A189" s="182">
        <v>188</v>
      </c>
      <c r="B189" s="172">
        <v>1</v>
      </c>
      <c r="C189" s="173">
        <v>0.195444760522271</v>
      </c>
    </row>
    <row r="190" spans="1:3" x14ac:dyDescent="0.25">
      <c r="A190" s="183">
        <v>189</v>
      </c>
      <c r="B190" s="172">
        <v>0</v>
      </c>
      <c r="C190" s="173">
        <v>0.195444760522271</v>
      </c>
    </row>
    <row r="191" spans="1:3" ht="14" x14ac:dyDescent="0.25">
      <c r="A191" s="182">
        <v>190</v>
      </c>
      <c r="B191" s="172">
        <v>0</v>
      </c>
      <c r="C191" s="173">
        <v>0.195444760522271</v>
      </c>
    </row>
    <row r="192" spans="1:3" x14ac:dyDescent="0.25">
      <c r="A192" s="183">
        <v>191</v>
      </c>
      <c r="B192" s="172">
        <v>0</v>
      </c>
      <c r="C192" s="173">
        <v>0.195444760522271</v>
      </c>
    </row>
    <row r="193" spans="1:3" ht="14" x14ac:dyDescent="0.25">
      <c r="A193" s="182">
        <v>192</v>
      </c>
      <c r="B193" s="172">
        <v>0</v>
      </c>
      <c r="C193" s="173">
        <v>0.195444760522271</v>
      </c>
    </row>
    <row r="194" spans="1:3" x14ac:dyDescent="0.25">
      <c r="A194" s="183">
        <v>193</v>
      </c>
      <c r="B194" s="172">
        <v>0</v>
      </c>
      <c r="C194" s="173">
        <v>0.195444760522271</v>
      </c>
    </row>
    <row r="195" spans="1:3" ht="14" x14ac:dyDescent="0.25">
      <c r="A195" s="182">
        <v>194</v>
      </c>
      <c r="B195" s="172">
        <v>0</v>
      </c>
      <c r="C195" s="173">
        <v>0.195444760522271</v>
      </c>
    </row>
    <row r="196" spans="1:3" x14ac:dyDescent="0.25">
      <c r="A196" s="183">
        <v>195</v>
      </c>
      <c r="B196" s="172">
        <v>1</v>
      </c>
      <c r="C196" s="173">
        <v>0.195444760522271</v>
      </c>
    </row>
    <row r="197" spans="1:3" ht="14" x14ac:dyDescent="0.25">
      <c r="A197" s="182">
        <v>196</v>
      </c>
      <c r="B197" s="172">
        <v>0</v>
      </c>
      <c r="C197" s="173">
        <v>0.195444760522271</v>
      </c>
    </row>
    <row r="198" spans="1:3" x14ac:dyDescent="0.25">
      <c r="A198" s="183">
        <v>197</v>
      </c>
      <c r="B198" s="172">
        <v>0</v>
      </c>
      <c r="C198" s="173">
        <v>0.195444760522271</v>
      </c>
    </row>
    <row r="199" spans="1:3" ht="14" x14ac:dyDescent="0.25">
      <c r="A199" s="182">
        <v>198</v>
      </c>
      <c r="B199" s="172">
        <v>0</v>
      </c>
      <c r="C199" s="173">
        <v>0.195444760522271</v>
      </c>
    </row>
    <row r="200" spans="1:3" x14ac:dyDescent="0.25">
      <c r="A200" s="183">
        <v>199</v>
      </c>
      <c r="B200" s="172">
        <v>0</v>
      </c>
      <c r="C200" s="173">
        <v>0.195444760522271</v>
      </c>
    </row>
    <row r="201" spans="1:3" ht="14" x14ac:dyDescent="0.25">
      <c r="A201" s="182">
        <v>200</v>
      </c>
      <c r="B201" s="172">
        <v>0</v>
      </c>
      <c r="C201" s="173">
        <v>0.195444760522271</v>
      </c>
    </row>
    <row r="202" spans="1:3" x14ac:dyDescent="0.25">
      <c r="A202" s="183">
        <v>201</v>
      </c>
      <c r="B202" s="172">
        <v>0</v>
      </c>
      <c r="C202" s="173">
        <v>0.195444760522271</v>
      </c>
    </row>
    <row r="203" spans="1:3" ht="14" x14ac:dyDescent="0.25">
      <c r="A203" s="182">
        <v>202</v>
      </c>
      <c r="B203" s="172">
        <v>0</v>
      </c>
      <c r="C203" s="173">
        <v>0.195444760522271</v>
      </c>
    </row>
    <row r="204" spans="1:3" x14ac:dyDescent="0.25">
      <c r="A204" s="183">
        <v>203</v>
      </c>
      <c r="B204" s="172">
        <v>0</v>
      </c>
      <c r="C204" s="173">
        <v>0.195444760522271</v>
      </c>
    </row>
    <row r="205" spans="1:3" ht="14" x14ac:dyDescent="0.25">
      <c r="A205" s="182">
        <v>204</v>
      </c>
      <c r="B205" s="172">
        <v>0</v>
      </c>
      <c r="C205" s="173">
        <v>0.195444760522271</v>
      </c>
    </row>
    <row r="206" spans="1:3" x14ac:dyDescent="0.25">
      <c r="A206" s="183">
        <v>205</v>
      </c>
      <c r="B206" s="172">
        <v>0</v>
      </c>
      <c r="C206" s="173">
        <v>0.19186963104034199</v>
      </c>
    </row>
    <row r="207" spans="1:3" ht="14" x14ac:dyDescent="0.25">
      <c r="A207" s="182">
        <v>206</v>
      </c>
      <c r="B207" s="172">
        <v>1</v>
      </c>
      <c r="C207" s="173">
        <v>0.19186963104034199</v>
      </c>
    </row>
    <row r="208" spans="1:3" x14ac:dyDescent="0.25">
      <c r="A208" s="183">
        <v>207</v>
      </c>
      <c r="B208" s="172">
        <v>0</v>
      </c>
      <c r="C208" s="173">
        <v>0.19184887947419699</v>
      </c>
    </row>
    <row r="209" spans="1:3" ht="14" x14ac:dyDescent="0.25">
      <c r="A209" s="182">
        <v>208</v>
      </c>
      <c r="B209" s="172">
        <v>0</v>
      </c>
      <c r="C209" s="173">
        <v>0.184751281159835</v>
      </c>
    </row>
    <row r="210" spans="1:3" x14ac:dyDescent="0.25">
      <c r="A210" s="183">
        <v>209</v>
      </c>
      <c r="B210" s="172">
        <v>0</v>
      </c>
      <c r="C210" s="173">
        <v>0.184751281159835</v>
      </c>
    </row>
    <row r="211" spans="1:3" ht="14" x14ac:dyDescent="0.25">
      <c r="A211" s="182">
        <v>210</v>
      </c>
      <c r="B211" s="172">
        <v>1</v>
      </c>
      <c r="C211" s="173">
        <v>0.18130780712445099</v>
      </c>
    </row>
    <row r="212" spans="1:3" x14ac:dyDescent="0.25">
      <c r="A212" s="183">
        <v>211</v>
      </c>
      <c r="B212" s="172">
        <v>0</v>
      </c>
      <c r="C212" s="173">
        <v>0.17864508571790599</v>
      </c>
    </row>
    <row r="213" spans="1:3" ht="14" x14ac:dyDescent="0.25">
      <c r="A213" s="182">
        <v>212</v>
      </c>
      <c r="B213" s="172">
        <v>0</v>
      </c>
      <c r="C213" s="173">
        <v>0.17864508571790599</v>
      </c>
    </row>
    <row r="214" spans="1:3" x14ac:dyDescent="0.25">
      <c r="A214" s="183">
        <v>213</v>
      </c>
      <c r="B214" s="172">
        <v>1</v>
      </c>
      <c r="C214" s="173">
        <v>0.17408330232422101</v>
      </c>
    </row>
    <row r="215" spans="1:3" ht="14" x14ac:dyDescent="0.25">
      <c r="A215" s="182">
        <v>214</v>
      </c>
      <c r="B215" s="172">
        <v>0</v>
      </c>
      <c r="C215" s="173">
        <v>0.17328212481816799</v>
      </c>
    </row>
    <row r="216" spans="1:3" x14ac:dyDescent="0.25">
      <c r="A216" s="183">
        <v>215</v>
      </c>
      <c r="B216" s="172">
        <v>0</v>
      </c>
      <c r="C216" s="173">
        <v>0.168678068927474</v>
      </c>
    </row>
    <row r="217" spans="1:3" ht="14" x14ac:dyDescent="0.25">
      <c r="A217" s="182">
        <v>216</v>
      </c>
      <c r="B217" s="172">
        <v>0</v>
      </c>
      <c r="C217" s="173">
        <v>0.16671111190805199</v>
      </c>
    </row>
    <row r="218" spans="1:3" x14ac:dyDescent="0.25">
      <c r="A218" s="183">
        <v>217</v>
      </c>
      <c r="B218" s="172">
        <v>0</v>
      </c>
      <c r="C218" s="173">
        <v>0.16671111190805199</v>
      </c>
    </row>
    <row r="219" spans="1:3" ht="14" x14ac:dyDescent="0.25">
      <c r="A219" s="182">
        <v>218</v>
      </c>
      <c r="B219" s="172">
        <v>0</v>
      </c>
      <c r="C219" s="173">
        <v>0.16671111190805199</v>
      </c>
    </row>
    <row r="220" spans="1:3" x14ac:dyDescent="0.25">
      <c r="A220" s="183">
        <v>219</v>
      </c>
      <c r="B220" s="172">
        <v>1</v>
      </c>
      <c r="C220" s="173">
        <v>0.16671111190805199</v>
      </c>
    </row>
    <row r="221" spans="1:3" ht="14" x14ac:dyDescent="0.25">
      <c r="A221" s="182">
        <v>220</v>
      </c>
      <c r="B221" s="172">
        <v>0</v>
      </c>
      <c r="C221" s="173">
        <v>0.16671111190805199</v>
      </c>
    </row>
    <row r="222" spans="1:3" x14ac:dyDescent="0.25">
      <c r="A222" s="183">
        <v>221</v>
      </c>
      <c r="B222" s="172">
        <v>1</v>
      </c>
      <c r="C222" s="173">
        <v>0.16671111190805199</v>
      </c>
    </row>
    <row r="223" spans="1:3" ht="14" x14ac:dyDescent="0.25">
      <c r="A223" s="182">
        <v>222</v>
      </c>
      <c r="B223" s="172">
        <v>0</v>
      </c>
      <c r="C223" s="173">
        <v>0.16671111190805199</v>
      </c>
    </row>
    <row r="224" spans="1:3" x14ac:dyDescent="0.25">
      <c r="A224" s="183">
        <v>223</v>
      </c>
      <c r="B224" s="172">
        <v>0</v>
      </c>
      <c r="C224" s="173">
        <v>0.16671111190805199</v>
      </c>
    </row>
    <row r="225" spans="1:3" ht="14" x14ac:dyDescent="0.25">
      <c r="A225" s="182">
        <v>224</v>
      </c>
      <c r="B225" s="172">
        <v>0</v>
      </c>
      <c r="C225" s="173">
        <v>0.16671111190805199</v>
      </c>
    </row>
    <row r="226" spans="1:3" x14ac:dyDescent="0.25">
      <c r="A226" s="183">
        <v>225</v>
      </c>
      <c r="B226" s="172">
        <v>0</v>
      </c>
      <c r="C226" s="173">
        <v>0.16671111190805199</v>
      </c>
    </row>
    <row r="227" spans="1:3" ht="14" x14ac:dyDescent="0.25">
      <c r="A227" s="182">
        <v>226</v>
      </c>
      <c r="B227" s="172">
        <v>0</v>
      </c>
      <c r="C227" s="173">
        <v>0.16671111190805199</v>
      </c>
    </row>
    <row r="228" spans="1:3" x14ac:dyDescent="0.25">
      <c r="A228" s="183">
        <v>227</v>
      </c>
      <c r="B228" s="172">
        <v>0</v>
      </c>
      <c r="C228" s="173">
        <v>0.16671111190805199</v>
      </c>
    </row>
    <row r="229" spans="1:3" ht="14" x14ac:dyDescent="0.25">
      <c r="A229" s="182">
        <v>228</v>
      </c>
      <c r="B229" s="172">
        <v>1</v>
      </c>
      <c r="C229" s="173">
        <v>0.16671111190805199</v>
      </c>
    </row>
    <row r="230" spans="1:3" x14ac:dyDescent="0.25">
      <c r="A230" s="183">
        <v>229</v>
      </c>
      <c r="B230" s="172">
        <v>0</v>
      </c>
      <c r="C230" s="173">
        <v>0.16671111190805199</v>
      </c>
    </row>
    <row r="231" spans="1:3" ht="14" x14ac:dyDescent="0.25">
      <c r="A231" s="182">
        <v>230</v>
      </c>
      <c r="B231" s="172">
        <v>0</v>
      </c>
      <c r="C231" s="173">
        <v>0.16671111190805199</v>
      </c>
    </row>
    <row r="232" spans="1:3" x14ac:dyDescent="0.25">
      <c r="A232" s="183">
        <v>231</v>
      </c>
      <c r="B232" s="172">
        <v>0</v>
      </c>
      <c r="C232" s="173">
        <v>0.16671111190805199</v>
      </c>
    </row>
    <row r="233" spans="1:3" ht="14" x14ac:dyDescent="0.25">
      <c r="A233" s="182">
        <v>232</v>
      </c>
      <c r="B233" s="172">
        <v>0</v>
      </c>
      <c r="C233" s="173">
        <v>0.16671111190805199</v>
      </c>
    </row>
    <row r="234" spans="1:3" x14ac:dyDescent="0.25">
      <c r="A234" s="183">
        <v>233</v>
      </c>
      <c r="B234" s="172">
        <v>0</v>
      </c>
      <c r="C234" s="173">
        <v>0.16671111190805199</v>
      </c>
    </row>
    <row r="235" spans="1:3" ht="14" x14ac:dyDescent="0.25">
      <c r="A235" s="182">
        <v>234</v>
      </c>
      <c r="B235" s="172">
        <v>0</v>
      </c>
      <c r="C235" s="173">
        <v>0.16671111190805199</v>
      </c>
    </row>
    <row r="236" spans="1:3" x14ac:dyDescent="0.25">
      <c r="A236" s="183">
        <v>235</v>
      </c>
      <c r="B236" s="172">
        <v>0</v>
      </c>
      <c r="C236" s="173">
        <v>0.16671111190805199</v>
      </c>
    </row>
    <row r="237" spans="1:3" ht="14" x14ac:dyDescent="0.25">
      <c r="A237" s="182">
        <v>236</v>
      </c>
      <c r="B237" s="172">
        <v>0</v>
      </c>
      <c r="C237" s="173">
        <v>0.16671111190805199</v>
      </c>
    </row>
    <row r="238" spans="1:3" x14ac:dyDescent="0.25">
      <c r="A238" s="183">
        <v>237</v>
      </c>
      <c r="B238" s="172">
        <v>0</v>
      </c>
      <c r="C238" s="173">
        <v>0.16431988022214999</v>
      </c>
    </row>
    <row r="239" spans="1:3" ht="14" x14ac:dyDescent="0.25">
      <c r="A239" s="182">
        <v>238</v>
      </c>
      <c r="B239" s="172">
        <v>0</v>
      </c>
      <c r="C239" s="173">
        <v>0.16431988022214999</v>
      </c>
    </row>
    <row r="240" spans="1:3" x14ac:dyDescent="0.25">
      <c r="A240" s="183">
        <v>239</v>
      </c>
      <c r="B240" s="172">
        <v>0</v>
      </c>
      <c r="C240" s="173">
        <v>0.16353642950659</v>
      </c>
    </row>
    <row r="241" spans="1:3" ht="14" x14ac:dyDescent="0.25">
      <c r="A241" s="182">
        <v>240</v>
      </c>
      <c r="B241" s="172">
        <v>1</v>
      </c>
      <c r="C241" s="173">
        <v>0.16353642950659</v>
      </c>
    </row>
    <row r="242" spans="1:3" x14ac:dyDescent="0.25">
      <c r="A242" s="183">
        <v>241</v>
      </c>
      <c r="B242" s="172">
        <v>1</v>
      </c>
      <c r="C242" s="173">
        <v>0.16353642950659</v>
      </c>
    </row>
    <row r="243" spans="1:3" ht="14" x14ac:dyDescent="0.25">
      <c r="A243" s="182">
        <v>242</v>
      </c>
      <c r="B243" s="172">
        <v>0</v>
      </c>
      <c r="C243" s="173">
        <v>0.151914920060012</v>
      </c>
    </row>
    <row r="244" spans="1:3" x14ac:dyDescent="0.25">
      <c r="A244" s="183">
        <v>243</v>
      </c>
      <c r="B244" s="172">
        <v>0</v>
      </c>
      <c r="C244" s="173">
        <v>0.151914920060012</v>
      </c>
    </row>
    <row r="245" spans="1:3" ht="14" x14ac:dyDescent="0.25">
      <c r="A245" s="182">
        <v>244</v>
      </c>
      <c r="B245" s="172">
        <v>0</v>
      </c>
      <c r="C245" s="173">
        <v>0.151914920060012</v>
      </c>
    </row>
    <row r="246" spans="1:3" x14ac:dyDescent="0.25">
      <c r="A246" s="183">
        <v>245</v>
      </c>
      <c r="B246" s="172">
        <v>0</v>
      </c>
      <c r="C246" s="173">
        <v>0.151914920060012</v>
      </c>
    </row>
    <row r="247" spans="1:3" ht="14" x14ac:dyDescent="0.25">
      <c r="A247" s="182">
        <v>246</v>
      </c>
      <c r="B247" s="172">
        <v>0</v>
      </c>
      <c r="C247" s="173">
        <v>0.151914920060012</v>
      </c>
    </row>
    <row r="248" spans="1:3" x14ac:dyDescent="0.25">
      <c r="A248" s="183">
        <v>247</v>
      </c>
      <c r="B248" s="172">
        <v>0</v>
      </c>
      <c r="C248" s="173">
        <v>0.151914920060012</v>
      </c>
    </row>
    <row r="249" spans="1:3" ht="14" x14ac:dyDescent="0.25">
      <c r="A249" s="182">
        <v>248</v>
      </c>
      <c r="B249" s="172">
        <v>0</v>
      </c>
      <c r="C249" s="173">
        <v>0.14791278428274199</v>
      </c>
    </row>
    <row r="250" spans="1:3" x14ac:dyDescent="0.25">
      <c r="A250" s="183">
        <v>249</v>
      </c>
      <c r="B250" s="172">
        <v>0</v>
      </c>
      <c r="C250" s="173">
        <v>0.14791278428274199</v>
      </c>
    </row>
    <row r="251" spans="1:3" ht="14" x14ac:dyDescent="0.25">
      <c r="A251" s="182">
        <v>250</v>
      </c>
      <c r="B251" s="172">
        <v>0</v>
      </c>
      <c r="C251" s="173">
        <v>0.14791278428274199</v>
      </c>
    </row>
    <row r="252" spans="1:3" x14ac:dyDescent="0.25">
      <c r="A252" s="183">
        <v>251</v>
      </c>
      <c r="B252" s="172">
        <v>0</v>
      </c>
      <c r="C252" s="173">
        <v>0.146815990207838</v>
      </c>
    </row>
    <row r="253" spans="1:3" ht="14" x14ac:dyDescent="0.25">
      <c r="A253" s="182">
        <v>252</v>
      </c>
      <c r="B253" s="172">
        <v>0</v>
      </c>
      <c r="C253" s="173">
        <v>0.146815990207838</v>
      </c>
    </row>
    <row r="254" spans="1:3" x14ac:dyDescent="0.25">
      <c r="A254" s="183">
        <v>253</v>
      </c>
      <c r="B254" s="172">
        <v>0</v>
      </c>
      <c r="C254" s="173">
        <v>0.146815990207838</v>
      </c>
    </row>
    <row r="255" spans="1:3" ht="14" x14ac:dyDescent="0.25">
      <c r="A255" s="182">
        <v>254</v>
      </c>
      <c r="B255" s="172">
        <v>1</v>
      </c>
      <c r="C255" s="173">
        <v>0.146815990207838</v>
      </c>
    </row>
    <row r="256" spans="1:3" x14ac:dyDescent="0.25">
      <c r="A256" s="183">
        <v>255</v>
      </c>
      <c r="B256" s="172">
        <v>0</v>
      </c>
      <c r="C256" s="173">
        <v>0.12412858300527101</v>
      </c>
    </row>
    <row r="257" spans="1:3" ht="14" x14ac:dyDescent="0.25">
      <c r="A257" s="182">
        <v>256</v>
      </c>
      <c r="B257" s="172">
        <v>0</v>
      </c>
      <c r="C257" s="173">
        <v>0.12412858300527101</v>
      </c>
    </row>
    <row r="258" spans="1:3" x14ac:dyDescent="0.25">
      <c r="A258" s="183">
        <v>257</v>
      </c>
      <c r="B258" s="172">
        <v>0</v>
      </c>
      <c r="C258" s="173">
        <v>0.12412858300527101</v>
      </c>
    </row>
    <row r="259" spans="1:3" ht="14" x14ac:dyDescent="0.25">
      <c r="A259" s="182">
        <v>258</v>
      </c>
      <c r="B259" s="172">
        <v>0</v>
      </c>
      <c r="C259" s="173">
        <v>0.12412858300527101</v>
      </c>
    </row>
    <row r="260" spans="1:3" x14ac:dyDescent="0.25">
      <c r="A260" s="183">
        <v>259</v>
      </c>
      <c r="B260" s="172">
        <v>0</v>
      </c>
      <c r="C260" s="173">
        <v>0.11268051520516099</v>
      </c>
    </row>
    <row r="261" spans="1:3" ht="14" x14ac:dyDescent="0.25">
      <c r="A261" s="182">
        <v>260</v>
      </c>
      <c r="B261" s="172">
        <v>0</v>
      </c>
      <c r="C261" s="173">
        <v>9.8929639311263196E-2</v>
      </c>
    </row>
    <row r="262" spans="1:3" x14ac:dyDescent="0.25">
      <c r="A262" s="183">
        <v>261</v>
      </c>
      <c r="B262" s="172">
        <v>0</v>
      </c>
      <c r="C262" s="173">
        <v>9.8929639311263196E-2</v>
      </c>
    </row>
    <row r="263" spans="1:3" ht="14" x14ac:dyDescent="0.25">
      <c r="A263" s="182">
        <v>262</v>
      </c>
      <c r="B263" s="172">
        <v>1</v>
      </c>
      <c r="C263" s="173">
        <v>9.8929639311263196E-2</v>
      </c>
    </row>
    <row r="264" spans="1:3" x14ac:dyDescent="0.25">
      <c r="A264" s="183">
        <v>263</v>
      </c>
      <c r="B264" s="172">
        <v>1</v>
      </c>
      <c r="C264" s="173">
        <v>9.8929639311263196E-2</v>
      </c>
    </row>
    <row r="265" spans="1:3" ht="14" x14ac:dyDescent="0.25">
      <c r="A265" s="182">
        <v>264</v>
      </c>
      <c r="B265" s="172">
        <v>0</v>
      </c>
      <c r="C265" s="173">
        <v>9.8929639311263196E-2</v>
      </c>
    </row>
    <row r="266" spans="1:3" x14ac:dyDescent="0.25">
      <c r="A266" s="183">
        <v>265</v>
      </c>
      <c r="B266" s="172">
        <v>0</v>
      </c>
      <c r="C266" s="173">
        <v>9.8929639311263196E-2</v>
      </c>
    </row>
    <row r="267" spans="1:3" ht="14" x14ac:dyDescent="0.25">
      <c r="A267" s="182">
        <v>266</v>
      </c>
      <c r="B267" s="172">
        <v>0</v>
      </c>
      <c r="C267" s="173">
        <v>9.8929639311263196E-2</v>
      </c>
    </row>
    <row r="268" spans="1:3" x14ac:dyDescent="0.25">
      <c r="A268" s="183">
        <v>267</v>
      </c>
      <c r="B268" s="172">
        <v>0</v>
      </c>
      <c r="C268" s="173">
        <v>9.8929639311263196E-2</v>
      </c>
    </row>
    <row r="269" spans="1:3" ht="14" x14ac:dyDescent="0.25">
      <c r="A269" s="182">
        <v>268</v>
      </c>
      <c r="B269" s="172">
        <v>1</v>
      </c>
      <c r="C269" s="173">
        <v>9.8929639311263196E-2</v>
      </c>
    </row>
    <row r="270" spans="1:3" x14ac:dyDescent="0.25">
      <c r="A270" s="183">
        <v>269</v>
      </c>
      <c r="B270" s="172">
        <v>0</v>
      </c>
      <c r="C270" s="173">
        <v>9.8929639311263196E-2</v>
      </c>
    </row>
    <row r="271" spans="1:3" ht="14" x14ac:dyDescent="0.25">
      <c r="A271" s="182">
        <v>270</v>
      </c>
      <c r="B271" s="172">
        <v>0</v>
      </c>
      <c r="C271" s="173">
        <v>9.8929639311263196E-2</v>
      </c>
    </row>
    <row r="272" spans="1:3" x14ac:dyDescent="0.25">
      <c r="A272" s="183">
        <v>271</v>
      </c>
      <c r="B272" s="172">
        <v>0</v>
      </c>
      <c r="C272" s="173">
        <v>9.2907052143047106E-2</v>
      </c>
    </row>
    <row r="273" spans="1:3" ht="14" x14ac:dyDescent="0.25">
      <c r="A273" s="182">
        <v>272</v>
      </c>
      <c r="B273" s="172">
        <v>0</v>
      </c>
      <c r="C273" s="173">
        <v>9.2907052143047106E-2</v>
      </c>
    </row>
    <row r="274" spans="1:3" x14ac:dyDescent="0.25">
      <c r="A274" s="183">
        <v>273</v>
      </c>
      <c r="B274" s="172">
        <v>0</v>
      </c>
      <c r="C274" s="173">
        <v>9.2907052143047106E-2</v>
      </c>
    </row>
    <row r="275" spans="1:3" ht="14" x14ac:dyDescent="0.25">
      <c r="A275" s="182">
        <v>274</v>
      </c>
      <c r="B275" s="172">
        <v>0</v>
      </c>
      <c r="C275" s="173">
        <v>9.2907052143047106E-2</v>
      </c>
    </row>
    <row r="276" spans="1:3" x14ac:dyDescent="0.25">
      <c r="A276" s="183">
        <v>275</v>
      </c>
      <c r="B276" s="172">
        <v>0</v>
      </c>
      <c r="C276" s="173">
        <v>8.2922879136811498E-2</v>
      </c>
    </row>
    <row r="277" spans="1:3" ht="14" x14ac:dyDescent="0.25">
      <c r="A277" s="182">
        <v>276</v>
      </c>
      <c r="B277" s="172">
        <v>0</v>
      </c>
      <c r="C277" s="173">
        <v>8.2922879136811498E-2</v>
      </c>
    </row>
    <row r="278" spans="1:3" x14ac:dyDescent="0.25">
      <c r="A278" s="183">
        <v>277</v>
      </c>
      <c r="B278" s="172">
        <v>1</v>
      </c>
      <c r="C278" s="173">
        <v>8.2922879136811498E-2</v>
      </c>
    </row>
    <row r="279" spans="1:3" ht="14" x14ac:dyDescent="0.25">
      <c r="A279" s="182">
        <v>278</v>
      </c>
      <c r="B279" s="172">
        <v>0</v>
      </c>
      <c r="C279" s="173">
        <v>8.2922879136811498E-2</v>
      </c>
    </row>
    <row r="280" spans="1:3" x14ac:dyDescent="0.25">
      <c r="A280" s="183">
        <v>279</v>
      </c>
      <c r="B280" s="172">
        <v>0</v>
      </c>
      <c r="C280" s="173">
        <v>8.2922879136811498E-2</v>
      </c>
    </row>
    <row r="281" spans="1:3" ht="14" x14ac:dyDescent="0.25">
      <c r="A281" s="182">
        <v>280</v>
      </c>
      <c r="B281" s="172">
        <v>0</v>
      </c>
      <c r="C281" s="173">
        <v>8.2922879136811498E-2</v>
      </c>
    </row>
    <row r="282" spans="1:3" x14ac:dyDescent="0.25">
      <c r="A282" s="183">
        <v>281</v>
      </c>
      <c r="B282" s="172">
        <v>0</v>
      </c>
      <c r="C282" s="173">
        <v>8.2922879136811498E-2</v>
      </c>
    </row>
    <row r="283" spans="1:3" ht="14" x14ac:dyDescent="0.25">
      <c r="A283" s="182">
        <v>282</v>
      </c>
      <c r="B283" s="172">
        <v>0</v>
      </c>
      <c r="C283" s="173">
        <v>8.2922879136811498E-2</v>
      </c>
    </row>
    <row r="284" spans="1:3" x14ac:dyDescent="0.25">
      <c r="A284" s="183">
        <v>283</v>
      </c>
      <c r="B284" s="172">
        <v>0</v>
      </c>
      <c r="C284" s="173">
        <v>8.2922879136811498E-2</v>
      </c>
    </row>
    <row r="285" spans="1:3" ht="14" x14ac:dyDescent="0.25">
      <c r="A285" s="182">
        <v>284</v>
      </c>
      <c r="B285" s="172">
        <v>0</v>
      </c>
      <c r="C285" s="173">
        <v>8.2922879136811498E-2</v>
      </c>
    </row>
    <row r="286" spans="1:3" x14ac:dyDescent="0.25">
      <c r="A286" s="183">
        <v>285</v>
      </c>
      <c r="B286" s="172">
        <v>0</v>
      </c>
      <c r="C286" s="173">
        <v>8.2922879136811498E-2</v>
      </c>
    </row>
  </sheetData>
  <autoFilter ref="B1:C286" xr:uid="{B1D975AC-80FE-47D0-9C2E-3C5C71276389}">
    <sortState xmlns:xlrd2="http://schemas.microsoft.com/office/spreadsheetml/2017/richdata2" ref="B2:C286">
      <sortCondition descending="1" ref="C1:C286"/>
    </sortState>
  </autoFilter>
  <pageMargins left="0.7" right="0.7" top="0.75" bottom="0.75" header="0.3" footer="0.3"/>
  <pageSetup orientation="portrait" r:id="rId1"/>
  <ignoredErrors>
    <ignoredError sqref="J3:K10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0F32-D1EF-4495-9092-8A25461020D6}">
  <dimension ref="A1:N286"/>
  <sheetViews>
    <sheetView zoomScale="85" zoomScaleNormal="85" workbookViewId="0">
      <selection activeCell="U21" sqref="U21:V21"/>
    </sheetView>
  </sheetViews>
  <sheetFormatPr defaultRowHeight="12.5" x14ac:dyDescent="0.25"/>
  <cols>
    <col min="1" max="1" width="4.08984375" style="183" bestFit="1" customWidth="1"/>
    <col min="3" max="3" width="10.6328125" bestFit="1" customWidth="1"/>
    <col min="6" max="6" width="13.1796875" customWidth="1"/>
    <col min="7" max="7" width="12.26953125" customWidth="1"/>
    <col min="8" max="9" width="16.54296875" hidden="1" customWidth="1"/>
    <col min="10" max="11" width="20.26953125" hidden="1" customWidth="1"/>
    <col min="12" max="12" width="18.6328125" customWidth="1"/>
    <col min="13" max="13" width="19" customWidth="1"/>
    <col min="14" max="14" width="17.81640625" customWidth="1"/>
  </cols>
  <sheetData>
    <row r="1" spans="1:14" ht="42.5" thickBot="1" x14ac:dyDescent="0.3">
      <c r="B1" t="s">
        <v>164</v>
      </c>
      <c r="C1" s="169" t="s">
        <v>165</v>
      </c>
      <c r="F1" s="175" t="s">
        <v>195</v>
      </c>
      <c r="G1" s="176" t="s">
        <v>3</v>
      </c>
      <c r="H1" s="176" t="s">
        <v>207</v>
      </c>
      <c r="I1" s="176" t="s">
        <v>215</v>
      </c>
      <c r="J1" s="176" t="s">
        <v>209</v>
      </c>
      <c r="K1" s="176" t="s">
        <v>216</v>
      </c>
      <c r="L1" s="176" t="s">
        <v>217</v>
      </c>
      <c r="M1" s="176" t="s">
        <v>218</v>
      </c>
      <c r="N1" s="176" t="s">
        <v>219</v>
      </c>
    </row>
    <row r="2" spans="1:14" ht="15" thickBot="1" x14ac:dyDescent="0.3">
      <c r="A2" s="183">
        <v>1</v>
      </c>
      <c r="B2" s="172">
        <v>0</v>
      </c>
      <c r="C2" s="173">
        <v>0.77671729480590501</v>
      </c>
      <c r="F2" s="177" t="s">
        <v>196</v>
      </c>
      <c r="G2" s="178">
        <v>28</v>
      </c>
      <c r="H2" s="178">
        <v>18</v>
      </c>
      <c r="I2" s="178">
        <f>G2-H2</f>
        <v>10</v>
      </c>
      <c r="J2" s="178">
        <f>SUM($H$2:H2)</f>
        <v>18</v>
      </c>
      <c r="K2" s="178">
        <f>SUM($I$2:I2)</f>
        <v>10</v>
      </c>
      <c r="L2" s="188">
        <f>J2/$H$12</f>
        <v>0.22222222222222221</v>
      </c>
      <c r="M2" s="188">
        <f>K2/$I$12</f>
        <v>4.9019607843137254E-2</v>
      </c>
      <c r="N2" s="188">
        <f>L2-M2</f>
        <v>0.17320261437908496</v>
      </c>
    </row>
    <row r="3" spans="1:14" ht="15" thickBot="1" x14ac:dyDescent="0.3">
      <c r="A3" s="182">
        <v>2</v>
      </c>
      <c r="B3" s="172">
        <v>0</v>
      </c>
      <c r="C3" s="173">
        <v>0.75046837714789605</v>
      </c>
      <c r="F3" s="177" t="s">
        <v>197</v>
      </c>
      <c r="G3" s="178">
        <v>28</v>
      </c>
      <c r="H3" s="178">
        <v>15</v>
      </c>
      <c r="I3" s="178">
        <f t="shared" ref="I3:I11" si="0">G3-H3</f>
        <v>13</v>
      </c>
      <c r="J3" s="178">
        <f>SUM($H$2:H3)</f>
        <v>33</v>
      </c>
      <c r="K3" s="178">
        <f>SUM($I$2:I3)</f>
        <v>23</v>
      </c>
      <c r="L3" s="188">
        <f t="shared" ref="L3:L11" si="1">J3/$H$12</f>
        <v>0.40740740740740738</v>
      </c>
      <c r="M3" s="188">
        <f t="shared" ref="M3:M11" si="2">K3/$I$12</f>
        <v>0.11274509803921569</v>
      </c>
      <c r="N3" s="188">
        <f t="shared" ref="N3:N11" si="3">L3-M3</f>
        <v>0.29466230936819171</v>
      </c>
    </row>
    <row r="4" spans="1:14" ht="15" thickBot="1" x14ac:dyDescent="0.3">
      <c r="A4" s="183">
        <v>3</v>
      </c>
      <c r="B4" s="172">
        <v>1</v>
      </c>
      <c r="C4" s="173">
        <v>0.75046837714789605</v>
      </c>
      <c r="F4" s="177" t="s">
        <v>198</v>
      </c>
      <c r="G4" s="178">
        <v>28</v>
      </c>
      <c r="H4" s="178">
        <v>12</v>
      </c>
      <c r="I4" s="178">
        <f t="shared" si="0"/>
        <v>16</v>
      </c>
      <c r="J4" s="178">
        <f>SUM($H$2:H4)</f>
        <v>45</v>
      </c>
      <c r="K4" s="178">
        <f>SUM($I$2:I4)</f>
        <v>39</v>
      </c>
      <c r="L4" s="188">
        <f t="shared" si="1"/>
        <v>0.55555555555555558</v>
      </c>
      <c r="M4" s="188">
        <f t="shared" si="2"/>
        <v>0.19117647058823528</v>
      </c>
      <c r="N4" s="188">
        <f t="shared" si="3"/>
        <v>0.3643790849673203</v>
      </c>
    </row>
    <row r="5" spans="1:14" ht="15" thickBot="1" x14ac:dyDescent="0.3">
      <c r="A5" s="182">
        <v>4</v>
      </c>
      <c r="B5" s="172">
        <v>0</v>
      </c>
      <c r="C5" s="173">
        <v>0.75046837714789605</v>
      </c>
      <c r="F5" s="177" t="s">
        <v>199</v>
      </c>
      <c r="G5" s="178">
        <v>28</v>
      </c>
      <c r="H5" s="178">
        <v>7</v>
      </c>
      <c r="I5" s="178">
        <f t="shared" si="0"/>
        <v>21</v>
      </c>
      <c r="J5" s="178">
        <f>SUM($H$2:H5)</f>
        <v>52</v>
      </c>
      <c r="K5" s="178">
        <f>SUM($I$2:I5)</f>
        <v>60</v>
      </c>
      <c r="L5" s="188">
        <f t="shared" si="1"/>
        <v>0.64197530864197527</v>
      </c>
      <c r="M5" s="188">
        <f t="shared" si="2"/>
        <v>0.29411764705882354</v>
      </c>
      <c r="N5" s="188">
        <f t="shared" si="3"/>
        <v>0.34785766158315173</v>
      </c>
    </row>
    <row r="6" spans="1:14" ht="15" thickBot="1" x14ac:dyDescent="0.3">
      <c r="A6" s="183">
        <v>5</v>
      </c>
      <c r="B6" s="172">
        <v>0</v>
      </c>
      <c r="C6" s="173">
        <v>0.75046837714789605</v>
      </c>
      <c r="F6" s="177" t="s">
        <v>200</v>
      </c>
      <c r="G6" s="178">
        <v>28</v>
      </c>
      <c r="H6" s="178">
        <v>6</v>
      </c>
      <c r="I6" s="178">
        <f t="shared" si="0"/>
        <v>22</v>
      </c>
      <c r="J6" s="178">
        <f>SUM($H$2:H6)</f>
        <v>58</v>
      </c>
      <c r="K6" s="178">
        <f>SUM($I$2:I6)</f>
        <v>82</v>
      </c>
      <c r="L6" s="188">
        <f t="shared" si="1"/>
        <v>0.71604938271604934</v>
      </c>
      <c r="M6" s="188">
        <f t="shared" si="2"/>
        <v>0.40196078431372551</v>
      </c>
      <c r="N6" s="188">
        <f t="shared" si="3"/>
        <v>0.31408859840232384</v>
      </c>
    </row>
    <row r="7" spans="1:14" ht="15" thickBot="1" x14ac:dyDescent="0.3">
      <c r="A7" s="182">
        <v>6</v>
      </c>
      <c r="B7" s="172">
        <v>1</v>
      </c>
      <c r="C7" s="173">
        <v>0.75046837714789605</v>
      </c>
      <c r="F7" s="177" t="s">
        <v>201</v>
      </c>
      <c r="G7" s="178">
        <v>29</v>
      </c>
      <c r="H7" s="178">
        <v>3</v>
      </c>
      <c r="I7" s="178">
        <f t="shared" si="0"/>
        <v>26</v>
      </c>
      <c r="J7" s="178">
        <f>SUM($H$2:H7)</f>
        <v>61</v>
      </c>
      <c r="K7" s="178">
        <f>SUM($I$2:I7)</f>
        <v>108</v>
      </c>
      <c r="L7" s="188">
        <f t="shared" si="1"/>
        <v>0.75308641975308643</v>
      </c>
      <c r="M7" s="188">
        <f t="shared" si="2"/>
        <v>0.52941176470588236</v>
      </c>
      <c r="N7" s="188">
        <f t="shared" si="3"/>
        <v>0.22367465504720407</v>
      </c>
    </row>
    <row r="8" spans="1:14" ht="15" thickBot="1" x14ac:dyDescent="0.3">
      <c r="A8" s="183">
        <v>7</v>
      </c>
      <c r="B8" s="172">
        <v>1</v>
      </c>
      <c r="C8" s="173">
        <v>0.75046837714789605</v>
      </c>
      <c r="F8" s="177" t="s">
        <v>202</v>
      </c>
      <c r="G8" s="178">
        <v>29</v>
      </c>
      <c r="H8" s="178">
        <v>7</v>
      </c>
      <c r="I8" s="178">
        <f t="shared" si="0"/>
        <v>22</v>
      </c>
      <c r="J8" s="178">
        <f>SUM($H$2:H8)</f>
        <v>68</v>
      </c>
      <c r="K8" s="178">
        <f>SUM($I$2:I8)</f>
        <v>130</v>
      </c>
      <c r="L8" s="188">
        <f t="shared" si="1"/>
        <v>0.83950617283950613</v>
      </c>
      <c r="M8" s="188">
        <f t="shared" si="2"/>
        <v>0.63725490196078427</v>
      </c>
      <c r="N8" s="188">
        <f t="shared" si="3"/>
        <v>0.20225127087872186</v>
      </c>
    </row>
    <row r="9" spans="1:14" ht="15" thickBot="1" x14ac:dyDescent="0.3">
      <c r="A9" s="182">
        <v>8</v>
      </c>
      <c r="B9" s="172">
        <v>1</v>
      </c>
      <c r="C9" s="173">
        <v>0.71238705892229504</v>
      </c>
      <c r="F9" s="177" t="s">
        <v>203</v>
      </c>
      <c r="G9" s="178">
        <v>29</v>
      </c>
      <c r="H9" s="178">
        <v>5</v>
      </c>
      <c r="I9" s="178">
        <f t="shared" si="0"/>
        <v>24</v>
      </c>
      <c r="J9" s="178">
        <f>SUM($H$2:H9)</f>
        <v>73</v>
      </c>
      <c r="K9" s="178">
        <f>SUM($I$2:I9)</f>
        <v>154</v>
      </c>
      <c r="L9" s="188">
        <f t="shared" si="1"/>
        <v>0.90123456790123457</v>
      </c>
      <c r="M9" s="188">
        <f t="shared" si="2"/>
        <v>0.75490196078431371</v>
      </c>
      <c r="N9" s="188">
        <f t="shared" si="3"/>
        <v>0.14633260711692087</v>
      </c>
    </row>
    <row r="10" spans="1:14" ht="15" thickBot="1" x14ac:dyDescent="0.3">
      <c r="A10" s="183">
        <v>9</v>
      </c>
      <c r="B10" s="172">
        <v>1</v>
      </c>
      <c r="C10" s="173">
        <v>0.71238705892229504</v>
      </c>
      <c r="F10" s="177" t="s">
        <v>204</v>
      </c>
      <c r="G10" s="178">
        <v>29</v>
      </c>
      <c r="H10" s="178">
        <v>3</v>
      </c>
      <c r="I10" s="178">
        <f t="shared" si="0"/>
        <v>26</v>
      </c>
      <c r="J10" s="178">
        <f>SUM($H$2:H10)</f>
        <v>76</v>
      </c>
      <c r="K10" s="178">
        <f>SUM($I$2:I10)</f>
        <v>180</v>
      </c>
      <c r="L10" s="188">
        <f t="shared" si="1"/>
        <v>0.93827160493827155</v>
      </c>
      <c r="M10" s="188">
        <f t="shared" si="2"/>
        <v>0.88235294117647056</v>
      </c>
      <c r="N10" s="188">
        <f t="shared" si="3"/>
        <v>5.5918663761800991E-2</v>
      </c>
    </row>
    <row r="11" spans="1:14" ht="15" thickBot="1" x14ac:dyDescent="0.3">
      <c r="A11" s="182">
        <v>10</v>
      </c>
      <c r="B11" s="172">
        <v>1</v>
      </c>
      <c r="C11" s="173">
        <v>0.71238705892229504</v>
      </c>
      <c r="F11" s="177" t="s">
        <v>205</v>
      </c>
      <c r="G11" s="178">
        <v>29</v>
      </c>
      <c r="H11" s="178">
        <v>5</v>
      </c>
      <c r="I11" s="178">
        <f t="shared" si="0"/>
        <v>24</v>
      </c>
      <c r="J11" s="178">
        <f>SUM($H$2:H11)</f>
        <v>81</v>
      </c>
      <c r="K11" s="178">
        <f>SUM($I$2:I11)</f>
        <v>204</v>
      </c>
      <c r="L11" s="188">
        <f t="shared" si="1"/>
        <v>1</v>
      </c>
      <c r="M11" s="188">
        <f t="shared" si="2"/>
        <v>1</v>
      </c>
      <c r="N11" s="188">
        <f t="shared" si="3"/>
        <v>0</v>
      </c>
    </row>
    <row r="12" spans="1:14" ht="14.5" thickBot="1" x14ac:dyDescent="0.3">
      <c r="A12" s="183">
        <v>11</v>
      </c>
      <c r="B12" s="172">
        <v>0</v>
      </c>
      <c r="C12" s="173">
        <v>0.71238705892229504</v>
      </c>
      <c r="F12" s="179" t="s">
        <v>17</v>
      </c>
      <c r="G12" s="180">
        <f>SUM(G2:G11)</f>
        <v>285</v>
      </c>
      <c r="H12" s="179">
        <f>SUM(H2:H11)</f>
        <v>81</v>
      </c>
      <c r="I12" s="179">
        <f>SUM(I2:I11)</f>
        <v>204</v>
      </c>
      <c r="J12" s="179"/>
      <c r="K12" s="179"/>
      <c r="L12" s="179"/>
      <c r="M12" s="179"/>
      <c r="N12" s="179"/>
    </row>
    <row r="13" spans="1:14" ht="14" x14ac:dyDescent="0.25">
      <c r="A13" s="182">
        <v>12</v>
      </c>
      <c r="B13" s="172">
        <v>1</v>
      </c>
      <c r="C13" s="173">
        <v>0.71238705892229504</v>
      </c>
    </row>
    <row r="14" spans="1:14" x14ac:dyDescent="0.25">
      <c r="A14" s="183">
        <v>13</v>
      </c>
      <c r="B14" s="172">
        <v>0</v>
      </c>
      <c r="C14" s="173">
        <v>0.71238705892229504</v>
      </c>
      <c r="N14" s="186"/>
    </row>
    <row r="15" spans="1:14" ht="14" x14ac:dyDescent="0.25">
      <c r="A15" s="182">
        <v>14</v>
      </c>
      <c r="B15" s="172">
        <v>0</v>
      </c>
      <c r="C15" s="173">
        <v>0.71238705892229504</v>
      </c>
      <c r="G15" s="181"/>
      <c r="J15" s="171"/>
      <c r="K15" s="171"/>
      <c r="L15" s="171" t="str">
        <f>L1</f>
        <v xml:space="preserve"> Kumulatif % Gagal Bayar 
(dengan model)</v>
      </c>
      <c r="M15" s="171" t="str">
        <f>M1</f>
        <v>Kumulatif % Berhasil Bayar 
(dengan model)</v>
      </c>
      <c r="N15" s="171"/>
    </row>
    <row r="16" spans="1:14" x14ac:dyDescent="0.25">
      <c r="A16" s="183">
        <v>15</v>
      </c>
      <c r="B16" s="172">
        <v>1</v>
      </c>
      <c r="C16" s="173">
        <v>0.71238705892229504</v>
      </c>
      <c r="J16" s="171"/>
      <c r="K16" s="171">
        <v>0</v>
      </c>
      <c r="L16" s="171">
        <v>0</v>
      </c>
      <c r="M16" s="171">
        <v>0</v>
      </c>
      <c r="N16" s="170"/>
    </row>
    <row r="17" spans="1:14" ht="14" x14ac:dyDescent="0.25">
      <c r="A17" s="182">
        <v>16</v>
      </c>
      <c r="B17" s="172">
        <v>1</v>
      </c>
      <c r="C17" s="173">
        <v>0.71238705892229504</v>
      </c>
      <c r="J17" s="171"/>
      <c r="K17" s="171">
        <v>0.1</v>
      </c>
      <c r="L17" s="171">
        <f>L2</f>
        <v>0.22222222222222221</v>
      </c>
      <c r="M17" s="171">
        <f>M2</f>
        <v>4.9019607843137254E-2</v>
      </c>
      <c r="N17" s="170"/>
    </row>
    <row r="18" spans="1:14" x14ac:dyDescent="0.25">
      <c r="A18" s="183">
        <v>17</v>
      </c>
      <c r="B18" s="172">
        <v>1</v>
      </c>
      <c r="C18" s="173">
        <v>0.70111613919232496</v>
      </c>
      <c r="J18" s="171"/>
      <c r="K18" s="171">
        <v>0.2</v>
      </c>
      <c r="L18" s="171">
        <f t="shared" ref="L18:M25" si="4">L3</f>
        <v>0.40740740740740738</v>
      </c>
      <c r="M18" s="171">
        <f t="shared" si="4"/>
        <v>0.11274509803921569</v>
      </c>
      <c r="N18" s="170"/>
    </row>
    <row r="19" spans="1:14" ht="14" x14ac:dyDescent="0.25">
      <c r="A19" s="182">
        <v>18</v>
      </c>
      <c r="B19" s="172">
        <v>1</v>
      </c>
      <c r="C19" s="173">
        <v>0.70111613919232496</v>
      </c>
      <c r="J19" s="171"/>
      <c r="K19" s="171">
        <v>0.3</v>
      </c>
      <c r="L19" s="171">
        <f t="shared" si="4"/>
        <v>0.55555555555555558</v>
      </c>
      <c r="M19" s="171">
        <f t="shared" si="4"/>
        <v>0.19117647058823528</v>
      </c>
      <c r="N19" s="170"/>
    </row>
    <row r="20" spans="1:14" x14ac:dyDescent="0.25">
      <c r="A20" s="183">
        <v>19</v>
      </c>
      <c r="B20" s="172">
        <v>1</v>
      </c>
      <c r="C20" s="173">
        <v>0.65892613589163695</v>
      </c>
      <c r="J20" s="171"/>
      <c r="K20" s="171">
        <v>0.4</v>
      </c>
      <c r="L20" s="171">
        <f t="shared" si="4"/>
        <v>0.64197530864197527</v>
      </c>
      <c r="M20" s="171">
        <f t="shared" si="4"/>
        <v>0.29411764705882354</v>
      </c>
      <c r="N20" s="170"/>
    </row>
    <row r="21" spans="1:14" ht="14" x14ac:dyDescent="0.25">
      <c r="A21" s="182">
        <v>20</v>
      </c>
      <c r="B21" s="172">
        <v>1</v>
      </c>
      <c r="C21" s="173">
        <v>0.65892613589163695</v>
      </c>
      <c r="J21" s="171"/>
      <c r="K21" s="171">
        <v>0.5</v>
      </c>
      <c r="L21" s="171">
        <f t="shared" si="4"/>
        <v>0.71604938271604934</v>
      </c>
      <c r="M21" s="171">
        <f t="shared" si="4"/>
        <v>0.40196078431372551</v>
      </c>
      <c r="N21" s="170"/>
    </row>
    <row r="22" spans="1:14" x14ac:dyDescent="0.25">
      <c r="A22" s="183">
        <v>21</v>
      </c>
      <c r="B22" s="172">
        <v>0</v>
      </c>
      <c r="C22" s="173">
        <v>0.60175850355267102</v>
      </c>
      <c r="J22" s="171"/>
      <c r="K22" s="171">
        <v>0.6</v>
      </c>
      <c r="L22" s="171">
        <f t="shared" si="4"/>
        <v>0.75308641975308643</v>
      </c>
      <c r="M22" s="171">
        <f t="shared" si="4"/>
        <v>0.52941176470588236</v>
      </c>
      <c r="N22" s="170"/>
    </row>
    <row r="23" spans="1:14" ht="14" x14ac:dyDescent="0.25">
      <c r="A23" s="182">
        <v>22</v>
      </c>
      <c r="B23" s="172">
        <v>1</v>
      </c>
      <c r="C23" s="173">
        <v>0.57637191307726399</v>
      </c>
      <c r="J23" s="171"/>
      <c r="K23" s="171">
        <v>0.7</v>
      </c>
      <c r="L23" s="171">
        <f t="shared" si="4"/>
        <v>0.83950617283950613</v>
      </c>
      <c r="M23" s="171">
        <f t="shared" si="4"/>
        <v>0.63725490196078427</v>
      </c>
      <c r="N23" s="170"/>
    </row>
    <row r="24" spans="1:14" x14ac:dyDescent="0.25">
      <c r="A24" s="183">
        <v>23</v>
      </c>
      <c r="B24" s="172">
        <v>1</v>
      </c>
      <c r="C24" s="173">
        <v>0.57637191307726399</v>
      </c>
      <c r="J24" s="171"/>
      <c r="K24" s="171">
        <v>0.8</v>
      </c>
      <c r="L24" s="171">
        <f t="shared" si="4"/>
        <v>0.90123456790123457</v>
      </c>
      <c r="M24" s="171">
        <f t="shared" si="4"/>
        <v>0.75490196078431371</v>
      </c>
      <c r="N24" s="170"/>
    </row>
    <row r="25" spans="1:14" ht="14" x14ac:dyDescent="0.25">
      <c r="A25" s="182">
        <v>24</v>
      </c>
      <c r="B25" s="172">
        <v>0</v>
      </c>
      <c r="C25" s="173">
        <v>0.53702033972705399</v>
      </c>
      <c r="J25" s="171"/>
      <c r="K25" s="171">
        <v>0.9</v>
      </c>
      <c r="L25" s="171">
        <f t="shared" si="4"/>
        <v>0.93827160493827155</v>
      </c>
      <c r="M25" s="171">
        <f t="shared" si="4"/>
        <v>0.88235294117647056</v>
      </c>
      <c r="N25" s="170"/>
    </row>
    <row r="26" spans="1:14" x14ac:dyDescent="0.25">
      <c r="A26" s="183">
        <v>25</v>
      </c>
      <c r="B26" s="172">
        <v>1</v>
      </c>
      <c r="C26" s="173">
        <v>0.53702033972705399</v>
      </c>
      <c r="K26" s="171">
        <v>1</v>
      </c>
      <c r="L26" s="171">
        <f>L11</f>
        <v>1</v>
      </c>
      <c r="M26" s="171">
        <f>M11</f>
        <v>1</v>
      </c>
    </row>
    <row r="27" spans="1:14" ht="14" x14ac:dyDescent="0.25">
      <c r="A27" s="182">
        <v>26</v>
      </c>
      <c r="B27" s="172">
        <v>1</v>
      </c>
      <c r="C27" s="173">
        <v>0.52173482943721605</v>
      </c>
    </row>
    <row r="28" spans="1:14" x14ac:dyDescent="0.25">
      <c r="A28" s="183">
        <v>27</v>
      </c>
      <c r="B28" s="172">
        <v>0</v>
      </c>
      <c r="C28" s="173">
        <v>0.52173482943721605</v>
      </c>
    </row>
    <row r="29" spans="1:14" ht="14" x14ac:dyDescent="0.25">
      <c r="A29" s="182">
        <v>28</v>
      </c>
      <c r="B29" s="172">
        <v>1</v>
      </c>
      <c r="C29" s="173">
        <v>0.52173482943721605</v>
      </c>
    </row>
    <row r="30" spans="1:14" x14ac:dyDescent="0.25">
      <c r="A30" s="183">
        <v>29</v>
      </c>
      <c r="B30" s="172">
        <v>0</v>
      </c>
      <c r="C30" s="173">
        <v>0.52173482943721605</v>
      </c>
    </row>
    <row r="31" spans="1:14" ht="14" x14ac:dyDescent="0.25">
      <c r="A31" s="182">
        <v>30</v>
      </c>
      <c r="B31" s="172">
        <v>1</v>
      </c>
      <c r="C31" s="173">
        <v>0.52173482943721605</v>
      </c>
    </row>
    <row r="32" spans="1:14" x14ac:dyDescent="0.25">
      <c r="A32" s="183">
        <v>31</v>
      </c>
      <c r="B32" s="172">
        <v>1</v>
      </c>
      <c r="C32" s="173">
        <v>0.52173482943721605</v>
      </c>
    </row>
    <row r="33" spans="1:3" ht="14" x14ac:dyDescent="0.25">
      <c r="A33" s="182">
        <v>32</v>
      </c>
      <c r="B33" s="172">
        <v>0</v>
      </c>
      <c r="C33" s="173">
        <v>0.52173482943721605</v>
      </c>
    </row>
    <row r="34" spans="1:3" x14ac:dyDescent="0.25">
      <c r="A34" s="183">
        <v>33</v>
      </c>
      <c r="B34" s="172">
        <v>1</v>
      </c>
      <c r="C34" s="173">
        <v>0.52173482943721605</v>
      </c>
    </row>
    <row r="35" spans="1:3" ht="14" x14ac:dyDescent="0.25">
      <c r="A35" s="182">
        <v>34</v>
      </c>
      <c r="B35" s="172">
        <v>1</v>
      </c>
      <c r="C35" s="173">
        <v>0.52173482943721605</v>
      </c>
    </row>
    <row r="36" spans="1:3" x14ac:dyDescent="0.25">
      <c r="A36" s="183">
        <v>35</v>
      </c>
      <c r="B36" s="172">
        <v>1</v>
      </c>
      <c r="C36" s="173">
        <v>0.52173482943721605</v>
      </c>
    </row>
    <row r="37" spans="1:3" ht="14" x14ac:dyDescent="0.25">
      <c r="A37" s="182">
        <v>36</v>
      </c>
      <c r="B37" s="172">
        <v>1</v>
      </c>
      <c r="C37" s="173">
        <v>0.488563682281624</v>
      </c>
    </row>
    <row r="38" spans="1:3" x14ac:dyDescent="0.25">
      <c r="A38" s="183">
        <v>37</v>
      </c>
      <c r="B38" s="172">
        <v>0</v>
      </c>
      <c r="C38" s="173">
        <v>0.488563682281624</v>
      </c>
    </row>
    <row r="39" spans="1:3" ht="14" x14ac:dyDescent="0.25">
      <c r="A39" s="182">
        <v>38</v>
      </c>
      <c r="B39" s="172">
        <v>0</v>
      </c>
      <c r="C39" s="173">
        <v>0.486382773820633</v>
      </c>
    </row>
    <row r="40" spans="1:3" x14ac:dyDescent="0.25">
      <c r="A40" s="183">
        <v>39</v>
      </c>
      <c r="B40" s="172">
        <v>0</v>
      </c>
      <c r="C40" s="173">
        <v>0.486382773820633</v>
      </c>
    </row>
    <row r="41" spans="1:3" ht="14" x14ac:dyDescent="0.25">
      <c r="A41" s="182">
        <v>40</v>
      </c>
      <c r="B41" s="172">
        <v>1</v>
      </c>
      <c r="C41" s="173">
        <v>0.486382773820633</v>
      </c>
    </row>
    <row r="42" spans="1:3" x14ac:dyDescent="0.25">
      <c r="A42" s="183">
        <v>41</v>
      </c>
      <c r="B42" s="172">
        <v>0</v>
      </c>
      <c r="C42" s="173">
        <v>0.486382773820633</v>
      </c>
    </row>
    <row r="43" spans="1:3" ht="14" x14ac:dyDescent="0.25">
      <c r="A43" s="182">
        <v>42</v>
      </c>
      <c r="B43" s="172">
        <v>0</v>
      </c>
      <c r="C43" s="173">
        <v>0.48537124259846298</v>
      </c>
    </row>
    <row r="44" spans="1:3" x14ac:dyDescent="0.25">
      <c r="A44" s="183">
        <v>43</v>
      </c>
      <c r="B44" s="172">
        <v>0</v>
      </c>
      <c r="C44" s="173">
        <v>0.48537124259846298</v>
      </c>
    </row>
    <row r="45" spans="1:3" ht="14" x14ac:dyDescent="0.25">
      <c r="A45" s="182">
        <v>44</v>
      </c>
      <c r="B45" s="172">
        <v>1</v>
      </c>
      <c r="C45" s="173">
        <v>0.48537124259846298</v>
      </c>
    </row>
    <row r="46" spans="1:3" x14ac:dyDescent="0.25">
      <c r="A46" s="183">
        <v>45</v>
      </c>
      <c r="B46" s="172">
        <v>1</v>
      </c>
      <c r="C46" s="173">
        <v>0.48537124259846298</v>
      </c>
    </row>
    <row r="47" spans="1:3" ht="14" x14ac:dyDescent="0.25">
      <c r="A47" s="182">
        <v>46</v>
      </c>
      <c r="B47" s="172">
        <v>1</v>
      </c>
      <c r="C47" s="173">
        <v>0.48537124259846298</v>
      </c>
    </row>
    <row r="48" spans="1:3" x14ac:dyDescent="0.25">
      <c r="A48" s="183">
        <v>47</v>
      </c>
      <c r="B48" s="172">
        <v>1</v>
      </c>
      <c r="C48" s="173">
        <v>0.48537124259846298</v>
      </c>
    </row>
    <row r="49" spans="1:3" ht="14" x14ac:dyDescent="0.25">
      <c r="A49" s="182">
        <v>48</v>
      </c>
      <c r="B49" s="172">
        <v>0</v>
      </c>
      <c r="C49" s="173">
        <v>0.48537124259846298</v>
      </c>
    </row>
    <row r="50" spans="1:3" x14ac:dyDescent="0.25">
      <c r="A50" s="183">
        <v>49</v>
      </c>
      <c r="B50" s="172">
        <v>1</v>
      </c>
      <c r="C50" s="173">
        <v>0.48537124259846298</v>
      </c>
    </row>
    <row r="51" spans="1:3" ht="14" x14ac:dyDescent="0.25">
      <c r="A51" s="182">
        <v>50</v>
      </c>
      <c r="B51" s="172">
        <v>1</v>
      </c>
      <c r="C51" s="173">
        <v>0.48537124259846298</v>
      </c>
    </row>
    <row r="52" spans="1:3" x14ac:dyDescent="0.25">
      <c r="A52" s="183">
        <v>51</v>
      </c>
      <c r="B52" s="172">
        <v>1</v>
      </c>
      <c r="C52" s="173">
        <v>0.48537124259846298</v>
      </c>
    </row>
    <row r="53" spans="1:3" ht="14" x14ac:dyDescent="0.25">
      <c r="A53" s="182">
        <v>52</v>
      </c>
      <c r="B53" s="172">
        <v>0</v>
      </c>
      <c r="C53" s="173">
        <v>0.48537124259846298</v>
      </c>
    </row>
    <row r="54" spans="1:3" x14ac:dyDescent="0.25">
      <c r="A54" s="183">
        <v>53</v>
      </c>
      <c r="B54" s="172">
        <v>0</v>
      </c>
      <c r="C54" s="173">
        <v>0.48537124259846298</v>
      </c>
    </row>
    <row r="55" spans="1:3" ht="14" x14ac:dyDescent="0.25">
      <c r="A55" s="182">
        <v>54</v>
      </c>
      <c r="B55" s="172">
        <v>0</v>
      </c>
      <c r="C55" s="173">
        <v>0.48537124259846298</v>
      </c>
    </row>
    <row r="56" spans="1:3" x14ac:dyDescent="0.25">
      <c r="A56" s="183">
        <v>55</v>
      </c>
      <c r="B56" s="172">
        <v>1</v>
      </c>
      <c r="C56" s="173">
        <v>0.46804296170856702</v>
      </c>
    </row>
    <row r="57" spans="1:3" ht="14" x14ac:dyDescent="0.25">
      <c r="A57" s="182">
        <v>56</v>
      </c>
      <c r="B57" s="172">
        <v>0</v>
      </c>
      <c r="C57" s="173">
        <v>0.46804296170856702</v>
      </c>
    </row>
    <row r="58" spans="1:3" x14ac:dyDescent="0.25">
      <c r="A58" s="183">
        <v>57</v>
      </c>
      <c r="B58" s="172">
        <v>0</v>
      </c>
      <c r="C58" s="173">
        <v>0.43717434540850902</v>
      </c>
    </row>
    <row r="59" spans="1:3" ht="14" x14ac:dyDescent="0.25">
      <c r="A59" s="182">
        <v>58</v>
      </c>
      <c r="B59" s="172">
        <v>0</v>
      </c>
      <c r="C59" s="173">
        <v>0.43717434540850902</v>
      </c>
    </row>
    <row r="60" spans="1:3" x14ac:dyDescent="0.25">
      <c r="A60" s="183">
        <v>59</v>
      </c>
      <c r="B60" s="172">
        <v>0</v>
      </c>
      <c r="C60" s="173">
        <v>0.43717434540850902</v>
      </c>
    </row>
    <row r="61" spans="1:3" ht="14" x14ac:dyDescent="0.25">
      <c r="A61" s="182">
        <v>60</v>
      </c>
      <c r="B61" s="172">
        <v>1</v>
      </c>
      <c r="C61" s="173">
        <v>0.43717434540850902</v>
      </c>
    </row>
    <row r="62" spans="1:3" x14ac:dyDescent="0.25">
      <c r="A62" s="183">
        <v>61</v>
      </c>
      <c r="B62" s="172">
        <v>1</v>
      </c>
      <c r="C62" s="173">
        <v>0.43717434540850902</v>
      </c>
    </row>
    <row r="63" spans="1:3" ht="14" x14ac:dyDescent="0.25">
      <c r="A63" s="182">
        <v>62</v>
      </c>
      <c r="B63" s="172">
        <v>1</v>
      </c>
      <c r="C63" s="173">
        <v>0.43717434540850902</v>
      </c>
    </row>
    <row r="64" spans="1:3" x14ac:dyDescent="0.25">
      <c r="A64" s="183">
        <v>63</v>
      </c>
      <c r="B64" s="172">
        <v>1</v>
      </c>
      <c r="C64" s="173">
        <v>0.43717434540850902</v>
      </c>
    </row>
    <row r="65" spans="1:3" ht="14" x14ac:dyDescent="0.25">
      <c r="A65" s="182">
        <v>64</v>
      </c>
      <c r="B65" s="172">
        <v>0</v>
      </c>
      <c r="C65" s="173">
        <v>0.43717434540850902</v>
      </c>
    </row>
    <row r="66" spans="1:3" x14ac:dyDescent="0.25">
      <c r="A66" s="183">
        <v>65</v>
      </c>
      <c r="B66" s="172">
        <v>1</v>
      </c>
      <c r="C66" s="173">
        <v>0.43717434540850902</v>
      </c>
    </row>
    <row r="67" spans="1:3" ht="14" x14ac:dyDescent="0.25">
      <c r="A67" s="182">
        <v>66</v>
      </c>
      <c r="B67" s="172">
        <v>0</v>
      </c>
      <c r="C67" s="173">
        <v>0.43717434540850902</v>
      </c>
    </row>
    <row r="68" spans="1:3" x14ac:dyDescent="0.25">
      <c r="A68" s="183">
        <v>67</v>
      </c>
      <c r="B68" s="172">
        <v>0</v>
      </c>
      <c r="C68" s="173">
        <v>0.43717434540850902</v>
      </c>
    </row>
    <row r="69" spans="1:3" ht="14" x14ac:dyDescent="0.25">
      <c r="A69" s="182">
        <v>68</v>
      </c>
      <c r="B69" s="172">
        <v>0</v>
      </c>
      <c r="C69" s="173">
        <v>0.41136249212574</v>
      </c>
    </row>
    <row r="70" spans="1:3" x14ac:dyDescent="0.25">
      <c r="A70" s="183">
        <v>69</v>
      </c>
      <c r="B70" s="172">
        <v>1</v>
      </c>
      <c r="C70" s="173">
        <v>0.41136249212574</v>
      </c>
    </row>
    <row r="71" spans="1:3" ht="14" x14ac:dyDescent="0.25">
      <c r="A71" s="182">
        <v>70</v>
      </c>
      <c r="B71" s="172">
        <v>1</v>
      </c>
      <c r="C71" s="173">
        <v>0.39442537176402598</v>
      </c>
    </row>
    <row r="72" spans="1:3" x14ac:dyDescent="0.25">
      <c r="A72" s="183">
        <v>71</v>
      </c>
      <c r="B72" s="172">
        <v>1</v>
      </c>
      <c r="C72" s="173">
        <v>0.39442537176402598</v>
      </c>
    </row>
    <row r="73" spans="1:3" ht="14" x14ac:dyDescent="0.25">
      <c r="A73" s="182">
        <v>72</v>
      </c>
      <c r="B73" s="172">
        <v>1</v>
      </c>
      <c r="C73" s="173">
        <v>0.37792789192816001</v>
      </c>
    </row>
    <row r="74" spans="1:3" x14ac:dyDescent="0.25">
      <c r="A74" s="183">
        <v>73</v>
      </c>
      <c r="B74" s="172">
        <v>0</v>
      </c>
      <c r="C74" s="173">
        <v>0.37792789192816001</v>
      </c>
    </row>
    <row r="75" spans="1:3" ht="14" x14ac:dyDescent="0.25">
      <c r="A75" s="182">
        <v>74</v>
      </c>
      <c r="B75" s="172">
        <v>1</v>
      </c>
      <c r="C75" s="173">
        <v>0.37663360129135298</v>
      </c>
    </row>
    <row r="76" spans="1:3" x14ac:dyDescent="0.25">
      <c r="A76" s="183">
        <v>75</v>
      </c>
      <c r="B76" s="172">
        <v>0</v>
      </c>
      <c r="C76" s="173">
        <v>0.37663360129135298</v>
      </c>
    </row>
    <row r="77" spans="1:3" ht="14" x14ac:dyDescent="0.25">
      <c r="A77" s="182">
        <v>76</v>
      </c>
      <c r="B77" s="172">
        <v>0</v>
      </c>
      <c r="C77" s="173">
        <v>0.36025126987088102</v>
      </c>
    </row>
    <row r="78" spans="1:3" x14ac:dyDescent="0.25">
      <c r="A78" s="183">
        <v>77</v>
      </c>
      <c r="B78" s="172">
        <v>0</v>
      </c>
      <c r="C78" s="173">
        <v>0.36025126987088102</v>
      </c>
    </row>
    <row r="79" spans="1:3" ht="14" x14ac:dyDescent="0.25">
      <c r="A79" s="182">
        <v>78</v>
      </c>
      <c r="B79" s="172">
        <v>0</v>
      </c>
      <c r="C79" s="173">
        <v>0.36025126987088102</v>
      </c>
    </row>
    <row r="80" spans="1:3" x14ac:dyDescent="0.25">
      <c r="A80" s="183">
        <v>79</v>
      </c>
      <c r="B80" s="172">
        <v>0</v>
      </c>
      <c r="C80" s="173">
        <v>0.36025126987088102</v>
      </c>
    </row>
    <row r="81" spans="1:3" ht="14" x14ac:dyDescent="0.25">
      <c r="A81" s="182">
        <v>80</v>
      </c>
      <c r="B81" s="172">
        <v>0</v>
      </c>
      <c r="C81" s="173">
        <v>0.36025126987088102</v>
      </c>
    </row>
    <row r="82" spans="1:3" x14ac:dyDescent="0.25">
      <c r="A82" s="183">
        <v>81</v>
      </c>
      <c r="B82" s="172">
        <v>0</v>
      </c>
      <c r="C82" s="173">
        <v>0.36025126987088102</v>
      </c>
    </row>
    <row r="83" spans="1:3" ht="14" x14ac:dyDescent="0.25">
      <c r="A83" s="182">
        <v>82</v>
      </c>
      <c r="B83" s="172">
        <v>0</v>
      </c>
      <c r="C83" s="173">
        <v>0.36025126987088102</v>
      </c>
    </row>
    <row r="84" spans="1:3" x14ac:dyDescent="0.25">
      <c r="A84" s="183">
        <v>83</v>
      </c>
      <c r="B84" s="172">
        <v>1</v>
      </c>
      <c r="C84" s="173">
        <v>0.36025126987088102</v>
      </c>
    </row>
    <row r="85" spans="1:3" ht="14" x14ac:dyDescent="0.25">
      <c r="A85" s="182">
        <v>84</v>
      </c>
      <c r="B85" s="172">
        <v>1</v>
      </c>
      <c r="C85" s="173">
        <v>0.36025126987088102</v>
      </c>
    </row>
    <row r="86" spans="1:3" x14ac:dyDescent="0.25">
      <c r="A86" s="183">
        <v>85</v>
      </c>
      <c r="B86" s="172">
        <v>0</v>
      </c>
      <c r="C86" s="173">
        <v>0.36025126987088102</v>
      </c>
    </row>
    <row r="87" spans="1:3" ht="14" x14ac:dyDescent="0.25">
      <c r="A87" s="182">
        <v>86</v>
      </c>
      <c r="B87" s="172">
        <v>0</v>
      </c>
      <c r="C87" s="173">
        <v>0.35758400682257102</v>
      </c>
    </row>
    <row r="88" spans="1:3" x14ac:dyDescent="0.25">
      <c r="A88" s="183">
        <v>87</v>
      </c>
      <c r="B88" s="172">
        <v>1</v>
      </c>
      <c r="C88" s="173">
        <v>0.35758400682257102</v>
      </c>
    </row>
    <row r="89" spans="1:3" ht="14" x14ac:dyDescent="0.25">
      <c r="A89" s="182">
        <v>88</v>
      </c>
      <c r="B89" s="172">
        <v>1</v>
      </c>
      <c r="C89" s="173">
        <v>0.35758400682257102</v>
      </c>
    </row>
    <row r="90" spans="1:3" x14ac:dyDescent="0.25">
      <c r="A90" s="183">
        <v>89</v>
      </c>
      <c r="B90" s="172">
        <v>0</v>
      </c>
      <c r="C90" s="173">
        <v>0.35758400682257102</v>
      </c>
    </row>
    <row r="91" spans="1:3" ht="14" x14ac:dyDescent="0.25">
      <c r="A91" s="182">
        <v>90</v>
      </c>
      <c r="B91" s="172">
        <v>0</v>
      </c>
      <c r="C91" s="173">
        <v>0.35758400682257102</v>
      </c>
    </row>
    <row r="92" spans="1:3" x14ac:dyDescent="0.25">
      <c r="A92" s="183">
        <v>91</v>
      </c>
      <c r="B92" s="172">
        <v>0</v>
      </c>
      <c r="C92" s="173">
        <v>0.34437033182301602</v>
      </c>
    </row>
    <row r="93" spans="1:3" ht="14" x14ac:dyDescent="0.25">
      <c r="A93" s="182">
        <v>92</v>
      </c>
      <c r="B93" s="172">
        <v>0</v>
      </c>
      <c r="C93" s="173">
        <v>0.34437033182301602</v>
      </c>
    </row>
    <row r="94" spans="1:3" x14ac:dyDescent="0.25">
      <c r="A94" s="183">
        <v>93</v>
      </c>
      <c r="B94" s="172">
        <v>0</v>
      </c>
      <c r="C94" s="173">
        <v>0.34437033182301602</v>
      </c>
    </row>
    <row r="95" spans="1:3" ht="14" x14ac:dyDescent="0.25">
      <c r="A95" s="182">
        <v>94</v>
      </c>
      <c r="B95" s="172">
        <v>1</v>
      </c>
      <c r="C95" s="173">
        <v>0.34437033182301602</v>
      </c>
    </row>
    <row r="96" spans="1:3" x14ac:dyDescent="0.25">
      <c r="A96" s="183">
        <v>95</v>
      </c>
      <c r="B96" s="172">
        <v>0</v>
      </c>
      <c r="C96" s="173">
        <v>0.34437033182301602</v>
      </c>
    </row>
    <row r="97" spans="1:3" ht="14" x14ac:dyDescent="0.25">
      <c r="A97" s="182">
        <v>96</v>
      </c>
      <c r="B97" s="172">
        <v>0</v>
      </c>
      <c r="C97" s="173">
        <v>0.34437033182301602</v>
      </c>
    </row>
    <row r="98" spans="1:3" x14ac:dyDescent="0.25">
      <c r="A98" s="183">
        <v>97</v>
      </c>
      <c r="B98" s="172">
        <v>0</v>
      </c>
      <c r="C98" s="173">
        <v>0.332262962362947</v>
      </c>
    </row>
    <row r="99" spans="1:3" ht="14" x14ac:dyDescent="0.25">
      <c r="A99" s="182">
        <v>98</v>
      </c>
      <c r="B99" s="172">
        <v>0</v>
      </c>
      <c r="C99" s="173">
        <v>0.332262962362947</v>
      </c>
    </row>
    <row r="100" spans="1:3" x14ac:dyDescent="0.25">
      <c r="A100" s="183">
        <v>99</v>
      </c>
      <c r="B100" s="172">
        <v>0</v>
      </c>
      <c r="C100" s="173">
        <v>0.33022480422884798</v>
      </c>
    </row>
    <row r="101" spans="1:3" ht="14" x14ac:dyDescent="0.25">
      <c r="A101" s="182">
        <v>100</v>
      </c>
      <c r="B101" s="172">
        <v>0</v>
      </c>
      <c r="C101" s="173">
        <v>0.324889421492491</v>
      </c>
    </row>
    <row r="102" spans="1:3" x14ac:dyDescent="0.25">
      <c r="A102" s="183">
        <v>101</v>
      </c>
      <c r="B102" s="172">
        <v>0</v>
      </c>
      <c r="C102" s="173">
        <v>0.324889421492491</v>
      </c>
    </row>
    <row r="103" spans="1:3" ht="14" x14ac:dyDescent="0.25">
      <c r="A103" s="182">
        <v>102</v>
      </c>
      <c r="B103" s="172">
        <v>0</v>
      </c>
      <c r="C103" s="173">
        <v>0.324889421492491</v>
      </c>
    </row>
    <row r="104" spans="1:3" x14ac:dyDescent="0.25">
      <c r="A104" s="183">
        <v>103</v>
      </c>
      <c r="B104" s="172">
        <v>0</v>
      </c>
      <c r="C104" s="173">
        <v>0.324889421492491</v>
      </c>
    </row>
    <row r="105" spans="1:3" ht="14" x14ac:dyDescent="0.25">
      <c r="A105" s="182">
        <v>104</v>
      </c>
      <c r="B105" s="172">
        <v>1</v>
      </c>
      <c r="C105" s="173">
        <v>0.324889421492491</v>
      </c>
    </row>
    <row r="106" spans="1:3" x14ac:dyDescent="0.25">
      <c r="A106" s="183">
        <v>105</v>
      </c>
      <c r="B106" s="172">
        <v>0</v>
      </c>
      <c r="C106" s="173">
        <v>0.324889421492491</v>
      </c>
    </row>
    <row r="107" spans="1:3" ht="14" x14ac:dyDescent="0.25">
      <c r="A107" s="182">
        <v>106</v>
      </c>
      <c r="B107" s="172">
        <v>1</v>
      </c>
      <c r="C107" s="173">
        <v>0.324889421492491</v>
      </c>
    </row>
    <row r="108" spans="1:3" x14ac:dyDescent="0.25">
      <c r="A108" s="183">
        <v>107</v>
      </c>
      <c r="B108" s="172">
        <v>1</v>
      </c>
      <c r="C108" s="173">
        <v>0.324889421492491</v>
      </c>
    </row>
    <row r="109" spans="1:3" ht="14" x14ac:dyDescent="0.25">
      <c r="A109" s="182">
        <v>108</v>
      </c>
      <c r="B109" s="172">
        <v>1</v>
      </c>
      <c r="C109" s="173">
        <v>0.31803923651923599</v>
      </c>
    </row>
    <row r="110" spans="1:3" x14ac:dyDescent="0.25">
      <c r="A110" s="183">
        <v>109</v>
      </c>
      <c r="B110" s="172">
        <v>0</v>
      </c>
      <c r="C110" s="173">
        <v>0.31803923651923599</v>
      </c>
    </row>
    <row r="111" spans="1:3" ht="14" x14ac:dyDescent="0.25">
      <c r="A111" s="182">
        <v>110</v>
      </c>
      <c r="B111" s="172">
        <v>0</v>
      </c>
      <c r="C111" s="173">
        <v>0.31803923651923599</v>
      </c>
    </row>
    <row r="112" spans="1:3" x14ac:dyDescent="0.25">
      <c r="A112" s="183">
        <v>111</v>
      </c>
      <c r="B112" s="172">
        <v>0</v>
      </c>
      <c r="C112" s="173">
        <v>0.31803923651923599</v>
      </c>
    </row>
    <row r="113" spans="1:3" ht="14" x14ac:dyDescent="0.25">
      <c r="A113" s="182">
        <v>112</v>
      </c>
      <c r="B113" s="172">
        <v>0</v>
      </c>
      <c r="C113" s="173">
        <v>0.31803923651923599</v>
      </c>
    </row>
    <row r="114" spans="1:3" x14ac:dyDescent="0.25">
      <c r="A114" s="183">
        <v>113</v>
      </c>
      <c r="B114" s="172">
        <v>1</v>
      </c>
      <c r="C114" s="173">
        <v>0.31803923651923599</v>
      </c>
    </row>
    <row r="115" spans="1:3" ht="14" x14ac:dyDescent="0.25">
      <c r="A115" s="182">
        <v>114</v>
      </c>
      <c r="B115" s="172">
        <v>0</v>
      </c>
      <c r="C115" s="173">
        <v>0.31803923651923599</v>
      </c>
    </row>
    <row r="116" spans="1:3" x14ac:dyDescent="0.25">
      <c r="A116" s="183">
        <v>115</v>
      </c>
      <c r="B116" s="172">
        <v>0</v>
      </c>
      <c r="C116" s="173">
        <v>0.31803923651923599</v>
      </c>
    </row>
    <row r="117" spans="1:3" ht="14" x14ac:dyDescent="0.25">
      <c r="A117" s="182">
        <v>116</v>
      </c>
      <c r="B117" s="172">
        <v>0</v>
      </c>
      <c r="C117" s="173">
        <v>0.31803923651923599</v>
      </c>
    </row>
    <row r="118" spans="1:3" x14ac:dyDescent="0.25">
      <c r="A118" s="183">
        <v>117</v>
      </c>
      <c r="B118" s="172">
        <v>0</v>
      </c>
      <c r="C118" s="173">
        <v>0.31803923651923599</v>
      </c>
    </row>
    <row r="119" spans="1:3" ht="14" x14ac:dyDescent="0.25">
      <c r="A119" s="182">
        <v>118</v>
      </c>
      <c r="B119" s="172">
        <v>0</v>
      </c>
      <c r="C119" s="173">
        <v>0.31682968605721501</v>
      </c>
    </row>
    <row r="120" spans="1:3" x14ac:dyDescent="0.25">
      <c r="A120" s="183">
        <v>119</v>
      </c>
      <c r="B120" s="172">
        <v>1</v>
      </c>
      <c r="C120" s="173">
        <v>0.31682968605721501</v>
      </c>
    </row>
    <row r="121" spans="1:3" ht="14" x14ac:dyDescent="0.25">
      <c r="A121" s="182">
        <v>120</v>
      </c>
      <c r="B121" s="172">
        <v>0</v>
      </c>
      <c r="C121" s="173">
        <v>0.31682968605721501</v>
      </c>
    </row>
    <row r="122" spans="1:3" x14ac:dyDescent="0.25">
      <c r="A122" s="183">
        <v>121</v>
      </c>
      <c r="B122" s="172">
        <v>1</v>
      </c>
      <c r="C122" s="173">
        <v>0.31682968605721501</v>
      </c>
    </row>
    <row r="123" spans="1:3" ht="14" x14ac:dyDescent="0.25">
      <c r="A123" s="182">
        <v>122</v>
      </c>
      <c r="B123" s="172">
        <v>0</v>
      </c>
      <c r="C123" s="173">
        <v>0.31682968605721501</v>
      </c>
    </row>
    <row r="124" spans="1:3" x14ac:dyDescent="0.25">
      <c r="A124" s="183">
        <v>123</v>
      </c>
      <c r="B124" s="172">
        <v>1</v>
      </c>
      <c r="C124" s="173">
        <v>0.30984104753987202</v>
      </c>
    </row>
    <row r="125" spans="1:3" ht="14" x14ac:dyDescent="0.25">
      <c r="A125" s="182">
        <v>124</v>
      </c>
      <c r="B125" s="172">
        <v>0</v>
      </c>
      <c r="C125" s="173">
        <v>0.30574100787309999</v>
      </c>
    </row>
    <row r="126" spans="1:3" x14ac:dyDescent="0.25">
      <c r="A126" s="183">
        <v>125</v>
      </c>
      <c r="B126" s="172">
        <v>0</v>
      </c>
      <c r="C126" s="173">
        <v>0.30574100787309999</v>
      </c>
    </row>
    <row r="127" spans="1:3" ht="14" x14ac:dyDescent="0.25">
      <c r="A127" s="182">
        <v>126</v>
      </c>
      <c r="B127" s="172">
        <v>1</v>
      </c>
      <c r="C127" s="173">
        <v>0.303165670044869</v>
      </c>
    </row>
    <row r="128" spans="1:3" x14ac:dyDescent="0.25">
      <c r="A128" s="183">
        <v>127</v>
      </c>
      <c r="B128" s="172">
        <v>0</v>
      </c>
      <c r="C128" s="173">
        <v>0.30195942587159602</v>
      </c>
    </row>
    <row r="129" spans="1:3" ht="14" x14ac:dyDescent="0.25">
      <c r="A129" s="182">
        <v>128</v>
      </c>
      <c r="B129" s="172">
        <v>0</v>
      </c>
      <c r="C129" s="173">
        <v>0.30195942587159602</v>
      </c>
    </row>
    <row r="130" spans="1:3" x14ac:dyDescent="0.25">
      <c r="A130" s="183">
        <v>129</v>
      </c>
      <c r="B130" s="172">
        <v>0</v>
      </c>
      <c r="C130" s="173">
        <v>0.30195942587159602</v>
      </c>
    </row>
    <row r="131" spans="1:3" ht="14" x14ac:dyDescent="0.25">
      <c r="A131" s="182">
        <v>130</v>
      </c>
      <c r="B131" s="172">
        <v>0</v>
      </c>
      <c r="C131" s="173">
        <v>0.29886796071782801</v>
      </c>
    </row>
    <row r="132" spans="1:3" x14ac:dyDescent="0.25">
      <c r="A132" s="183">
        <v>131</v>
      </c>
      <c r="B132" s="172">
        <v>0</v>
      </c>
      <c r="C132" s="173">
        <v>0.29886796071782801</v>
      </c>
    </row>
    <row r="133" spans="1:3" ht="14" x14ac:dyDescent="0.25">
      <c r="A133" s="182">
        <v>132</v>
      </c>
      <c r="B133" s="172">
        <v>1</v>
      </c>
      <c r="C133" s="173">
        <v>0.29886796071782801</v>
      </c>
    </row>
    <row r="134" spans="1:3" x14ac:dyDescent="0.25">
      <c r="A134" s="183">
        <v>133</v>
      </c>
      <c r="B134" s="172">
        <v>0</v>
      </c>
      <c r="C134" s="173">
        <v>0.29886796071782801</v>
      </c>
    </row>
    <row r="135" spans="1:3" ht="14" x14ac:dyDescent="0.25">
      <c r="A135" s="182">
        <v>134</v>
      </c>
      <c r="B135" s="172">
        <v>0</v>
      </c>
      <c r="C135" s="173">
        <v>0.29886796071782801</v>
      </c>
    </row>
    <row r="136" spans="1:3" x14ac:dyDescent="0.25">
      <c r="A136" s="183">
        <v>135</v>
      </c>
      <c r="B136" s="172">
        <v>0</v>
      </c>
      <c r="C136" s="173">
        <v>0.29886796071782801</v>
      </c>
    </row>
    <row r="137" spans="1:3" ht="14" x14ac:dyDescent="0.25">
      <c r="A137" s="182">
        <v>136</v>
      </c>
      <c r="B137" s="172">
        <v>0</v>
      </c>
      <c r="C137" s="173">
        <v>0.29886796071782801</v>
      </c>
    </row>
    <row r="138" spans="1:3" x14ac:dyDescent="0.25">
      <c r="A138" s="183">
        <v>137</v>
      </c>
      <c r="B138" s="172">
        <v>0</v>
      </c>
      <c r="C138" s="173">
        <v>0.29886796071782801</v>
      </c>
    </row>
    <row r="139" spans="1:3" ht="14" x14ac:dyDescent="0.25">
      <c r="A139" s="182">
        <v>138</v>
      </c>
      <c r="B139" s="172">
        <v>0</v>
      </c>
      <c r="C139" s="173">
        <v>0.28451691292831199</v>
      </c>
    </row>
    <row r="140" spans="1:3" x14ac:dyDescent="0.25">
      <c r="A140" s="183">
        <v>139</v>
      </c>
      <c r="B140" s="172">
        <v>0</v>
      </c>
      <c r="C140" s="173">
        <v>0.28451691292831199</v>
      </c>
    </row>
    <row r="141" spans="1:3" ht="14" x14ac:dyDescent="0.25">
      <c r="A141" s="182">
        <v>140</v>
      </c>
      <c r="B141" s="172">
        <v>0</v>
      </c>
      <c r="C141" s="173">
        <v>0.28451691292831199</v>
      </c>
    </row>
    <row r="142" spans="1:3" x14ac:dyDescent="0.25">
      <c r="A142" s="183">
        <v>141</v>
      </c>
      <c r="B142" s="172">
        <v>0</v>
      </c>
      <c r="C142" s="173">
        <v>0.28383902300324099</v>
      </c>
    </row>
    <row r="143" spans="1:3" ht="14" x14ac:dyDescent="0.25">
      <c r="A143" s="182">
        <v>142</v>
      </c>
      <c r="B143" s="172">
        <v>0</v>
      </c>
      <c r="C143" s="173">
        <v>0.28383902300324099</v>
      </c>
    </row>
    <row r="144" spans="1:3" x14ac:dyDescent="0.25">
      <c r="A144" s="183">
        <v>143</v>
      </c>
      <c r="B144" s="172">
        <v>0</v>
      </c>
      <c r="C144" s="173">
        <v>0.28383902300324099</v>
      </c>
    </row>
    <row r="145" spans="1:3" ht="14" x14ac:dyDescent="0.25">
      <c r="A145" s="182">
        <v>144</v>
      </c>
      <c r="B145" s="172">
        <v>0</v>
      </c>
      <c r="C145" s="173">
        <v>0.28383902300324099</v>
      </c>
    </row>
    <row r="146" spans="1:3" x14ac:dyDescent="0.25">
      <c r="A146" s="183">
        <v>145</v>
      </c>
      <c r="B146" s="172">
        <v>0</v>
      </c>
      <c r="C146" s="173">
        <v>0.28383902300324099</v>
      </c>
    </row>
    <row r="147" spans="1:3" ht="14" x14ac:dyDescent="0.25">
      <c r="A147" s="182">
        <v>146</v>
      </c>
      <c r="B147" s="172">
        <v>0</v>
      </c>
      <c r="C147" s="173">
        <v>0.28383902300324099</v>
      </c>
    </row>
    <row r="148" spans="1:3" x14ac:dyDescent="0.25">
      <c r="A148" s="183">
        <v>147</v>
      </c>
      <c r="B148" s="172">
        <v>0</v>
      </c>
      <c r="C148" s="173">
        <v>0.28383902300324099</v>
      </c>
    </row>
    <row r="149" spans="1:3" ht="14" x14ac:dyDescent="0.25">
      <c r="A149" s="182">
        <v>148</v>
      </c>
      <c r="B149" s="172">
        <v>0</v>
      </c>
      <c r="C149" s="173">
        <v>0.28383902300324099</v>
      </c>
    </row>
    <row r="150" spans="1:3" x14ac:dyDescent="0.25">
      <c r="A150" s="183">
        <v>149</v>
      </c>
      <c r="B150" s="172">
        <v>0</v>
      </c>
      <c r="C150" s="173">
        <v>0.28383902300324099</v>
      </c>
    </row>
    <row r="151" spans="1:3" ht="14" x14ac:dyDescent="0.25">
      <c r="A151" s="182">
        <v>150</v>
      </c>
      <c r="B151" s="172">
        <v>0</v>
      </c>
      <c r="C151" s="173">
        <v>0.27749860142920602</v>
      </c>
    </row>
    <row r="152" spans="1:3" x14ac:dyDescent="0.25">
      <c r="A152" s="183">
        <v>151</v>
      </c>
      <c r="B152" s="172">
        <v>0</v>
      </c>
      <c r="C152" s="173">
        <v>0.27749860142920602</v>
      </c>
    </row>
    <row r="153" spans="1:3" ht="14" x14ac:dyDescent="0.25">
      <c r="A153" s="182">
        <v>152</v>
      </c>
      <c r="B153" s="172">
        <v>0</v>
      </c>
      <c r="C153" s="173">
        <v>0.27749860142920602</v>
      </c>
    </row>
    <row r="154" spans="1:3" x14ac:dyDescent="0.25">
      <c r="A154" s="183">
        <v>153</v>
      </c>
      <c r="B154" s="172">
        <v>0</v>
      </c>
      <c r="C154" s="173">
        <v>0.27749860142920602</v>
      </c>
    </row>
    <row r="155" spans="1:3" ht="14" x14ac:dyDescent="0.25">
      <c r="A155" s="182">
        <v>154</v>
      </c>
      <c r="B155" s="172">
        <v>1</v>
      </c>
      <c r="C155" s="173">
        <v>0.27575187515021798</v>
      </c>
    </row>
    <row r="156" spans="1:3" x14ac:dyDescent="0.25">
      <c r="A156" s="183">
        <v>155</v>
      </c>
      <c r="B156" s="172">
        <v>0</v>
      </c>
      <c r="C156" s="173">
        <v>0.27575187515021798</v>
      </c>
    </row>
    <row r="157" spans="1:3" ht="14" x14ac:dyDescent="0.25">
      <c r="A157" s="182">
        <v>156</v>
      </c>
      <c r="B157" s="172">
        <v>0</v>
      </c>
      <c r="C157" s="173">
        <v>0.27575187515021798</v>
      </c>
    </row>
    <row r="158" spans="1:3" x14ac:dyDescent="0.25">
      <c r="A158" s="183">
        <v>157</v>
      </c>
      <c r="B158" s="172">
        <v>0</v>
      </c>
      <c r="C158" s="173">
        <v>0.25983997479739701</v>
      </c>
    </row>
    <row r="159" spans="1:3" ht="14" x14ac:dyDescent="0.25">
      <c r="A159" s="182">
        <v>158</v>
      </c>
      <c r="B159" s="172">
        <v>0</v>
      </c>
      <c r="C159" s="173">
        <v>0.25983997479739701</v>
      </c>
    </row>
    <row r="160" spans="1:3" x14ac:dyDescent="0.25">
      <c r="A160" s="183">
        <v>159</v>
      </c>
      <c r="B160" s="172">
        <v>0</v>
      </c>
      <c r="C160" s="173">
        <v>0.25983997479739701</v>
      </c>
    </row>
    <row r="161" spans="1:3" ht="14" x14ac:dyDescent="0.25">
      <c r="A161" s="182">
        <v>160</v>
      </c>
      <c r="B161" s="172">
        <v>0</v>
      </c>
      <c r="C161" s="173">
        <v>0.25983997479739701</v>
      </c>
    </row>
    <row r="162" spans="1:3" x14ac:dyDescent="0.25">
      <c r="A162" s="183">
        <v>161</v>
      </c>
      <c r="B162" s="172">
        <v>0</v>
      </c>
      <c r="C162" s="173">
        <v>0.25983997479739701</v>
      </c>
    </row>
    <row r="163" spans="1:3" ht="14" x14ac:dyDescent="0.25">
      <c r="A163" s="182">
        <v>162</v>
      </c>
      <c r="B163" s="172">
        <v>0</v>
      </c>
      <c r="C163" s="173">
        <v>0.25983997479739701</v>
      </c>
    </row>
    <row r="164" spans="1:3" x14ac:dyDescent="0.25">
      <c r="A164" s="183">
        <v>163</v>
      </c>
      <c r="B164" s="172">
        <v>0</v>
      </c>
      <c r="C164" s="173">
        <v>0.25983997479739701</v>
      </c>
    </row>
    <row r="165" spans="1:3" ht="14" x14ac:dyDescent="0.25">
      <c r="A165" s="182">
        <v>164</v>
      </c>
      <c r="B165" s="172">
        <v>0</v>
      </c>
      <c r="C165" s="173">
        <v>0.25983997479739701</v>
      </c>
    </row>
    <row r="166" spans="1:3" x14ac:dyDescent="0.25">
      <c r="A166" s="183">
        <v>165</v>
      </c>
      <c r="B166" s="172">
        <v>0</v>
      </c>
      <c r="C166" s="173">
        <v>0.238714770239356</v>
      </c>
    </row>
    <row r="167" spans="1:3" ht="14" x14ac:dyDescent="0.25">
      <c r="A167" s="182">
        <v>166</v>
      </c>
      <c r="B167" s="172">
        <v>0</v>
      </c>
      <c r="C167" s="173">
        <v>0.238714770239356</v>
      </c>
    </row>
    <row r="168" spans="1:3" x14ac:dyDescent="0.25">
      <c r="A168" s="183">
        <v>167</v>
      </c>
      <c r="B168" s="172">
        <v>1</v>
      </c>
      <c r="C168" s="173">
        <v>0.238714770239356</v>
      </c>
    </row>
    <row r="169" spans="1:3" ht="14" x14ac:dyDescent="0.25">
      <c r="A169" s="182">
        <v>168</v>
      </c>
      <c r="B169" s="172">
        <v>1</v>
      </c>
      <c r="C169" s="173">
        <v>0.238714770239356</v>
      </c>
    </row>
    <row r="170" spans="1:3" x14ac:dyDescent="0.25">
      <c r="A170" s="183">
        <v>169</v>
      </c>
      <c r="B170" s="172">
        <v>0</v>
      </c>
      <c r="C170" s="173">
        <v>0.238714770239356</v>
      </c>
    </row>
    <row r="171" spans="1:3" ht="14" x14ac:dyDescent="0.25">
      <c r="A171" s="182">
        <v>170</v>
      </c>
      <c r="B171" s="172">
        <v>1</v>
      </c>
      <c r="C171" s="173">
        <v>0.22742466653153601</v>
      </c>
    </row>
    <row r="172" spans="1:3" x14ac:dyDescent="0.25">
      <c r="A172" s="183">
        <v>171</v>
      </c>
      <c r="B172" s="172">
        <v>0</v>
      </c>
      <c r="C172" s="173">
        <v>0.21934525865194299</v>
      </c>
    </row>
    <row r="173" spans="1:3" ht="14" x14ac:dyDescent="0.25">
      <c r="A173" s="182">
        <v>172</v>
      </c>
      <c r="B173" s="172">
        <v>0</v>
      </c>
      <c r="C173" s="173">
        <v>0.21934525865194299</v>
      </c>
    </row>
    <row r="174" spans="1:3" x14ac:dyDescent="0.25">
      <c r="A174" s="183">
        <v>173</v>
      </c>
      <c r="B174" s="172">
        <v>0</v>
      </c>
      <c r="C174" s="173">
        <v>0.21934525865194299</v>
      </c>
    </row>
    <row r="175" spans="1:3" ht="14" x14ac:dyDescent="0.25">
      <c r="A175" s="182">
        <v>174</v>
      </c>
      <c r="B175" s="172">
        <v>1</v>
      </c>
      <c r="C175" s="173">
        <v>0.21934525865194299</v>
      </c>
    </row>
    <row r="176" spans="1:3" x14ac:dyDescent="0.25">
      <c r="A176" s="183">
        <v>175</v>
      </c>
      <c r="B176" s="172">
        <v>0</v>
      </c>
      <c r="C176" s="173">
        <v>0.21934525865194299</v>
      </c>
    </row>
    <row r="177" spans="1:3" ht="14" x14ac:dyDescent="0.25">
      <c r="A177" s="182">
        <v>176</v>
      </c>
      <c r="B177" s="172">
        <v>0</v>
      </c>
      <c r="C177" s="173">
        <v>0.21542738794466601</v>
      </c>
    </row>
    <row r="178" spans="1:3" x14ac:dyDescent="0.25">
      <c r="A178" s="183">
        <v>177</v>
      </c>
      <c r="B178" s="172">
        <v>1</v>
      </c>
      <c r="C178" s="173">
        <v>0.202872594994714</v>
      </c>
    </row>
    <row r="179" spans="1:3" ht="14" x14ac:dyDescent="0.25">
      <c r="A179" s="182">
        <v>178</v>
      </c>
      <c r="B179" s="172">
        <v>0</v>
      </c>
      <c r="C179" s="173">
        <v>0.202872594994714</v>
      </c>
    </row>
    <row r="180" spans="1:3" x14ac:dyDescent="0.25">
      <c r="A180" s="183">
        <v>179</v>
      </c>
      <c r="B180" s="172">
        <v>0</v>
      </c>
      <c r="C180" s="173">
        <v>0.195444760522271</v>
      </c>
    </row>
    <row r="181" spans="1:3" ht="14" x14ac:dyDescent="0.25">
      <c r="A181" s="182">
        <v>180</v>
      </c>
      <c r="B181" s="172">
        <v>1</v>
      </c>
      <c r="C181" s="173">
        <v>0.195444760522271</v>
      </c>
    </row>
    <row r="182" spans="1:3" x14ac:dyDescent="0.25">
      <c r="A182" s="183">
        <v>181</v>
      </c>
      <c r="B182" s="172">
        <v>0</v>
      </c>
      <c r="C182" s="173">
        <v>0.195444760522271</v>
      </c>
    </row>
    <row r="183" spans="1:3" ht="14" x14ac:dyDescent="0.25">
      <c r="A183" s="182">
        <v>182</v>
      </c>
      <c r="B183" s="172">
        <v>1</v>
      </c>
      <c r="C183" s="173">
        <v>0.195444760522271</v>
      </c>
    </row>
    <row r="184" spans="1:3" x14ac:dyDescent="0.25">
      <c r="A184" s="183">
        <v>183</v>
      </c>
      <c r="B184" s="172">
        <v>0</v>
      </c>
      <c r="C184" s="173">
        <v>0.195444760522271</v>
      </c>
    </row>
    <row r="185" spans="1:3" ht="14" x14ac:dyDescent="0.25">
      <c r="A185" s="182">
        <v>184</v>
      </c>
      <c r="B185" s="172">
        <v>0</v>
      </c>
      <c r="C185" s="173">
        <v>0.195444760522271</v>
      </c>
    </row>
    <row r="186" spans="1:3" x14ac:dyDescent="0.25">
      <c r="A186" s="183">
        <v>185</v>
      </c>
      <c r="B186" s="172">
        <v>0</v>
      </c>
      <c r="C186" s="173">
        <v>0.195444760522271</v>
      </c>
    </row>
    <row r="187" spans="1:3" ht="14" x14ac:dyDescent="0.25">
      <c r="A187" s="182">
        <v>186</v>
      </c>
      <c r="B187" s="172">
        <v>0</v>
      </c>
      <c r="C187" s="173">
        <v>0.195444760522271</v>
      </c>
    </row>
    <row r="188" spans="1:3" x14ac:dyDescent="0.25">
      <c r="A188" s="183">
        <v>187</v>
      </c>
      <c r="B188" s="172">
        <v>0</v>
      </c>
      <c r="C188" s="173">
        <v>0.195444760522271</v>
      </c>
    </row>
    <row r="189" spans="1:3" ht="14" x14ac:dyDescent="0.25">
      <c r="A189" s="182">
        <v>188</v>
      </c>
      <c r="B189" s="172">
        <v>1</v>
      </c>
      <c r="C189" s="173">
        <v>0.195444760522271</v>
      </c>
    </row>
    <row r="190" spans="1:3" x14ac:dyDescent="0.25">
      <c r="A190" s="183">
        <v>189</v>
      </c>
      <c r="B190" s="172">
        <v>0</v>
      </c>
      <c r="C190" s="173">
        <v>0.195444760522271</v>
      </c>
    </row>
    <row r="191" spans="1:3" ht="14" x14ac:dyDescent="0.25">
      <c r="A191" s="182">
        <v>190</v>
      </c>
      <c r="B191" s="172">
        <v>0</v>
      </c>
      <c r="C191" s="173">
        <v>0.195444760522271</v>
      </c>
    </row>
    <row r="192" spans="1:3" x14ac:dyDescent="0.25">
      <c r="A192" s="183">
        <v>191</v>
      </c>
      <c r="B192" s="172">
        <v>0</v>
      </c>
      <c r="C192" s="173">
        <v>0.195444760522271</v>
      </c>
    </row>
    <row r="193" spans="1:3" ht="14" x14ac:dyDescent="0.25">
      <c r="A193" s="182">
        <v>192</v>
      </c>
      <c r="B193" s="172">
        <v>0</v>
      </c>
      <c r="C193" s="173">
        <v>0.195444760522271</v>
      </c>
    </row>
    <row r="194" spans="1:3" x14ac:dyDescent="0.25">
      <c r="A194" s="183">
        <v>193</v>
      </c>
      <c r="B194" s="172">
        <v>0</v>
      </c>
      <c r="C194" s="173">
        <v>0.195444760522271</v>
      </c>
    </row>
    <row r="195" spans="1:3" ht="14" x14ac:dyDescent="0.25">
      <c r="A195" s="182">
        <v>194</v>
      </c>
      <c r="B195" s="172">
        <v>0</v>
      </c>
      <c r="C195" s="173">
        <v>0.195444760522271</v>
      </c>
    </row>
    <row r="196" spans="1:3" x14ac:dyDescent="0.25">
      <c r="A196" s="183">
        <v>195</v>
      </c>
      <c r="B196" s="172">
        <v>1</v>
      </c>
      <c r="C196" s="173">
        <v>0.195444760522271</v>
      </c>
    </row>
    <row r="197" spans="1:3" ht="14" x14ac:dyDescent="0.25">
      <c r="A197" s="182">
        <v>196</v>
      </c>
      <c r="B197" s="172">
        <v>0</v>
      </c>
      <c r="C197" s="173">
        <v>0.195444760522271</v>
      </c>
    </row>
    <row r="198" spans="1:3" x14ac:dyDescent="0.25">
      <c r="A198" s="183">
        <v>197</v>
      </c>
      <c r="B198" s="172">
        <v>0</v>
      </c>
      <c r="C198" s="173">
        <v>0.195444760522271</v>
      </c>
    </row>
    <row r="199" spans="1:3" ht="14" x14ac:dyDescent="0.25">
      <c r="A199" s="182">
        <v>198</v>
      </c>
      <c r="B199" s="172">
        <v>0</v>
      </c>
      <c r="C199" s="173">
        <v>0.195444760522271</v>
      </c>
    </row>
    <row r="200" spans="1:3" x14ac:dyDescent="0.25">
      <c r="A200" s="183">
        <v>199</v>
      </c>
      <c r="B200" s="172">
        <v>0</v>
      </c>
      <c r="C200" s="173">
        <v>0.195444760522271</v>
      </c>
    </row>
    <row r="201" spans="1:3" ht="14" x14ac:dyDescent="0.25">
      <c r="A201" s="182">
        <v>200</v>
      </c>
      <c r="B201" s="172">
        <v>0</v>
      </c>
      <c r="C201" s="173">
        <v>0.195444760522271</v>
      </c>
    </row>
    <row r="202" spans="1:3" x14ac:dyDescent="0.25">
      <c r="A202" s="183">
        <v>201</v>
      </c>
      <c r="B202" s="172">
        <v>0</v>
      </c>
      <c r="C202" s="173">
        <v>0.195444760522271</v>
      </c>
    </row>
    <row r="203" spans="1:3" ht="14" x14ac:dyDescent="0.25">
      <c r="A203" s="182">
        <v>202</v>
      </c>
      <c r="B203" s="172">
        <v>0</v>
      </c>
      <c r="C203" s="173">
        <v>0.195444760522271</v>
      </c>
    </row>
    <row r="204" spans="1:3" x14ac:dyDescent="0.25">
      <c r="A204" s="183">
        <v>203</v>
      </c>
      <c r="B204" s="172">
        <v>0</v>
      </c>
      <c r="C204" s="173">
        <v>0.195444760522271</v>
      </c>
    </row>
    <row r="205" spans="1:3" ht="14" x14ac:dyDescent="0.25">
      <c r="A205" s="182">
        <v>204</v>
      </c>
      <c r="B205" s="172">
        <v>0</v>
      </c>
      <c r="C205" s="173">
        <v>0.195444760522271</v>
      </c>
    </row>
    <row r="206" spans="1:3" x14ac:dyDescent="0.25">
      <c r="A206" s="183">
        <v>205</v>
      </c>
      <c r="B206" s="172">
        <v>0</v>
      </c>
      <c r="C206" s="173">
        <v>0.19186963104034199</v>
      </c>
    </row>
    <row r="207" spans="1:3" ht="14" x14ac:dyDescent="0.25">
      <c r="A207" s="182">
        <v>206</v>
      </c>
      <c r="B207" s="172">
        <v>1</v>
      </c>
      <c r="C207" s="173">
        <v>0.19186963104034199</v>
      </c>
    </row>
    <row r="208" spans="1:3" x14ac:dyDescent="0.25">
      <c r="A208" s="183">
        <v>207</v>
      </c>
      <c r="B208" s="172">
        <v>0</v>
      </c>
      <c r="C208" s="173">
        <v>0.19184887947419699</v>
      </c>
    </row>
    <row r="209" spans="1:3" ht="14" x14ac:dyDescent="0.25">
      <c r="A209" s="182">
        <v>208</v>
      </c>
      <c r="B209" s="172">
        <v>0</v>
      </c>
      <c r="C209" s="173">
        <v>0.184751281159835</v>
      </c>
    </row>
    <row r="210" spans="1:3" x14ac:dyDescent="0.25">
      <c r="A210" s="183">
        <v>209</v>
      </c>
      <c r="B210" s="172">
        <v>0</v>
      </c>
      <c r="C210" s="173">
        <v>0.184751281159835</v>
      </c>
    </row>
    <row r="211" spans="1:3" ht="14" x14ac:dyDescent="0.25">
      <c r="A211" s="182">
        <v>210</v>
      </c>
      <c r="B211" s="172">
        <v>1</v>
      </c>
      <c r="C211" s="173">
        <v>0.18130780712445099</v>
      </c>
    </row>
    <row r="212" spans="1:3" x14ac:dyDescent="0.25">
      <c r="A212" s="183">
        <v>211</v>
      </c>
      <c r="B212" s="172">
        <v>0</v>
      </c>
      <c r="C212" s="173">
        <v>0.17864508571790599</v>
      </c>
    </row>
    <row r="213" spans="1:3" ht="14" x14ac:dyDescent="0.25">
      <c r="A213" s="182">
        <v>212</v>
      </c>
      <c r="B213" s="172">
        <v>0</v>
      </c>
      <c r="C213" s="173">
        <v>0.17864508571790599</v>
      </c>
    </row>
    <row r="214" spans="1:3" x14ac:dyDescent="0.25">
      <c r="A214" s="183">
        <v>213</v>
      </c>
      <c r="B214" s="172">
        <v>1</v>
      </c>
      <c r="C214" s="173">
        <v>0.17408330232422101</v>
      </c>
    </row>
    <row r="215" spans="1:3" ht="14" x14ac:dyDescent="0.25">
      <c r="A215" s="182">
        <v>214</v>
      </c>
      <c r="B215" s="172">
        <v>0</v>
      </c>
      <c r="C215" s="173">
        <v>0.17328212481816799</v>
      </c>
    </row>
    <row r="216" spans="1:3" x14ac:dyDescent="0.25">
      <c r="A216" s="183">
        <v>215</v>
      </c>
      <c r="B216" s="172">
        <v>0</v>
      </c>
      <c r="C216" s="173">
        <v>0.168678068927474</v>
      </c>
    </row>
    <row r="217" spans="1:3" ht="14" x14ac:dyDescent="0.25">
      <c r="A217" s="182">
        <v>216</v>
      </c>
      <c r="B217" s="172">
        <v>0</v>
      </c>
      <c r="C217" s="173">
        <v>0.16671111190805199</v>
      </c>
    </row>
    <row r="218" spans="1:3" x14ac:dyDescent="0.25">
      <c r="A218" s="183">
        <v>217</v>
      </c>
      <c r="B218" s="172">
        <v>0</v>
      </c>
      <c r="C218" s="173">
        <v>0.16671111190805199</v>
      </c>
    </row>
    <row r="219" spans="1:3" ht="14" x14ac:dyDescent="0.25">
      <c r="A219" s="182">
        <v>218</v>
      </c>
      <c r="B219" s="172">
        <v>0</v>
      </c>
      <c r="C219" s="173">
        <v>0.16671111190805199</v>
      </c>
    </row>
    <row r="220" spans="1:3" x14ac:dyDescent="0.25">
      <c r="A220" s="183">
        <v>219</v>
      </c>
      <c r="B220" s="172">
        <v>1</v>
      </c>
      <c r="C220" s="173">
        <v>0.16671111190805199</v>
      </c>
    </row>
    <row r="221" spans="1:3" ht="14" x14ac:dyDescent="0.25">
      <c r="A221" s="182">
        <v>220</v>
      </c>
      <c r="B221" s="172">
        <v>0</v>
      </c>
      <c r="C221" s="173">
        <v>0.16671111190805199</v>
      </c>
    </row>
    <row r="222" spans="1:3" x14ac:dyDescent="0.25">
      <c r="A222" s="183">
        <v>221</v>
      </c>
      <c r="B222" s="172">
        <v>1</v>
      </c>
      <c r="C222" s="173">
        <v>0.16671111190805199</v>
      </c>
    </row>
    <row r="223" spans="1:3" ht="14" x14ac:dyDescent="0.25">
      <c r="A223" s="182">
        <v>222</v>
      </c>
      <c r="B223" s="172">
        <v>0</v>
      </c>
      <c r="C223" s="173">
        <v>0.16671111190805199</v>
      </c>
    </row>
    <row r="224" spans="1:3" x14ac:dyDescent="0.25">
      <c r="A224" s="183">
        <v>223</v>
      </c>
      <c r="B224" s="172">
        <v>0</v>
      </c>
      <c r="C224" s="173">
        <v>0.16671111190805199</v>
      </c>
    </row>
    <row r="225" spans="1:3" ht="14" x14ac:dyDescent="0.25">
      <c r="A225" s="182">
        <v>224</v>
      </c>
      <c r="B225" s="172">
        <v>0</v>
      </c>
      <c r="C225" s="173">
        <v>0.16671111190805199</v>
      </c>
    </row>
    <row r="226" spans="1:3" x14ac:dyDescent="0.25">
      <c r="A226" s="183">
        <v>225</v>
      </c>
      <c r="B226" s="172">
        <v>0</v>
      </c>
      <c r="C226" s="173">
        <v>0.16671111190805199</v>
      </c>
    </row>
    <row r="227" spans="1:3" ht="14" x14ac:dyDescent="0.25">
      <c r="A227" s="182">
        <v>226</v>
      </c>
      <c r="B227" s="172">
        <v>0</v>
      </c>
      <c r="C227" s="173">
        <v>0.16671111190805199</v>
      </c>
    </row>
    <row r="228" spans="1:3" x14ac:dyDescent="0.25">
      <c r="A228" s="183">
        <v>227</v>
      </c>
      <c r="B228" s="172">
        <v>0</v>
      </c>
      <c r="C228" s="173">
        <v>0.16671111190805199</v>
      </c>
    </row>
    <row r="229" spans="1:3" ht="14" x14ac:dyDescent="0.25">
      <c r="A229" s="182">
        <v>228</v>
      </c>
      <c r="B229" s="172">
        <v>1</v>
      </c>
      <c r="C229" s="173">
        <v>0.16671111190805199</v>
      </c>
    </row>
    <row r="230" spans="1:3" x14ac:dyDescent="0.25">
      <c r="A230" s="183">
        <v>229</v>
      </c>
      <c r="B230" s="172">
        <v>0</v>
      </c>
      <c r="C230" s="173">
        <v>0.16671111190805199</v>
      </c>
    </row>
    <row r="231" spans="1:3" ht="14" x14ac:dyDescent="0.25">
      <c r="A231" s="182">
        <v>230</v>
      </c>
      <c r="B231" s="172">
        <v>0</v>
      </c>
      <c r="C231" s="173">
        <v>0.16671111190805199</v>
      </c>
    </row>
    <row r="232" spans="1:3" x14ac:dyDescent="0.25">
      <c r="A232" s="183">
        <v>231</v>
      </c>
      <c r="B232" s="172">
        <v>0</v>
      </c>
      <c r="C232" s="173">
        <v>0.16671111190805199</v>
      </c>
    </row>
    <row r="233" spans="1:3" ht="14" x14ac:dyDescent="0.25">
      <c r="A233" s="182">
        <v>232</v>
      </c>
      <c r="B233" s="172">
        <v>0</v>
      </c>
      <c r="C233" s="173">
        <v>0.16671111190805199</v>
      </c>
    </row>
    <row r="234" spans="1:3" x14ac:dyDescent="0.25">
      <c r="A234" s="183">
        <v>233</v>
      </c>
      <c r="B234" s="172">
        <v>0</v>
      </c>
      <c r="C234" s="173">
        <v>0.16671111190805199</v>
      </c>
    </row>
    <row r="235" spans="1:3" ht="14" x14ac:dyDescent="0.25">
      <c r="A235" s="182">
        <v>234</v>
      </c>
      <c r="B235" s="172">
        <v>0</v>
      </c>
      <c r="C235" s="173">
        <v>0.16671111190805199</v>
      </c>
    </row>
    <row r="236" spans="1:3" x14ac:dyDescent="0.25">
      <c r="A236" s="183">
        <v>235</v>
      </c>
      <c r="B236" s="172">
        <v>0</v>
      </c>
      <c r="C236" s="173">
        <v>0.16671111190805199</v>
      </c>
    </row>
    <row r="237" spans="1:3" ht="14" x14ac:dyDescent="0.25">
      <c r="A237" s="182">
        <v>236</v>
      </c>
      <c r="B237" s="172">
        <v>0</v>
      </c>
      <c r="C237" s="173">
        <v>0.16671111190805199</v>
      </c>
    </row>
    <row r="238" spans="1:3" x14ac:dyDescent="0.25">
      <c r="A238" s="183">
        <v>237</v>
      </c>
      <c r="B238" s="172">
        <v>0</v>
      </c>
      <c r="C238" s="173">
        <v>0.16431988022214999</v>
      </c>
    </row>
    <row r="239" spans="1:3" ht="14" x14ac:dyDescent="0.25">
      <c r="A239" s="182">
        <v>238</v>
      </c>
      <c r="B239" s="172">
        <v>0</v>
      </c>
      <c r="C239" s="173">
        <v>0.16431988022214999</v>
      </c>
    </row>
    <row r="240" spans="1:3" x14ac:dyDescent="0.25">
      <c r="A240" s="183">
        <v>239</v>
      </c>
      <c r="B240" s="172">
        <v>0</v>
      </c>
      <c r="C240" s="173">
        <v>0.16353642950659</v>
      </c>
    </row>
    <row r="241" spans="1:3" ht="14" x14ac:dyDescent="0.25">
      <c r="A241" s="182">
        <v>240</v>
      </c>
      <c r="B241" s="172">
        <v>1</v>
      </c>
      <c r="C241" s="173">
        <v>0.16353642950659</v>
      </c>
    </row>
    <row r="242" spans="1:3" x14ac:dyDescent="0.25">
      <c r="A242" s="183">
        <v>241</v>
      </c>
      <c r="B242" s="172">
        <v>1</v>
      </c>
      <c r="C242" s="173">
        <v>0.16353642950659</v>
      </c>
    </row>
    <row r="243" spans="1:3" ht="14" x14ac:dyDescent="0.25">
      <c r="A243" s="182">
        <v>242</v>
      </c>
      <c r="B243" s="172">
        <v>0</v>
      </c>
      <c r="C243" s="173">
        <v>0.151914920060012</v>
      </c>
    </row>
    <row r="244" spans="1:3" x14ac:dyDescent="0.25">
      <c r="A244" s="183">
        <v>243</v>
      </c>
      <c r="B244" s="172">
        <v>0</v>
      </c>
      <c r="C244" s="173">
        <v>0.151914920060012</v>
      </c>
    </row>
    <row r="245" spans="1:3" ht="14" x14ac:dyDescent="0.25">
      <c r="A245" s="182">
        <v>244</v>
      </c>
      <c r="B245" s="172">
        <v>0</v>
      </c>
      <c r="C245" s="173">
        <v>0.151914920060012</v>
      </c>
    </row>
    <row r="246" spans="1:3" x14ac:dyDescent="0.25">
      <c r="A246" s="183">
        <v>245</v>
      </c>
      <c r="B246" s="172">
        <v>0</v>
      </c>
      <c r="C246" s="173">
        <v>0.151914920060012</v>
      </c>
    </row>
    <row r="247" spans="1:3" ht="14" x14ac:dyDescent="0.25">
      <c r="A247" s="182">
        <v>246</v>
      </c>
      <c r="B247" s="172">
        <v>0</v>
      </c>
      <c r="C247" s="173">
        <v>0.151914920060012</v>
      </c>
    </row>
    <row r="248" spans="1:3" x14ac:dyDescent="0.25">
      <c r="A248" s="183">
        <v>247</v>
      </c>
      <c r="B248" s="172">
        <v>0</v>
      </c>
      <c r="C248" s="173">
        <v>0.151914920060012</v>
      </c>
    </row>
    <row r="249" spans="1:3" ht="14" x14ac:dyDescent="0.25">
      <c r="A249" s="182">
        <v>248</v>
      </c>
      <c r="B249" s="172">
        <v>0</v>
      </c>
      <c r="C249" s="173">
        <v>0.14791278428274199</v>
      </c>
    </row>
    <row r="250" spans="1:3" x14ac:dyDescent="0.25">
      <c r="A250" s="183">
        <v>249</v>
      </c>
      <c r="B250" s="172">
        <v>0</v>
      </c>
      <c r="C250" s="173">
        <v>0.14791278428274199</v>
      </c>
    </row>
    <row r="251" spans="1:3" ht="14" x14ac:dyDescent="0.25">
      <c r="A251" s="182">
        <v>250</v>
      </c>
      <c r="B251" s="172">
        <v>0</v>
      </c>
      <c r="C251" s="173">
        <v>0.14791278428274199</v>
      </c>
    </row>
    <row r="252" spans="1:3" x14ac:dyDescent="0.25">
      <c r="A252" s="183">
        <v>251</v>
      </c>
      <c r="B252" s="172">
        <v>0</v>
      </c>
      <c r="C252" s="173">
        <v>0.146815990207838</v>
      </c>
    </row>
    <row r="253" spans="1:3" ht="14" x14ac:dyDescent="0.25">
      <c r="A253" s="182">
        <v>252</v>
      </c>
      <c r="B253" s="172">
        <v>0</v>
      </c>
      <c r="C253" s="173">
        <v>0.146815990207838</v>
      </c>
    </row>
    <row r="254" spans="1:3" x14ac:dyDescent="0.25">
      <c r="A254" s="183">
        <v>253</v>
      </c>
      <c r="B254" s="172">
        <v>0</v>
      </c>
      <c r="C254" s="173">
        <v>0.146815990207838</v>
      </c>
    </row>
    <row r="255" spans="1:3" ht="14" x14ac:dyDescent="0.25">
      <c r="A255" s="182">
        <v>254</v>
      </c>
      <c r="B255" s="172">
        <v>1</v>
      </c>
      <c r="C255" s="173">
        <v>0.146815990207838</v>
      </c>
    </row>
    <row r="256" spans="1:3" x14ac:dyDescent="0.25">
      <c r="A256" s="183">
        <v>255</v>
      </c>
      <c r="B256" s="172">
        <v>0</v>
      </c>
      <c r="C256" s="173">
        <v>0.12412858300527101</v>
      </c>
    </row>
    <row r="257" spans="1:3" ht="14" x14ac:dyDescent="0.25">
      <c r="A257" s="182">
        <v>256</v>
      </c>
      <c r="B257" s="172">
        <v>0</v>
      </c>
      <c r="C257" s="173">
        <v>0.12412858300527101</v>
      </c>
    </row>
    <row r="258" spans="1:3" x14ac:dyDescent="0.25">
      <c r="A258" s="183">
        <v>257</v>
      </c>
      <c r="B258" s="172">
        <v>0</v>
      </c>
      <c r="C258" s="173">
        <v>0.12412858300527101</v>
      </c>
    </row>
    <row r="259" spans="1:3" ht="14" x14ac:dyDescent="0.25">
      <c r="A259" s="182">
        <v>258</v>
      </c>
      <c r="B259" s="172">
        <v>0</v>
      </c>
      <c r="C259" s="173">
        <v>0.12412858300527101</v>
      </c>
    </row>
    <row r="260" spans="1:3" x14ac:dyDescent="0.25">
      <c r="A260" s="183">
        <v>259</v>
      </c>
      <c r="B260" s="172">
        <v>0</v>
      </c>
      <c r="C260" s="173">
        <v>0.11268051520516099</v>
      </c>
    </row>
    <row r="261" spans="1:3" ht="14" x14ac:dyDescent="0.25">
      <c r="A261" s="182">
        <v>260</v>
      </c>
      <c r="B261" s="172">
        <v>0</v>
      </c>
      <c r="C261" s="173">
        <v>9.8929639311263196E-2</v>
      </c>
    </row>
    <row r="262" spans="1:3" x14ac:dyDescent="0.25">
      <c r="A262" s="183">
        <v>261</v>
      </c>
      <c r="B262" s="172">
        <v>0</v>
      </c>
      <c r="C262" s="173">
        <v>9.8929639311263196E-2</v>
      </c>
    </row>
    <row r="263" spans="1:3" ht="14" x14ac:dyDescent="0.25">
      <c r="A263" s="182">
        <v>262</v>
      </c>
      <c r="B263" s="172">
        <v>1</v>
      </c>
      <c r="C263" s="173">
        <v>9.8929639311263196E-2</v>
      </c>
    </row>
    <row r="264" spans="1:3" x14ac:dyDescent="0.25">
      <c r="A264" s="183">
        <v>263</v>
      </c>
      <c r="B264" s="172">
        <v>1</v>
      </c>
      <c r="C264" s="173">
        <v>9.8929639311263196E-2</v>
      </c>
    </row>
    <row r="265" spans="1:3" ht="14" x14ac:dyDescent="0.25">
      <c r="A265" s="182">
        <v>264</v>
      </c>
      <c r="B265" s="172">
        <v>0</v>
      </c>
      <c r="C265" s="173">
        <v>9.8929639311263196E-2</v>
      </c>
    </row>
    <row r="266" spans="1:3" x14ac:dyDescent="0.25">
      <c r="A266" s="183">
        <v>265</v>
      </c>
      <c r="B266" s="172">
        <v>0</v>
      </c>
      <c r="C266" s="173">
        <v>9.8929639311263196E-2</v>
      </c>
    </row>
    <row r="267" spans="1:3" ht="14" x14ac:dyDescent="0.25">
      <c r="A267" s="182">
        <v>266</v>
      </c>
      <c r="B267" s="172">
        <v>0</v>
      </c>
      <c r="C267" s="173">
        <v>9.8929639311263196E-2</v>
      </c>
    </row>
    <row r="268" spans="1:3" x14ac:dyDescent="0.25">
      <c r="A268" s="183">
        <v>267</v>
      </c>
      <c r="B268" s="172">
        <v>0</v>
      </c>
      <c r="C268" s="173">
        <v>9.8929639311263196E-2</v>
      </c>
    </row>
    <row r="269" spans="1:3" ht="14" x14ac:dyDescent="0.25">
      <c r="A269" s="182">
        <v>268</v>
      </c>
      <c r="B269" s="172">
        <v>1</v>
      </c>
      <c r="C269" s="173">
        <v>9.8929639311263196E-2</v>
      </c>
    </row>
    <row r="270" spans="1:3" x14ac:dyDescent="0.25">
      <c r="A270" s="183">
        <v>269</v>
      </c>
      <c r="B270" s="172">
        <v>0</v>
      </c>
      <c r="C270" s="173">
        <v>9.8929639311263196E-2</v>
      </c>
    </row>
    <row r="271" spans="1:3" ht="14" x14ac:dyDescent="0.25">
      <c r="A271" s="182">
        <v>270</v>
      </c>
      <c r="B271" s="172">
        <v>0</v>
      </c>
      <c r="C271" s="173">
        <v>9.8929639311263196E-2</v>
      </c>
    </row>
    <row r="272" spans="1:3" x14ac:dyDescent="0.25">
      <c r="A272" s="183">
        <v>271</v>
      </c>
      <c r="B272" s="172">
        <v>0</v>
      </c>
      <c r="C272" s="173">
        <v>9.2907052143047106E-2</v>
      </c>
    </row>
    <row r="273" spans="1:3" ht="14" x14ac:dyDescent="0.25">
      <c r="A273" s="182">
        <v>272</v>
      </c>
      <c r="B273" s="172">
        <v>0</v>
      </c>
      <c r="C273" s="173">
        <v>9.2907052143047106E-2</v>
      </c>
    </row>
    <row r="274" spans="1:3" x14ac:dyDescent="0.25">
      <c r="A274" s="183">
        <v>273</v>
      </c>
      <c r="B274" s="172">
        <v>0</v>
      </c>
      <c r="C274" s="173">
        <v>9.2907052143047106E-2</v>
      </c>
    </row>
    <row r="275" spans="1:3" ht="14" x14ac:dyDescent="0.25">
      <c r="A275" s="182">
        <v>274</v>
      </c>
      <c r="B275" s="172">
        <v>0</v>
      </c>
      <c r="C275" s="173">
        <v>9.2907052143047106E-2</v>
      </c>
    </row>
    <row r="276" spans="1:3" x14ac:dyDescent="0.25">
      <c r="A276" s="183">
        <v>275</v>
      </c>
      <c r="B276" s="172">
        <v>0</v>
      </c>
      <c r="C276" s="173">
        <v>8.2922879136811498E-2</v>
      </c>
    </row>
    <row r="277" spans="1:3" ht="14" x14ac:dyDescent="0.25">
      <c r="A277" s="182">
        <v>276</v>
      </c>
      <c r="B277" s="172">
        <v>0</v>
      </c>
      <c r="C277" s="173">
        <v>8.2922879136811498E-2</v>
      </c>
    </row>
    <row r="278" spans="1:3" x14ac:dyDescent="0.25">
      <c r="A278" s="183">
        <v>277</v>
      </c>
      <c r="B278" s="172">
        <v>1</v>
      </c>
      <c r="C278" s="173">
        <v>8.2922879136811498E-2</v>
      </c>
    </row>
    <row r="279" spans="1:3" ht="14" x14ac:dyDescent="0.25">
      <c r="A279" s="182">
        <v>278</v>
      </c>
      <c r="B279" s="172">
        <v>0</v>
      </c>
      <c r="C279" s="173">
        <v>8.2922879136811498E-2</v>
      </c>
    </row>
    <row r="280" spans="1:3" x14ac:dyDescent="0.25">
      <c r="A280" s="183">
        <v>279</v>
      </c>
      <c r="B280" s="172">
        <v>0</v>
      </c>
      <c r="C280" s="173">
        <v>8.2922879136811498E-2</v>
      </c>
    </row>
    <row r="281" spans="1:3" ht="14" x14ac:dyDescent="0.25">
      <c r="A281" s="182">
        <v>280</v>
      </c>
      <c r="B281" s="172">
        <v>0</v>
      </c>
      <c r="C281" s="173">
        <v>8.2922879136811498E-2</v>
      </c>
    </row>
    <row r="282" spans="1:3" x14ac:dyDescent="0.25">
      <c r="A282" s="183">
        <v>281</v>
      </c>
      <c r="B282" s="172">
        <v>0</v>
      </c>
      <c r="C282" s="173">
        <v>8.2922879136811498E-2</v>
      </c>
    </row>
    <row r="283" spans="1:3" ht="14" x14ac:dyDescent="0.25">
      <c r="A283" s="182">
        <v>282</v>
      </c>
      <c r="B283" s="172">
        <v>0</v>
      </c>
      <c r="C283" s="173">
        <v>8.2922879136811498E-2</v>
      </c>
    </row>
    <row r="284" spans="1:3" x14ac:dyDescent="0.25">
      <c r="A284" s="183">
        <v>283</v>
      </c>
      <c r="B284" s="172">
        <v>0</v>
      </c>
      <c r="C284" s="173">
        <v>8.2922879136811498E-2</v>
      </c>
    </row>
    <row r="285" spans="1:3" ht="14" x14ac:dyDescent="0.25">
      <c r="A285" s="182">
        <v>284</v>
      </c>
      <c r="B285" s="172">
        <v>0</v>
      </c>
      <c r="C285" s="173">
        <v>8.2922879136811498E-2</v>
      </c>
    </row>
    <row r="286" spans="1:3" x14ac:dyDescent="0.25">
      <c r="A286" s="183">
        <v>285</v>
      </c>
      <c r="B286" s="172">
        <v>0</v>
      </c>
      <c r="C286" s="173">
        <v>8.2922879136811498E-2</v>
      </c>
    </row>
  </sheetData>
  <autoFilter ref="B1:C286" xr:uid="{B1D975AC-80FE-47D0-9C2E-3C5C71276389}">
    <sortState xmlns:xlrd2="http://schemas.microsoft.com/office/spreadsheetml/2017/richdata2" ref="B2:C286">
      <sortCondition descending="1" ref="C1:C286"/>
    </sortState>
  </autoFilter>
  <pageMargins left="0.7" right="0.7" top="0.75" bottom="0.75" header="0.3" footer="0.3"/>
  <pageSetup orientation="portrait" r:id="rId1"/>
  <ignoredErrors>
    <ignoredError sqref="J3:J10" formulaRange="1"/>
    <ignoredError sqref="K2:K11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2993-BBA1-4344-9640-83717627A868}">
  <dimension ref="A1:O664"/>
  <sheetViews>
    <sheetView workbookViewId="0">
      <selection activeCell="B6" sqref="A6:B7"/>
    </sheetView>
  </sheetViews>
  <sheetFormatPr defaultRowHeight="12.5" x14ac:dyDescent="0.25"/>
  <cols>
    <col min="1" max="1" width="10.08984375" bestFit="1" customWidth="1"/>
    <col min="6" max="6" width="5.54296875" bestFit="1" customWidth="1"/>
    <col min="7" max="7" width="5.7265625" bestFit="1" customWidth="1"/>
    <col min="8" max="8" width="7.54296875" customWidth="1"/>
    <col min="9" max="9" width="10.54296875" customWidth="1"/>
    <col min="10" max="10" width="11.1796875" customWidth="1"/>
    <col min="11" max="11" width="11.90625" customWidth="1"/>
    <col min="12" max="12" width="11.7265625" customWidth="1"/>
    <col min="13" max="13" width="7.54296875" style="168" bestFit="1" customWidth="1"/>
  </cols>
  <sheetData>
    <row r="1" spans="1:15" ht="25" x14ac:dyDescent="0.25">
      <c r="A1" t="s">
        <v>220</v>
      </c>
      <c r="B1" t="s">
        <v>221</v>
      </c>
      <c r="E1" s="201"/>
      <c r="F1" s="154" t="s">
        <v>125</v>
      </c>
      <c r="G1" s="154" t="s">
        <v>195</v>
      </c>
      <c r="H1" s="204" t="s">
        <v>222</v>
      </c>
      <c r="I1" s="204" t="s">
        <v>227</v>
      </c>
      <c r="J1" s="204" t="s">
        <v>223</v>
      </c>
      <c r="K1" s="204" t="s">
        <v>228</v>
      </c>
      <c r="L1" s="204" t="s">
        <v>226</v>
      </c>
      <c r="M1" s="205" t="s">
        <v>224</v>
      </c>
      <c r="N1" s="154" t="s">
        <v>225</v>
      </c>
      <c r="O1" s="201"/>
    </row>
    <row r="2" spans="1:15" x14ac:dyDescent="0.25">
      <c r="A2" s="157">
        <v>421</v>
      </c>
      <c r="B2" s="157">
        <v>584</v>
      </c>
      <c r="E2" s="203"/>
      <c r="F2" s="189">
        <v>495</v>
      </c>
      <c r="G2" s="189">
        <v>1</v>
      </c>
      <c r="H2" s="189">
        <f>COUNTIF(B:B,"&lt;="&amp;F2)</f>
        <v>35</v>
      </c>
      <c r="I2" s="189">
        <f>COUNTIF(A:A,"&lt;="&amp;F2)</f>
        <v>67</v>
      </c>
      <c r="J2" s="190">
        <f>H2/H$12</f>
        <v>0.12280701754385964</v>
      </c>
      <c r="K2" s="190">
        <f>I2/I$12</f>
        <v>0.10105580693815988</v>
      </c>
      <c r="L2" s="191">
        <f>J2-K2</f>
        <v>2.1751210605699761E-2</v>
      </c>
      <c r="M2" s="192">
        <f>LN(J2/K2)</f>
        <v>0.19494125201565954</v>
      </c>
      <c r="N2" s="193">
        <f>L2*M2</f>
        <v>4.2402082283314038E-3</v>
      </c>
      <c r="O2" s="201"/>
    </row>
    <row r="3" spans="1:15" x14ac:dyDescent="0.25">
      <c r="A3" s="157">
        <v>542</v>
      </c>
      <c r="B3" s="157">
        <v>556</v>
      </c>
      <c r="E3" s="203"/>
      <c r="F3" s="189">
        <v>520</v>
      </c>
      <c r="G3" s="189">
        <v>2</v>
      </c>
      <c r="H3" s="189">
        <f>COUNTIF(B:B,"&lt;="&amp;F3)-SUM($H$2:H2)</f>
        <v>32</v>
      </c>
      <c r="I3" s="189">
        <f>COUNTIF(A:A,"&lt;="&amp;F3)-SUM($I$2:I2)</f>
        <v>71</v>
      </c>
      <c r="J3" s="190">
        <f t="shared" ref="J3:K11" si="0">H3/H$12</f>
        <v>0.11228070175438597</v>
      </c>
      <c r="K3" s="190">
        <f t="shared" si="0"/>
        <v>0.10708898944193061</v>
      </c>
      <c r="L3" s="191">
        <f t="shared" ref="L3:L11" si="1">J3-K3</f>
        <v>5.1917123124553544E-3</v>
      </c>
      <c r="M3" s="192">
        <f t="shared" ref="M3:M11" si="2">LN(J3/K3)</f>
        <v>4.7341835675623181E-2</v>
      </c>
      <c r="N3" s="193">
        <f t="shared" ref="N3:N11" si="3">L3*M3</f>
        <v>2.4578519117137104E-4</v>
      </c>
      <c r="O3" s="201"/>
    </row>
    <row r="4" spans="1:15" x14ac:dyDescent="0.25">
      <c r="A4" s="157">
        <v>556</v>
      </c>
      <c r="B4" s="157">
        <v>494</v>
      </c>
      <c r="E4" s="201"/>
      <c r="F4" s="194">
        <v>548</v>
      </c>
      <c r="G4" s="194">
        <v>3</v>
      </c>
      <c r="H4" s="189">
        <f>COUNTIF(B:B,"&lt;="&amp;F4)-SUM($H$2:H3)</f>
        <v>29</v>
      </c>
      <c r="I4" s="189">
        <f>COUNTIF(A:A,"&lt;="&amp;F4)-SUM($I$2:I3)</f>
        <v>62</v>
      </c>
      <c r="J4" s="190">
        <f t="shared" si="0"/>
        <v>0.10175438596491228</v>
      </c>
      <c r="K4" s="190">
        <f t="shared" si="0"/>
        <v>9.3514328808446456E-2</v>
      </c>
      <c r="L4" s="191">
        <f t="shared" si="1"/>
        <v>8.2400571564658215E-3</v>
      </c>
      <c r="M4" s="192">
        <f t="shared" si="2"/>
        <v>8.4447254858594334E-2</v>
      </c>
      <c r="N4" s="193">
        <f t="shared" si="3"/>
        <v>6.958502067414533E-4</v>
      </c>
      <c r="O4" s="201"/>
    </row>
    <row r="5" spans="1:15" x14ac:dyDescent="0.25">
      <c r="A5" s="157">
        <v>641</v>
      </c>
      <c r="B5" s="157">
        <v>604</v>
      </c>
      <c r="E5" s="201"/>
      <c r="F5" s="194">
        <v>560</v>
      </c>
      <c r="G5" s="194">
        <v>4</v>
      </c>
      <c r="H5" s="189">
        <f>COUNTIF(B:B,"&lt;="&amp;F5)-SUM($H$2:H4)</f>
        <v>29</v>
      </c>
      <c r="I5" s="189">
        <f>COUNTIF(A:A,"&lt;="&amp;F5)-SUM($I$2:I4)</f>
        <v>67</v>
      </c>
      <c r="J5" s="190">
        <f t="shared" si="0"/>
        <v>0.10175438596491228</v>
      </c>
      <c r="K5" s="190">
        <f t="shared" si="0"/>
        <v>0.10105580693815988</v>
      </c>
      <c r="L5" s="191">
        <f t="shared" si="1"/>
        <v>6.9857902675239669E-4</v>
      </c>
      <c r="M5" s="192">
        <f t="shared" si="2"/>
        <v>6.8890205127199967E-3</v>
      </c>
      <c r="N5" s="193">
        <f t="shared" si="3"/>
        <v>4.8125252450532319E-6</v>
      </c>
      <c r="O5" s="201"/>
    </row>
    <row r="6" spans="1:15" x14ac:dyDescent="0.25">
      <c r="A6" s="157">
        <v>421</v>
      </c>
      <c r="B6" s="157">
        <v>556</v>
      </c>
      <c r="E6" s="201"/>
      <c r="F6" s="194">
        <v>571</v>
      </c>
      <c r="G6" s="194">
        <v>5</v>
      </c>
      <c r="H6" s="189">
        <f>COUNTIF(B:B,"&lt;="&amp;F6)-SUM($H$2:H5)</f>
        <v>31</v>
      </c>
      <c r="I6" s="189">
        <f>COUNTIF(A:A,"&lt;="&amp;F6)-SUM($I$2:I5)</f>
        <v>74</v>
      </c>
      <c r="J6" s="190">
        <f t="shared" si="0"/>
        <v>0.10877192982456141</v>
      </c>
      <c r="K6" s="190">
        <f t="shared" si="0"/>
        <v>0.11161387631975868</v>
      </c>
      <c r="L6" s="191">
        <f t="shared" si="1"/>
        <v>-2.8419464951972701E-3</v>
      </c>
      <c r="M6" s="192">
        <f t="shared" si="2"/>
        <v>-2.5792078801811481E-2</v>
      </c>
      <c r="N6" s="193">
        <f t="shared" si="3"/>
        <v>7.3299707954659947E-5</v>
      </c>
      <c r="O6" s="201"/>
    </row>
    <row r="7" spans="1:15" x14ac:dyDescent="0.25">
      <c r="A7" s="157">
        <v>505</v>
      </c>
      <c r="B7" s="157">
        <v>599</v>
      </c>
      <c r="E7" s="201"/>
      <c r="F7" s="194">
        <v>593</v>
      </c>
      <c r="G7" s="194">
        <v>6</v>
      </c>
      <c r="H7" s="189">
        <f>COUNTIF(B:B,"&lt;="&amp;F7)-SUM($H$2:H6)</f>
        <v>20</v>
      </c>
      <c r="I7" s="189">
        <f>COUNTIF(A:A,"&lt;="&amp;F7)-SUM($I$2:I6)</f>
        <v>62</v>
      </c>
      <c r="J7" s="190">
        <f t="shared" si="0"/>
        <v>7.0175438596491224E-2</v>
      </c>
      <c r="K7" s="190">
        <f t="shared" si="0"/>
        <v>9.3514328808446456E-2</v>
      </c>
      <c r="L7" s="191">
        <f t="shared" si="1"/>
        <v>-2.3338890211955232E-2</v>
      </c>
      <c r="M7" s="192">
        <f t="shared" si="2"/>
        <v>-0.28711630157388862</v>
      </c>
      <c r="N7" s="193">
        <f t="shared" si="3"/>
        <v>6.7009758404956155E-3</v>
      </c>
      <c r="O7" s="201"/>
    </row>
    <row r="8" spans="1:15" x14ac:dyDescent="0.25">
      <c r="A8" s="157">
        <v>542</v>
      </c>
      <c r="B8" s="157">
        <v>562</v>
      </c>
      <c r="E8" s="201"/>
      <c r="F8" s="194">
        <v>605</v>
      </c>
      <c r="G8" s="194">
        <v>7</v>
      </c>
      <c r="H8" s="189">
        <f>COUNTIF(B:B,"&lt;="&amp;F8)-SUM($H$2:H7)</f>
        <v>31</v>
      </c>
      <c r="I8" s="189">
        <f>COUNTIF(A:A,"&lt;="&amp;F8)-SUM($I$2:I7)</f>
        <v>64</v>
      </c>
      <c r="J8" s="190">
        <f t="shared" si="0"/>
        <v>0.10877192982456141</v>
      </c>
      <c r="K8" s="190">
        <f t="shared" si="0"/>
        <v>9.6530920060331829E-2</v>
      </c>
      <c r="L8" s="191">
        <f t="shared" si="1"/>
        <v>1.224100976422958E-2</v>
      </c>
      <c r="M8" s="192">
        <f t="shared" si="2"/>
        <v>0.11938993104268646</v>
      </c>
      <c r="N8" s="193">
        <f t="shared" si="3"/>
        <v>1.461453311644221E-3</v>
      </c>
      <c r="O8" s="201"/>
    </row>
    <row r="9" spans="1:15" x14ac:dyDescent="0.25">
      <c r="A9" s="157">
        <v>576</v>
      </c>
      <c r="B9" s="157">
        <v>567</v>
      </c>
      <c r="E9" s="201"/>
      <c r="F9" s="194">
        <v>618</v>
      </c>
      <c r="G9" s="194">
        <v>8</v>
      </c>
      <c r="H9" s="189">
        <f>COUNTIF(B:B,"&lt;="&amp;F9)-SUM($H$2:H8)</f>
        <v>34</v>
      </c>
      <c r="I9" s="189">
        <f>COUNTIF(A:A,"&lt;="&amp;F9)-SUM($I$2:I8)</f>
        <v>92</v>
      </c>
      <c r="J9" s="190">
        <f t="shared" si="0"/>
        <v>0.11929824561403508</v>
      </c>
      <c r="K9" s="190">
        <f t="shared" si="0"/>
        <v>0.13876319758672701</v>
      </c>
      <c r="L9" s="191">
        <f t="shared" si="1"/>
        <v>-1.9464951972691921E-2</v>
      </c>
      <c r="M9" s="192">
        <f t="shared" si="2"/>
        <v>-0.15114224251566696</v>
      </c>
      <c r="N9" s="193">
        <f t="shared" si="3"/>
        <v>2.9419764916124125E-3</v>
      </c>
      <c r="O9" s="201"/>
    </row>
    <row r="10" spans="1:15" x14ac:dyDescent="0.25">
      <c r="A10" s="157">
        <v>608</v>
      </c>
      <c r="B10" s="157">
        <v>542</v>
      </c>
      <c r="E10" s="201"/>
      <c r="F10" s="194">
        <v>661</v>
      </c>
      <c r="G10" s="194">
        <v>9</v>
      </c>
      <c r="H10" s="189">
        <f>COUNTIF(B:B,"&lt;="&amp;F10)-SUM($H$2:H9)</f>
        <v>29</v>
      </c>
      <c r="I10" s="189">
        <f>COUNTIF(A:A,"&lt;="&amp;F10)-SUM($I$2:I9)</f>
        <v>56</v>
      </c>
      <c r="J10" s="190">
        <f t="shared" si="0"/>
        <v>0.10175438596491228</v>
      </c>
      <c r="K10" s="190">
        <f t="shared" si="0"/>
        <v>8.4464555052790352E-2</v>
      </c>
      <c r="L10" s="191">
        <f t="shared" si="1"/>
        <v>1.7289830912121926E-2</v>
      </c>
      <c r="M10" s="192">
        <f t="shared" si="2"/>
        <v>0.18622994916853675</v>
      </c>
      <c r="N10" s="193">
        <f t="shared" si="3"/>
        <v>3.2198843318970616E-3</v>
      </c>
      <c r="O10" s="201"/>
    </row>
    <row r="11" spans="1:15" x14ac:dyDescent="0.25">
      <c r="A11" s="157">
        <v>547</v>
      </c>
      <c r="B11" s="157">
        <v>603</v>
      </c>
      <c r="E11" s="201"/>
      <c r="F11" s="194">
        <v>800</v>
      </c>
      <c r="G11" s="194">
        <v>10</v>
      </c>
      <c r="H11" s="189">
        <f>COUNTIF(B:B,"&lt;="&amp;F11)-SUM($H$2:H10)</f>
        <v>15</v>
      </c>
      <c r="I11" s="189">
        <f>COUNTIF(A:A,"&lt;="&amp;F11)-SUM($I$2:I10)</f>
        <v>48</v>
      </c>
      <c r="J11" s="190">
        <f t="shared" si="0"/>
        <v>5.2631578947368418E-2</v>
      </c>
      <c r="K11" s="190">
        <f t="shared" si="0"/>
        <v>7.2398190045248875E-2</v>
      </c>
      <c r="L11" s="191">
        <f t="shared" si="1"/>
        <v>-1.9766611097880457E-2</v>
      </c>
      <c r="M11" s="192">
        <f t="shared" si="2"/>
        <v>-0.318864999888469</v>
      </c>
      <c r="N11" s="193">
        <f t="shared" si="3"/>
        <v>6.3028804455210622E-3</v>
      </c>
      <c r="O11" s="201"/>
    </row>
    <row r="12" spans="1:15" x14ac:dyDescent="0.25">
      <c r="A12" s="157">
        <v>610</v>
      </c>
      <c r="B12" s="157">
        <v>649</v>
      </c>
      <c r="E12" s="201"/>
      <c r="F12" s="195" t="s">
        <v>17</v>
      </c>
      <c r="G12" s="196"/>
      <c r="H12" s="189">
        <f>SUM(H2:H11)</f>
        <v>285</v>
      </c>
      <c r="I12" s="189">
        <f>SUM(I2:I11)</f>
        <v>663</v>
      </c>
      <c r="J12" s="197"/>
      <c r="K12" s="198"/>
      <c r="L12" s="199"/>
      <c r="M12" s="200"/>
      <c r="N12" s="193">
        <f>SUM(N2:N11)</f>
        <v>2.5887126280614313E-2</v>
      </c>
      <c r="O12" s="201"/>
    </row>
    <row r="13" spans="1:15" x14ac:dyDescent="0.25">
      <c r="A13" s="157">
        <v>665</v>
      </c>
      <c r="B13" s="157">
        <v>641</v>
      </c>
      <c r="E13" s="201"/>
      <c r="F13" s="201"/>
      <c r="G13" s="201"/>
      <c r="H13" s="201"/>
      <c r="I13" s="201"/>
      <c r="J13" s="201"/>
      <c r="K13" s="201"/>
      <c r="L13" s="201"/>
      <c r="M13" s="202"/>
      <c r="N13" s="201"/>
      <c r="O13" s="201"/>
    </row>
    <row r="14" spans="1:15" x14ac:dyDescent="0.25">
      <c r="A14" s="157">
        <v>665</v>
      </c>
      <c r="B14" s="157">
        <v>561</v>
      </c>
    </row>
    <row r="15" spans="1:15" x14ac:dyDescent="0.25">
      <c r="A15" s="157">
        <v>674</v>
      </c>
      <c r="B15" s="157">
        <v>617</v>
      </c>
    </row>
    <row r="16" spans="1:15" x14ac:dyDescent="0.25">
      <c r="A16" s="157">
        <v>453</v>
      </c>
      <c r="B16" s="157">
        <v>584</v>
      </c>
    </row>
    <row r="17" spans="1:2" x14ac:dyDescent="0.25">
      <c r="A17" s="157">
        <v>545</v>
      </c>
      <c r="B17" s="157">
        <v>592</v>
      </c>
    </row>
    <row r="18" spans="1:2" x14ac:dyDescent="0.25">
      <c r="A18" s="157">
        <v>593</v>
      </c>
      <c r="B18" s="157">
        <v>576</v>
      </c>
    </row>
    <row r="19" spans="1:2" x14ac:dyDescent="0.25">
      <c r="A19" s="157">
        <v>561</v>
      </c>
      <c r="B19" s="157">
        <v>556</v>
      </c>
    </row>
    <row r="20" spans="1:2" x14ac:dyDescent="0.25">
      <c r="A20" s="157">
        <v>674</v>
      </c>
      <c r="B20" s="157">
        <v>519</v>
      </c>
    </row>
    <row r="21" spans="1:2" x14ac:dyDescent="0.25">
      <c r="A21" s="157">
        <v>584</v>
      </c>
      <c r="B21" s="157">
        <v>435</v>
      </c>
    </row>
    <row r="22" spans="1:2" x14ac:dyDescent="0.25">
      <c r="A22" s="157">
        <v>613</v>
      </c>
      <c r="B22" s="157">
        <v>603</v>
      </c>
    </row>
    <row r="23" spans="1:2" x14ac:dyDescent="0.25">
      <c r="A23" s="157">
        <v>531</v>
      </c>
      <c r="B23" s="157">
        <v>603</v>
      </c>
    </row>
    <row r="24" spans="1:2" x14ac:dyDescent="0.25">
      <c r="A24" s="157">
        <v>603</v>
      </c>
      <c r="B24" s="157">
        <v>421</v>
      </c>
    </row>
    <row r="25" spans="1:2" x14ac:dyDescent="0.25">
      <c r="A25" s="157">
        <v>576</v>
      </c>
      <c r="B25" s="157">
        <v>603</v>
      </c>
    </row>
    <row r="26" spans="1:2" x14ac:dyDescent="0.25">
      <c r="A26" s="157">
        <v>617</v>
      </c>
      <c r="B26" s="157">
        <v>556</v>
      </c>
    </row>
    <row r="27" spans="1:2" x14ac:dyDescent="0.25">
      <c r="A27" s="157">
        <v>559</v>
      </c>
      <c r="B27" s="157">
        <v>624</v>
      </c>
    </row>
    <row r="28" spans="1:2" x14ac:dyDescent="0.25">
      <c r="A28" s="157">
        <v>562</v>
      </c>
      <c r="B28" s="157">
        <v>576</v>
      </c>
    </row>
    <row r="29" spans="1:2" x14ac:dyDescent="0.25">
      <c r="A29" s="157">
        <v>505</v>
      </c>
      <c r="B29" s="157">
        <v>542</v>
      </c>
    </row>
    <row r="30" spans="1:2" x14ac:dyDescent="0.25">
      <c r="A30" s="157">
        <v>613</v>
      </c>
      <c r="B30" s="157">
        <v>618</v>
      </c>
    </row>
    <row r="31" spans="1:2" x14ac:dyDescent="0.25">
      <c r="A31" s="157">
        <v>603</v>
      </c>
      <c r="B31" s="157">
        <v>551</v>
      </c>
    </row>
    <row r="32" spans="1:2" x14ac:dyDescent="0.25">
      <c r="A32" s="157">
        <v>487</v>
      </c>
      <c r="B32" s="157">
        <v>556</v>
      </c>
    </row>
    <row r="33" spans="1:2" x14ac:dyDescent="0.25">
      <c r="A33" s="157">
        <v>674</v>
      </c>
      <c r="B33" s="157">
        <v>556</v>
      </c>
    </row>
    <row r="34" spans="1:2" x14ac:dyDescent="0.25">
      <c r="A34" s="157">
        <v>674</v>
      </c>
      <c r="B34" s="157">
        <v>421</v>
      </c>
    </row>
    <row r="35" spans="1:2" x14ac:dyDescent="0.25">
      <c r="A35" s="157">
        <v>570</v>
      </c>
      <c r="B35" s="157">
        <v>603</v>
      </c>
    </row>
    <row r="36" spans="1:2" x14ac:dyDescent="0.25">
      <c r="A36" s="157">
        <v>610</v>
      </c>
      <c r="B36" s="157">
        <v>674</v>
      </c>
    </row>
    <row r="37" spans="1:2" x14ac:dyDescent="0.25">
      <c r="A37" s="157">
        <v>584</v>
      </c>
      <c r="B37" s="157">
        <v>576</v>
      </c>
    </row>
    <row r="38" spans="1:2" x14ac:dyDescent="0.25">
      <c r="A38" s="157">
        <v>570</v>
      </c>
      <c r="B38" s="157">
        <v>542</v>
      </c>
    </row>
    <row r="39" spans="1:2" x14ac:dyDescent="0.25">
      <c r="A39" s="157">
        <v>553</v>
      </c>
      <c r="B39" s="157">
        <v>435</v>
      </c>
    </row>
    <row r="40" spans="1:2" x14ac:dyDescent="0.25">
      <c r="A40" s="157">
        <v>603</v>
      </c>
      <c r="B40" s="157">
        <v>603</v>
      </c>
    </row>
    <row r="41" spans="1:2" x14ac:dyDescent="0.25">
      <c r="A41" s="157">
        <v>553</v>
      </c>
      <c r="B41" s="157">
        <v>519</v>
      </c>
    </row>
    <row r="42" spans="1:2" x14ac:dyDescent="0.25">
      <c r="A42" s="157">
        <v>561</v>
      </c>
      <c r="B42" s="157">
        <v>603</v>
      </c>
    </row>
    <row r="43" spans="1:2" x14ac:dyDescent="0.25">
      <c r="A43" s="157">
        <v>561</v>
      </c>
      <c r="B43" s="157">
        <v>478</v>
      </c>
    </row>
    <row r="44" spans="1:2" x14ac:dyDescent="0.25">
      <c r="A44" s="157">
        <v>556</v>
      </c>
      <c r="B44" s="157">
        <v>592</v>
      </c>
    </row>
    <row r="45" spans="1:2" x14ac:dyDescent="0.25">
      <c r="A45" s="157">
        <v>570</v>
      </c>
      <c r="B45" s="157">
        <v>542</v>
      </c>
    </row>
    <row r="46" spans="1:2" x14ac:dyDescent="0.25">
      <c r="A46" s="157">
        <v>588</v>
      </c>
      <c r="B46" s="157">
        <v>537</v>
      </c>
    </row>
    <row r="47" spans="1:2" x14ac:dyDescent="0.25">
      <c r="A47" s="157">
        <v>674</v>
      </c>
      <c r="B47" s="157">
        <v>570</v>
      </c>
    </row>
    <row r="48" spans="1:2" x14ac:dyDescent="0.25">
      <c r="A48" s="157">
        <v>617</v>
      </c>
      <c r="B48" s="157">
        <v>603</v>
      </c>
    </row>
    <row r="49" spans="1:2" x14ac:dyDescent="0.25">
      <c r="A49" s="157">
        <v>495</v>
      </c>
      <c r="B49" s="157">
        <v>660</v>
      </c>
    </row>
    <row r="50" spans="1:2" x14ac:dyDescent="0.25">
      <c r="A50" s="157">
        <v>562</v>
      </c>
      <c r="B50" s="157">
        <v>588</v>
      </c>
    </row>
    <row r="51" spans="1:2" x14ac:dyDescent="0.25">
      <c r="A51" s="157">
        <v>576</v>
      </c>
      <c r="B51" s="157">
        <v>603</v>
      </c>
    </row>
    <row r="52" spans="1:2" x14ac:dyDescent="0.25">
      <c r="A52" s="157">
        <v>641</v>
      </c>
      <c r="B52" s="157">
        <v>505</v>
      </c>
    </row>
    <row r="53" spans="1:2" x14ac:dyDescent="0.25">
      <c r="A53" s="157">
        <v>494</v>
      </c>
      <c r="B53" s="157">
        <v>641</v>
      </c>
    </row>
    <row r="54" spans="1:2" x14ac:dyDescent="0.25">
      <c r="A54" s="157">
        <v>421</v>
      </c>
      <c r="B54" s="157">
        <v>505</v>
      </c>
    </row>
    <row r="55" spans="1:2" x14ac:dyDescent="0.25">
      <c r="A55" s="157">
        <v>674</v>
      </c>
      <c r="B55" s="157">
        <v>510</v>
      </c>
    </row>
    <row r="56" spans="1:2" x14ac:dyDescent="0.25">
      <c r="A56" s="157">
        <v>617</v>
      </c>
      <c r="B56" s="157">
        <v>617</v>
      </c>
    </row>
    <row r="57" spans="1:2" x14ac:dyDescent="0.25">
      <c r="A57" s="157">
        <v>576</v>
      </c>
      <c r="B57" s="157">
        <v>435</v>
      </c>
    </row>
    <row r="58" spans="1:2" x14ac:dyDescent="0.25">
      <c r="A58" s="157">
        <v>542</v>
      </c>
      <c r="B58" s="157">
        <v>624</v>
      </c>
    </row>
    <row r="59" spans="1:2" x14ac:dyDescent="0.25">
      <c r="A59" s="157">
        <v>617</v>
      </c>
      <c r="B59" s="157">
        <v>604</v>
      </c>
    </row>
    <row r="60" spans="1:2" x14ac:dyDescent="0.25">
      <c r="A60" s="157">
        <v>627</v>
      </c>
      <c r="B60" s="157">
        <v>570</v>
      </c>
    </row>
    <row r="61" spans="1:2" x14ac:dyDescent="0.25">
      <c r="A61" s="157">
        <v>603</v>
      </c>
      <c r="B61" s="157">
        <v>504</v>
      </c>
    </row>
    <row r="62" spans="1:2" x14ac:dyDescent="0.25">
      <c r="A62" s="157">
        <v>608</v>
      </c>
      <c r="B62" s="157">
        <v>624</v>
      </c>
    </row>
    <row r="63" spans="1:2" x14ac:dyDescent="0.25">
      <c r="A63" s="157">
        <v>542</v>
      </c>
      <c r="B63" s="157">
        <v>617</v>
      </c>
    </row>
    <row r="64" spans="1:2" x14ac:dyDescent="0.25">
      <c r="A64" s="157">
        <v>421</v>
      </c>
      <c r="B64" s="157">
        <v>453</v>
      </c>
    </row>
    <row r="65" spans="1:2" x14ac:dyDescent="0.25">
      <c r="A65" s="157">
        <v>603</v>
      </c>
      <c r="B65" s="157">
        <v>624</v>
      </c>
    </row>
    <row r="66" spans="1:2" x14ac:dyDescent="0.25">
      <c r="A66" s="157">
        <v>558</v>
      </c>
      <c r="B66" s="157">
        <v>627</v>
      </c>
    </row>
    <row r="67" spans="1:2" x14ac:dyDescent="0.25">
      <c r="A67" s="157">
        <v>542</v>
      </c>
      <c r="B67" s="157">
        <v>435</v>
      </c>
    </row>
    <row r="68" spans="1:2" x14ac:dyDescent="0.25">
      <c r="A68" s="157">
        <v>505</v>
      </c>
      <c r="B68" s="157">
        <v>536</v>
      </c>
    </row>
    <row r="69" spans="1:2" x14ac:dyDescent="0.25">
      <c r="A69" s="157">
        <v>551</v>
      </c>
      <c r="B69" s="157">
        <v>526</v>
      </c>
    </row>
    <row r="70" spans="1:2" x14ac:dyDescent="0.25">
      <c r="A70" s="157">
        <v>660</v>
      </c>
      <c r="B70" s="157">
        <v>553</v>
      </c>
    </row>
    <row r="71" spans="1:2" x14ac:dyDescent="0.25">
      <c r="A71" s="157">
        <v>576</v>
      </c>
      <c r="B71" s="157">
        <v>505</v>
      </c>
    </row>
    <row r="72" spans="1:2" x14ac:dyDescent="0.25">
      <c r="A72" s="157">
        <v>660</v>
      </c>
      <c r="B72" s="157">
        <v>510</v>
      </c>
    </row>
    <row r="73" spans="1:2" x14ac:dyDescent="0.25">
      <c r="A73" s="157">
        <v>660</v>
      </c>
      <c r="B73" s="157">
        <v>660</v>
      </c>
    </row>
    <row r="74" spans="1:2" x14ac:dyDescent="0.25">
      <c r="A74" s="157">
        <v>542</v>
      </c>
      <c r="B74" s="157">
        <v>567</v>
      </c>
    </row>
    <row r="75" spans="1:2" x14ac:dyDescent="0.25">
      <c r="A75" s="157">
        <v>453</v>
      </c>
      <c r="B75" s="157">
        <v>608</v>
      </c>
    </row>
    <row r="76" spans="1:2" x14ac:dyDescent="0.25">
      <c r="A76" s="157">
        <v>505</v>
      </c>
      <c r="B76" s="157">
        <v>567</v>
      </c>
    </row>
    <row r="77" spans="1:2" x14ac:dyDescent="0.25">
      <c r="A77" s="157">
        <v>545</v>
      </c>
      <c r="B77" s="157">
        <v>553</v>
      </c>
    </row>
    <row r="78" spans="1:2" x14ac:dyDescent="0.25">
      <c r="A78" s="157">
        <v>505</v>
      </c>
      <c r="B78" s="157">
        <v>660</v>
      </c>
    </row>
    <row r="79" spans="1:2" x14ac:dyDescent="0.25">
      <c r="A79" s="157">
        <v>608</v>
      </c>
      <c r="B79" s="157">
        <v>505</v>
      </c>
    </row>
    <row r="80" spans="1:2" x14ac:dyDescent="0.25">
      <c r="A80" s="157">
        <v>603</v>
      </c>
      <c r="B80" s="157">
        <v>542</v>
      </c>
    </row>
    <row r="81" spans="1:2" x14ac:dyDescent="0.25">
      <c r="A81" s="157">
        <v>542</v>
      </c>
      <c r="B81" s="157">
        <v>603</v>
      </c>
    </row>
    <row r="82" spans="1:2" x14ac:dyDescent="0.25">
      <c r="A82" s="157">
        <v>567</v>
      </c>
      <c r="B82" s="157">
        <v>562</v>
      </c>
    </row>
    <row r="83" spans="1:2" x14ac:dyDescent="0.25">
      <c r="A83" s="157">
        <v>627</v>
      </c>
      <c r="B83" s="157">
        <v>617</v>
      </c>
    </row>
    <row r="84" spans="1:2" x14ac:dyDescent="0.25">
      <c r="A84" s="157">
        <v>505</v>
      </c>
      <c r="B84" s="157">
        <v>674</v>
      </c>
    </row>
    <row r="85" spans="1:2" x14ac:dyDescent="0.25">
      <c r="A85" s="157">
        <v>421</v>
      </c>
      <c r="B85" s="157">
        <v>627</v>
      </c>
    </row>
    <row r="86" spans="1:2" x14ac:dyDescent="0.25">
      <c r="A86" s="157">
        <v>562</v>
      </c>
      <c r="B86" s="157">
        <v>674</v>
      </c>
    </row>
    <row r="87" spans="1:2" x14ac:dyDescent="0.25">
      <c r="A87" s="157">
        <v>556</v>
      </c>
      <c r="B87" s="157">
        <v>494</v>
      </c>
    </row>
    <row r="88" spans="1:2" x14ac:dyDescent="0.25">
      <c r="A88" s="157">
        <v>674</v>
      </c>
      <c r="B88" s="157">
        <v>561</v>
      </c>
    </row>
    <row r="89" spans="1:2" x14ac:dyDescent="0.25">
      <c r="A89" s="157">
        <v>617</v>
      </c>
      <c r="B89" s="157">
        <v>542</v>
      </c>
    </row>
    <row r="90" spans="1:2" x14ac:dyDescent="0.25">
      <c r="A90" s="157">
        <v>599</v>
      </c>
      <c r="B90" s="157">
        <v>536</v>
      </c>
    </row>
    <row r="91" spans="1:2" x14ac:dyDescent="0.25">
      <c r="A91" s="157">
        <v>641</v>
      </c>
      <c r="B91" s="157">
        <v>547</v>
      </c>
    </row>
    <row r="92" spans="1:2" x14ac:dyDescent="0.25">
      <c r="A92" s="157">
        <v>584</v>
      </c>
      <c r="B92" s="157">
        <v>603</v>
      </c>
    </row>
    <row r="93" spans="1:2" x14ac:dyDescent="0.25">
      <c r="A93" s="157">
        <v>674</v>
      </c>
      <c r="B93" s="157">
        <v>665</v>
      </c>
    </row>
    <row r="94" spans="1:2" x14ac:dyDescent="0.25">
      <c r="A94" s="157">
        <v>632</v>
      </c>
      <c r="B94" s="157">
        <v>576</v>
      </c>
    </row>
    <row r="95" spans="1:2" x14ac:dyDescent="0.25">
      <c r="A95" s="157">
        <v>599</v>
      </c>
      <c r="B95" s="157">
        <v>519</v>
      </c>
    </row>
    <row r="96" spans="1:2" x14ac:dyDescent="0.25">
      <c r="A96" s="157">
        <v>519</v>
      </c>
      <c r="B96" s="157">
        <v>604</v>
      </c>
    </row>
    <row r="97" spans="1:2" x14ac:dyDescent="0.25">
      <c r="A97" s="157">
        <v>551</v>
      </c>
      <c r="B97" s="157">
        <v>584</v>
      </c>
    </row>
    <row r="98" spans="1:2" x14ac:dyDescent="0.25">
      <c r="A98" s="157">
        <v>562</v>
      </c>
      <c r="B98" s="157">
        <v>542</v>
      </c>
    </row>
    <row r="99" spans="1:2" x14ac:dyDescent="0.25">
      <c r="A99" s="157">
        <v>505</v>
      </c>
      <c r="B99" s="157">
        <v>505</v>
      </c>
    </row>
    <row r="100" spans="1:2" x14ac:dyDescent="0.25">
      <c r="A100" s="157">
        <v>551</v>
      </c>
      <c r="B100" s="157">
        <v>617</v>
      </c>
    </row>
    <row r="101" spans="1:2" x14ac:dyDescent="0.25">
      <c r="A101" s="157">
        <v>531</v>
      </c>
      <c r="B101" s="157">
        <v>603</v>
      </c>
    </row>
    <row r="102" spans="1:2" x14ac:dyDescent="0.25">
      <c r="A102" s="157">
        <v>444</v>
      </c>
      <c r="B102" s="157">
        <v>542</v>
      </c>
    </row>
    <row r="103" spans="1:2" x14ac:dyDescent="0.25">
      <c r="A103" s="157">
        <v>617</v>
      </c>
      <c r="B103" s="157">
        <v>674</v>
      </c>
    </row>
    <row r="104" spans="1:2" x14ac:dyDescent="0.25">
      <c r="A104" s="157">
        <v>617</v>
      </c>
      <c r="B104" s="157">
        <v>599</v>
      </c>
    </row>
    <row r="105" spans="1:2" x14ac:dyDescent="0.25">
      <c r="A105" s="157">
        <v>608</v>
      </c>
      <c r="B105" s="157">
        <v>504</v>
      </c>
    </row>
    <row r="106" spans="1:2" x14ac:dyDescent="0.25">
      <c r="A106" s="157">
        <v>519</v>
      </c>
      <c r="B106" s="157">
        <v>674</v>
      </c>
    </row>
    <row r="107" spans="1:2" x14ac:dyDescent="0.25">
      <c r="A107" s="157">
        <v>519</v>
      </c>
      <c r="B107" s="157">
        <v>519</v>
      </c>
    </row>
    <row r="108" spans="1:2" x14ac:dyDescent="0.25">
      <c r="A108" s="157">
        <v>665</v>
      </c>
      <c r="B108" s="157">
        <v>556</v>
      </c>
    </row>
    <row r="109" spans="1:2" x14ac:dyDescent="0.25">
      <c r="A109" s="157">
        <v>617</v>
      </c>
      <c r="B109" s="157">
        <v>617</v>
      </c>
    </row>
    <row r="110" spans="1:2" x14ac:dyDescent="0.25">
      <c r="A110" s="157">
        <v>570</v>
      </c>
      <c r="B110" s="157">
        <v>435</v>
      </c>
    </row>
    <row r="111" spans="1:2" x14ac:dyDescent="0.25">
      <c r="A111" s="157">
        <v>613</v>
      </c>
      <c r="B111" s="157">
        <v>674</v>
      </c>
    </row>
    <row r="112" spans="1:2" x14ac:dyDescent="0.25">
      <c r="A112" s="157">
        <v>665</v>
      </c>
      <c r="B112" s="157">
        <v>613</v>
      </c>
    </row>
    <row r="113" spans="1:2" x14ac:dyDescent="0.25">
      <c r="A113" s="157">
        <v>505</v>
      </c>
      <c r="B113" s="157">
        <v>553</v>
      </c>
    </row>
    <row r="114" spans="1:2" x14ac:dyDescent="0.25">
      <c r="A114" s="157">
        <v>553</v>
      </c>
      <c r="B114" s="157">
        <v>505</v>
      </c>
    </row>
    <row r="115" spans="1:2" x14ac:dyDescent="0.25">
      <c r="A115" s="157">
        <v>603</v>
      </c>
      <c r="B115" s="157">
        <v>603</v>
      </c>
    </row>
    <row r="116" spans="1:2" x14ac:dyDescent="0.25">
      <c r="A116" s="157">
        <v>584</v>
      </c>
      <c r="B116" s="157">
        <v>494</v>
      </c>
    </row>
    <row r="117" spans="1:2" x14ac:dyDescent="0.25">
      <c r="A117" s="157">
        <v>556</v>
      </c>
      <c r="B117" s="157">
        <v>603</v>
      </c>
    </row>
    <row r="118" spans="1:2" x14ac:dyDescent="0.25">
      <c r="A118" s="157">
        <v>592</v>
      </c>
      <c r="B118" s="157">
        <v>617</v>
      </c>
    </row>
    <row r="119" spans="1:2" x14ac:dyDescent="0.25">
      <c r="A119" s="157">
        <v>542</v>
      </c>
      <c r="B119" s="157">
        <v>576</v>
      </c>
    </row>
    <row r="120" spans="1:2" x14ac:dyDescent="0.25">
      <c r="A120" s="157">
        <v>570</v>
      </c>
      <c r="B120" s="157">
        <v>470</v>
      </c>
    </row>
    <row r="121" spans="1:2" x14ac:dyDescent="0.25">
      <c r="A121" s="157">
        <v>567</v>
      </c>
      <c r="B121" s="157">
        <v>617</v>
      </c>
    </row>
    <row r="122" spans="1:2" x14ac:dyDescent="0.25">
      <c r="A122" s="157">
        <v>627</v>
      </c>
      <c r="B122" s="157">
        <v>490</v>
      </c>
    </row>
    <row r="123" spans="1:2" x14ac:dyDescent="0.25">
      <c r="A123" s="157">
        <v>617</v>
      </c>
      <c r="B123" s="157">
        <v>526</v>
      </c>
    </row>
    <row r="124" spans="1:2" x14ac:dyDescent="0.25">
      <c r="A124" s="157">
        <v>421</v>
      </c>
      <c r="B124" s="157">
        <v>505</v>
      </c>
    </row>
    <row r="125" spans="1:2" x14ac:dyDescent="0.25">
      <c r="A125" s="157">
        <v>494</v>
      </c>
      <c r="B125" s="157">
        <v>567</v>
      </c>
    </row>
    <row r="126" spans="1:2" x14ac:dyDescent="0.25">
      <c r="A126" s="157">
        <v>505</v>
      </c>
      <c r="B126" s="157">
        <v>505</v>
      </c>
    </row>
    <row r="127" spans="1:2" x14ac:dyDescent="0.25">
      <c r="A127" s="157">
        <v>505</v>
      </c>
      <c r="B127" s="157">
        <v>603</v>
      </c>
    </row>
    <row r="128" spans="1:2" x14ac:dyDescent="0.25">
      <c r="A128" s="157">
        <v>603</v>
      </c>
      <c r="B128" s="157">
        <v>519</v>
      </c>
    </row>
    <row r="129" spans="1:2" x14ac:dyDescent="0.25">
      <c r="A129" s="157">
        <v>410</v>
      </c>
      <c r="B129" s="157">
        <v>556</v>
      </c>
    </row>
    <row r="130" spans="1:2" x14ac:dyDescent="0.25">
      <c r="A130" s="157">
        <v>439</v>
      </c>
      <c r="B130" s="157">
        <v>603</v>
      </c>
    </row>
    <row r="131" spans="1:2" x14ac:dyDescent="0.25">
      <c r="A131" s="157">
        <v>603</v>
      </c>
      <c r="B131" s="157">
        <v>494</v>
      </c>
    </row>
    <row r="132" spans="1:2" x14ac:dyDescent="0.25">
      <c r="A132" s="157">
        <v>665</v>
      </c>
      <c r="B132" s="157">
        <v>490</v>
      </c>
    </row>
    <row r="133" spans="1:2" x14ac:dyDescent="0.25">
      <c r="A133" s="157">
        <v>547</v>
      </c>
      <c r="B133" s="157">
        <v>547</v>
      </c>
    </row>
    <row r="134" spans="1:2" x14ac:dyDescent="0.25">
      <c r="A134" s="157">
        <v>649</v>
      </c>
      <c r="B134" s="157">
        <v>435</v>
      </c>
    </row>
    <row r="135" spans="1:2" x14ac:dyDescent="0.25">
      <c r="A135" s="157">
        <v>570</v>
      </c>
      <c r="B135" s="157">
        <v>660</v>
      </c>
    </row>
    <row r="136" spans="1:2" x14ac:dyDescent="0.25">
      <c r="A136" s="157">
        <v>613</v>
      </c>
      <c r="B136" s="157">
        <v>421</v>
      </c>
    </row>
    <row r="137" spans="1:2" x14ac:dyDescent="0.25">
      <c r="A137" s="157">
        <v>519</v>
      </c>
      <c r="B137" s="157">
        <v>603</v>
      </c>
    </row>
    <row r="138" spans="1:2" x14ac:dyDescent="0.25">
      <c r="A138" s="157">
        <v>608</v>
      </c>
      <c r="B138" s="157">
        <v>505</v>
      </c>
    </row>
    <row r="139" spans="1:2" x14ac:dyDescent="0.25">
      <c r="A139" s="157">
        <v>562</v>
      </c>
      <c r="B139" s="157">
        <v>561</v>
      </c>
    </row>
    <row r="140" spans="1:2" x14ac:dyDescent="0.25">
      <c r="A140" s="157">
        <v>660</v>
      </c>
      <c r="B140" s="157">
        <v>660</v>
      </c>
    </row>
    <row r="141" spans="1:2" x14ac:dyDescent="0.25">
      <c r="A141" s="157">
        <v>576</v>
      </c>
      <c r="B141" s="157">
        <v>542</v>
      </c>
    </row>
    <row r="142" spans="1:2" x14ac:dyDescent="0.25">
      <c r="A142" s="157">
        <v>618</v>
      </c>
      <c r="B142" s="157">
        <v>592</v>
      </c>
    </row>
    <row r="143" spans="1:2" x14ac:dyDescent="0.25">
      <c r="A143" s="157">
        <v>556</v>
      </c>
      <c r="B143" s="157">
        <v>547</v>
      </c>
    </row>
    <row r="144" spans="1:2" x14ac:dyDescent="0.25">
      <c r="A144" s="157">
        <v>421</v>
      </c>
      <c r="B144" s="157">
        <v>593</v>
      </c>
    </row>
    <row r="145" spans="1:2" x14ac:dyDescent="0.25">
      <c r="A145" s="157">
        <v>519</v>
      </c>
      <c r="B145" s="157">
        <v>556</v>
      </c>
    </row>
    <row r="146" spans="1:2" x14ac:dyDescent="0.25">
      <c r="A146" s="157">
        <v>660</v>
      </c>
      <c r="B146" s="157">
        <v>542</v>
      </c>
    </row>
    <row r="147" spans="1:2" x14ac:dyDescent="0.25">
      <c r="A147" s="157">
        <v>556</v>
      </c>
      <c r="B147" s="157">
        <v>494</v>
      </c>
    </row>
    <row r="148" spans="1:2" x14ac:dyDescent="0.25">
      <c r="A148" s="157">
        <v>556</v>
      </c>
      <c r="B148" s="157">
        <v>439</v>
      </c>
    </row>
    <row r="149" spans="1:2" x14ac:dyDescent="0.25">
      <c r="A149" s="157">
        <v>547</v>
      </c>
      <c r="B149" s="157">
        <v>567</v>
      </c>
    </row>
    <row r="150" spans="1:2" x14ac:dyDescent="0.25">
      <c r="A150" s="157">
        <v>603</v>
      </c>
      <c r="B150" s="157">
        <v>519</v>
      </c>
    </row>
    <row r="151" spans="1:2" x14ac:dyDescent="0.25">
      <c r="A151" s="157">
        <v>624</v>
      </c>
      <c r="B151" s="157">
        <v>570</v>
      </c>
    </row>
    <row r="152" spans="1:2" x14ac:dyDescent="0.25">
      <c r="A152" s="157">
        <v>470</v>
      </c>
      <c r="B152" s="157">
        <v>603</v>
      </c>
    </row>
    <row r="153" spans="1:2" x14ac:dyDescent="0.25">
      <c r="A153" s="157">
        <v>660</v>
      </c>
      <c r="B153" s="157">
        <v>542</v>
      </c>
    </row>
    <row r="154" spans="1:2" x14ac:dyDescent="0.25">
      <c r="A154" s="157">
        <v>603</v>
      </c>
      <c r="B154" s="157">
        <v>665</v>
      </c>
    </row>
    <row r="155" spans="1:2" x14ac:dyDescent="0.25">
      <c r="A155" s="157">
        <v>617</v>
      </c>
      <c r="B155" s="157">
        <v>542</v>
      </c>
    </row>
    <row r="156" spans="1:2" x14ac:dyDescent="0.25">
      <c r="A156" s="157">
        <v>551</v>
      </c>
      <c r="B156" s="157">
        <v>435</v>
      </c>
    </row>
    <row r="157" spans="1:2" x14ac:dyDescent="0.25">
      <c r="A157" s="157">
        <v>604</v>
      </c>
      <c r="B157" s="157">
        <v>556</v>
      </c>
    </row>
    <row r="158" spans="1:2" x14ac:dyDescent="0.25">
      <c r="A158" s="157">
        <v>547</v>
      </c>
      <c r="B158" s="157">
        <v>570</v>
      </c>
    </row>
    <row r="159" spans="1:2" x14ac:dyDescent="0.25">
      <c r="A159" s="157">
        <v>617</v>
      </c>
      <c r="B159" s="157">
        <v>674</v>
      </c>
    </row>
    <row r="160" spans="1:2" x14ac:dyDescent="0.25">
      <c r="A160" s="157">
        <v>556</v>
      </c>
      <c r="B160" s="157">
        <v>562</v>
      </c>
    </row>
    <row r="161" spans="1:2" x14ac:dyDescent="0.25">
      <c r="A161" s="157">
        <v>547</v>
      </c>
      <c r="B161" s="157">
        <v>617</v>
      </c>
    </row>
    <row r="162" spans="1:2" x14ac:dyDescent="0.25">
      <c r="A162" s="157">
        <v>421</v>
      </c>
      <c r="B162" s="157">
        <v>660</v>
      </c>
    </row>
    <row r="163" spans="1:2" x14ac:dyDescent="0.25">
      <c r="A163" s="157">
        <v>542</v>
      </c>
      <c r="B163" s="157">
        <v>547</v>
      </c>
    </row>
    <row r="164" spans="1:2" x14ac:dyDescent="0.25">
      <c r="A164" s="157">
        <v>617</v>
      </c>
      <c r="B164" s="157">
        <v>617</v>
      </c>
    </row>
    <row r="165" spans="1:2" x14ac:dyDescent="0.25">
      <c r="A165" s="157">
        <v>535</v>
      </c>
      <c r="B165" s="157">
        <v>504</v>
      </c>
    </row>
    <row r="166" spans="1:2" x14ac:dyDescent="0.25">
      <c r="A166" s="157">
        <v>603</v>
      </c>
      <c r="B166" s="157">
        <v>562</v>
      </c>
    </row>
    <row r="167" spans="1:2" x14ac:dyDescent="0.25">
      <c r="A167" s="157">
        <v>561</v>
      </c>
      <c r="B167" s="157">
        <v>627</v>
      </c>
    </row>
    <row r="168" spans="1:2" x14ac:dyDescent="0.25">
      <c r="A168" s="157">
        <v>519</v>
      </c>
      <c r="B168" s="157">
        <v>556</v>
      </c>
    </row>
    <row r="169" spans="1:2" x14ac:dyDescent="0.25">
      <c r="A169" s="157">
        <v>592</v>
      </c>
      <c r="B169" s="157">
        <v>562</v>
      </c>
    </row>
    <row r="170" spans="1:2" x14ac:dyDescent="0.25">
      <c r="A170" s="157">
        <v>641</v>
      </c>
      <c r="B170" s="157">
        <v>618</v>
      </c>
    </row>
    <row r="171" spans="1:2" x14ac:dyDescent="0.25">
      <c r="A171" s="157">
        <v>603</v>
      </c>
      <c r="B171" s="157">
        <v>505</v>
      </c>
    </row>
    <row r="172" spans="1:2" x14ac:dyDescent="0.25">
      <c r="A172" s="157">
        <v>556</v>
      </c>
      <c r="B172" s="157">
        <v>453</v>
      </c>
    </row>
    <row r="173" spans="1:2" x14ac:dyDescent="0.25">
      <c r="A173" s="157">
        <v>624</v>
      </c>
      <c r="B173" s="157">
        <v>603</v>
      </c>
    </row>
    <row r="174" spans="1:2" x14ac:dyDescent="0.25">
      <c r="A174" s="157">
        <v>542</v>
      </c>
      <c r="B174" s="157">
        <v>556</v>
      </c>
    </row>
    <row r="175" spans="1:2" x14ac:dyDescent="0.25">
      <c r="A175" s="157">
        <v>660</v>
      </c>
      <c r="B175" s="157">
        <v>603</v>
      </c>
    </row>
    <row r="176" spans="1:2" x14ac:dyDescent="0.25">
      <c r="A176" s="157">
        <v>551</v>
      </c>
      <c r="B176" s="157">
        <v>435</v>
      </c>
    </row>
    <row r="177" spans="1:2" x14ac:dyDescent="0.25">
      <c r="A177" s="157">
        <v>617</v>
      </c>
      <c r="B177" s="157">
        <v>494</v>
      </c>
    </row>
    <row r="178" spans="1:2" x14ac:dyDescent="0.25">
      <c r="A178" s="157">
        <v>494</v>
      </c>
      <c r="B178" s="157">
        <v>519</v>
      </c>
    </row>
    <row r="179" spans="1:2" x14ac:dyDescent="0.25">
      <c r="A179" s="157">
        <v>494</v>
      </c>
      <c r="B179" s="157">
        <v>674</v>
      </c>
    </row>
    <row r="180" spans="1:2" x14ac:dyDescent="0.25">
      <c r="A180" s="157">
        <v>603</v>
      </c>
      <c r="B180" s="157">
        <v>603</v>
      </c>
    </row>
    <row r="181" spans="1:2" x14ac:dyDescent="0.25">
      <c r="A181" s="157">
        <v>674</v>
      </c>
      <c r="B181" s="157">
        <v>617</v>
      </c>
    </row>
    <row r="182" spans="1:2" x14ac:dyDescent="0.25">
      <c r="A182" s="157">
        <v>567</v>
      </c>
      <c r="B182" s="157">
        <v>504</v>
      </c>
    </row>
    <row r="183" spans="1:2" x14ac:dyDescent="0.25">
      <c r="A183" s="157">
        <v>505</v>
      </c>
      <c r="B183" s="157">
        <v>660</v>
      </c>
    </row>
    <row r="184" spans="1:2" x14ac:dyDescent="0.25">
      <c r="A184" s="157">
        <v>545</v>
      </c>
      <c r="B184" s="157">
        <v>617</v>
      </c>
    </row>
    <row r="185" spans="1:2" x14ac:dyDescent="0.25">
      <c r="A185" s="157">
        <v>674</v>
      </c>
      <c r="B185" s="157">
        <v>665</v>
      </c>
    </row>
    <row r="186" spans="1:2" x14ac:dyDescent="0.25">
      <c r="A186" s="157">
        <v>610</v>
      </c>
      <c r="B186" s="157">
        <v>553</v>
      </c>
    </row>
    <row r="187" spans="1:2" x14ac:dyDescent="0.25">
      <c r="A187" s="157">
        <v>617</v>
      </c>
      <c r="B187" s="157">
        <v>617</v>
      </c>
    </row>
    <row r="188" spans="1:2" x14ac:dyDescent="0.25">
      <c r="A188" s="157">
        <v>576</v>
      </c>
      <c r="B188" s="157">
        <v>421</v>
      </c>
    </row>
    <row r="189" spans="1:2" x14ac:dyDescent="0.25">
      <c r="A189" s="157">
        <v>556</v>
      </c>
      <c r="B189" s="157">
        <v>542</v>
      </c>
    </row>
    <row r="190" spans="1:2" x14ac:dyDescent="0.25">
      <c r="A190" s="157">
        <v>421</v>
      </c>
      <c r="B190" s="157">
        <v>609</v>
      </c>
    </row>
    <row r="191" spans="1:2" x14ac:dyDescent="0.25">
      <c r="A191" s="157">
        <v>674</v>
      </c>
      <c r="B191" s="157">
        <v>674</v>
      </c>
    </row>
    <row r="192" spans="1:2" x14ac:dyDescent="0.25">
      <c r="A192" s="157">
        <v>561</v>
      </c>
      <c r="B192" s="157">
        <v>421</v>
      </c>
    </row>
    <row r="193" spans="1:2" x14ac:dyDescent="0.25">
      <c r="A193" s="157">
        <v>537</v>
      </c>
      <c r="B193" s="157">
        <v>567</v>
      </c>
    </row>
    <row r="194" spans="1:2" x14ac:dyDescent="0.25">
      <c r="A194" s="157">
        <v>494</v>
      </c>
      <c r="B194" s="157">
        <v>504</v>
      </c>
    </row>
    <row r="195" spans="1:2" x14ac:dyDescent="0.25">
      <c r="A195" s="157">
        <v>674</v>
      </c>
      <c r="B195" s="157">
        <v>519</v>
      </c>
    </row>
    <row r="196" spans="1:2" x14ac:dyDescent="0.25">
      <c r="A196" s="157">
        <v>519</v>
      </c>
      <c r="B196" s="157">
        <v>660</v>
      </c>
    </row>
    <row r="197" spans="1:2" x14ac:dyDescent="0.25">
      <c r="A197" s="157">
        <v>592</v>
      </c>
      <c r="B197" s="157">
        <v>660</v>
      </c>
    </row>
    <row r="198" spans="1:2" x14ac:dyDescent="0.25">
      <c r="A198" s="157">
        <v>592</v>
      </c>
      <c r="B198" s="157">
        <v>542</v>
      </c>
    </row>
    <row r="199" spans="1:2" x14ac:dyDescent="0.25">
      <c r="A199" s="157">
        <v>551</v>
      </c>
      <c r="B199" s="157">
        <v>576</v>
      </c>
    </row>
    <row r="200" spans="1:2" x14ac:dyDescent="0.25">
      <c r="A200" s="157">
        <v>562</v>
      </c>
      <c r="B200" s="157">
        <v>494</v>
      </c>
    </row>
    <row r="201" spans="1:2" x14ac:dyDescent="0.25">
      <c r="A201" s="157">
        <v>562</v>
      </c>
      <c r="B201" s="157">
        <v>624</v>
      </c>
    </row>
    <row r="202" spans="1:2" x14ac:dyDescent="0.25">
      <c r="A202" s="157">
        <v>505</v>
      </c>
      <c r="B202" s="157">
        <v>618</v>
      </c>
    </row>
    <row r="203" spans="1:2" x14ac:dyDescent="0.25">
      <c r="A203" s="157">
        <v>519</v>
      </c>
      <c r="B203" s="157">
        <v>674</v>
      </c>
    </row>
    <row r="204" spans="1:2" x14ac:dyDescent="0.25">
      <c r="A204" s="157">
        <v>603</v>
      </c>
      <c r="B204" s="157">
        <v>617</v>
      </c>
    </row>
    <row r="205" spans="1:2" x14ac:dyDescent="0.25">
      <c r="A205" s="157">
        <v>603</v>
      </c>
      <c r="B205" s="157">
        <v>551</v>
      </c>
    </row>
    <row r="206" spans="1:2" x14ac:dyDescent="0.25">
      <c r="A206" s="157">
        <v>542</v>
      </c>
      <c r="B206" s="157">
        <v>617</v>
      </c>
    </row>
    <row r="207" spans="1:2" x14ac:dyDescent="0.25">
      <c r="A207" s="157">
        <v>537</v>
      </c>
      <c r="B207" s="157">
        <v>561</v>
      </c>
    </row>
    <row r="208" spans="1:2" x14ac:dyDescent="0.25">
      <c r="A208" s="157">
        <v>505</v>
      </c>
      <c r="B208" s="157">
        <v>567</v>
      </c>
    </row>
    <row r="209" spans="1:2" x14ac:dyDescent="0.25">
      <c r="A209" s="157">
        <v>556</v>
      </c>
      <c r="B209" s="157">
        <v>627</v>
      </c>
    </row>
    <row r="210" spans="1:2" x14ac:dyDescent="0.25">
      <c r="A210" s="157">
        <v>542</v>
      </c>
      <c r="B210" s="157">
        <v>567</v>
      </c>
    </row>
    <row r="211" spans="1:2" x14ac:dyDescent="0.25">
      <c r="A211" s="157">
        <v>490</v>
      </c>
      <c r="B211" s="157">
        <v>660</v>
      </c>
    </row>
    <row r="212" spans="1:2" x14ac:dyDescent="0.25">
      <c r="A212" s="157">
        <v>505</v>
      </c>
      <c r="B212" s="157">
        <v>603</v>
      </c>
    </row>
    <row r="213" spans="1:2" x14ac:dyDescent="0.25">
      <c r="A213" s="157">
        <v>641</v>
      </c>
      <c r="B213" s="157">
        <v>627</v>
      </c>
    </row>
    <row r="214" spans="1:2" x14ac:dyDescent="0.25">
      <c r="A214" s="157">
        <v>570</v>
      </c>
      <c r="B214" s="157">
        <v>617</v>
      </c>
    </row>
    <row r="215" spans="1:2" x14ac:dyDescent="0.25">
      <c r="A215" s="157">
        <v>504</v>
      </c>
      <c r="B215" s="157">
        <v>547</v>
      </c>
    </row>
    <row r="216" spans="1:2" x14ac:dyDescent="0.25">
      <c r="A216" s="157">
        <v>604</v>
      </c>
      <c r="B216" s="157">
        <v>519</v>
      </c>
    </row>
    <row r="217" spans="1:2" x14ac:dyDescent="0.25">
      <c r="A217" s="157">
        <v>542</v>
      </c>
      <c r="B217" s="157">
        <v>505</v>
      </c>
    </row>
    <row r="218" spans="1:2" x14ac:dyDescent="0.25">
      <c r="A218" s="157">
        <v>504</v>
      </c>
      <c r="B218" s="157">
        <v>439</v>
      </c>
    </row>
    <row r="219" spans="1:2" x14ac:dyDescent="0.25">
      <c r="A219" s="157">
        <v>490</v>
      </c>
      <c r="B219" s="157">
        <v>618</v>
      </c>
    </row>
    <row r="220" spans="1:2" x14ac:dyDescent="0.25">
      <c r="A220" s="157">
        <v>561</v>
      </c>
      <c r="B220" s="157">
        <v>556</v>
      </c>
    </row>
    <row r="221" spans="1:2" x14ac:dyDescent="0.25">
      <c r="A221" s="157">
        <v>519</v>
      </c>
      <c r="B221" s="157">
        <v>567</v>
      </c>
    </row>
    <row r="222" spans="1:2" x14ac:dyDescent="0.25">
      <c r="A222" s="157">
        <v>617</v>
      </c>
      <c r="B222" s="157">
        <v>603</v>
      </c>
    </row>
    <row r="223" spans="1:2" x14ac:dyDescent="0.25">
      <c r="A223" s="157">
        <v>570</v>
      </c>
      <c r="B223" s="157">
        <v>553</v>
      </c>
    </row>
    <row r="224" spans="1:2" x14ac:dyDescent="0.25">
      <c r="A224" s="157">
        <v>545</v>
      </c>
      <c r="B224" s="157">
        <v>531</v>
      </c>
    </row>
    <row r="225" spans="1:2" x14ac:dyDescent="0.25">
      <c r="A225" s="157">
        <v>453</v>
      </c>
      <c r="B225" s="157">
        <v>567</v>
      </c>
    </row>
    <row r="226" spans="1:2" x14ac:dyDescent="0.25">
      <c r="A226" s="157">
        <v>505</v>
      </c>
      <c r="B226" s="157">
        <v>519</v>
      </c>
    </row>
    <row r="227" spans="1:2" x14ac:dyDescent="0.25">
      <c r="A227" s="157">
        <v>542</v>
      </c>
      <c r="B227" s="157">
        <v>551</v>
      </c>
    </row>
    <row r="228" spans="1:2" x14ac:dyDescent="0.25">
      <c r="A228" s="157">
        <v>674</v>
      </c>
      <c r="B228" s="157">
        <v>627</v>
      </c>
    </row>
    <row r="229" spans="1:2" x14ac:dyDescent="0.25">
      <c r="A229" s="157">
        <v>603</v>
      </c>
      <c r="B229" s="157">
        <v>553</v>
      </c>
    </row>
    <row r="230" spans="1:2" x14ac:dyDescent="0.25">
      <c r="A230" s="157">
        <v>617</v>
      </c>
      <c r="B230" s="157">
        <v>618</v>
      </c>
    </row>
    <row r="231" spans="1:2" x14ac:dyDescent="0.25">
      <c r="A231" s="157">
        <v>618</v>
      </c>
      <c r="B231" s="157">
        <v>570</v>
      </c>
    </row>
    <row r="232" spans="1:2" x14ac:dyDescent="0.25">
      <c r="A232" s="157">
        <v>561</v>
      </c>
      <c r="B232" s="157">
        <v>558</v>
      </c>
    </row>
    <row r="233" spans="1:2" x14ac:dyDescent="0.25">
      <c r="A233" s="157">
        <v>481</v>
      </c>
      <c r="B233" s="157">
        <v>504</v>
      </c>
    </row>
    <row r="234" spans="1:2" x14ac:dyDescent="0.25">
      <c r="A234" s="157">
        <v>660</v>
      </c>
      <c r="B234" s="157">
        <v>542</v>
      </c>
    </row>
    <row r="235" spans="1:2" x14ac:dyDescent="0.25">
      <c r="A235" s="157">
        <v>439</v>
      </c>
      <c r="B235" s="157">
        <v>603</v>
      </c>
    </row>
    <row r="236" spans="1:2" x14ac:dyDescent="0.25">
      <c r="A236" s="157">
        <v>603</v>
      </c>
      <c r="B236" s="157">
        <v>556</v>
      </c>
    </row>
    <row r="237" spans="1:2" x14ac:dyDescent="0.25">
      <c r="A237" s="157">
        <v>556</v>
      </c>
      <c r="B237" s="157">
        <v>624</v>
      </c>
    </row>
    <row r="238" spans="1:2" x14ac:dyDescent="0.25">
      <c r="A238" s="157">
        <v>542</v>
      </c>
      <c r="B238" s="157">
        <v>641</v>
      </c>
    </row>
    <row r="239" spans="1:2" x14ac:dyDescent="0.25">
      <c r="A239" s="157">
        <v>584</v>
      </c>
      <c r="B239" s="157">
        <v>505</v>
      </c>
    </row>
    <row r="240" spans="1:2" x14ac:dyDescent="0.25">
      <c r="A240" s="157">
        <v>562</v>
      </c>
      <c r="B240" s="157">
        <v>617</v>
      </c>
    </row>
    <row r="241" spans="1:2" x14ac:dyDescent="0.25">
      <c r="A241" s="157">
        <v>556</v>
      </c>
      <c r="B241" s="157">
        <v>576</v>
      </c>
    </row>
    <row r="242" spans="1:2" x14ac:dyDescent="0.25">
      <c r="A242" s="157">
        <v>603</v>
      </c>
      <c r="B242" s="157">
        <v>556</v>
      </c>
    </row>
    <row r="243" spans="1:2" x14ac:dyDescent="0.25">
      <c r="A243" s="157">
        <v>519</v>
      </c>
      <c r="B243" s="157">
        <v>494</v>
      </c>
    </row>
    <row r="244" spans="1:2" x14ac:dyDescent="0.25">
      <c r="A244" s="157">
        <v>551</v>
      </c>
      <c r="B244" s="157">
        <v>567</v>
      </c>
    </row>
    <row r="245" spans="1:2" x14ac:dyDescent="0.25">
      <c r="A245" s="157">
        <v>617</v>
      </c>
      <c r="B245" s="157">
        <v>478</v>
      </c>
    </row>
    <row r="246" spans="1:2" x14ac:dyDescent="0.25">
      <c r="A246" s="157">
        <v>617</v>
      </c>
      <c r="B246" s="157">
        <v>562</v>
      </c>
    </row>
    <row r="247" spans="1:2" x14ac:dyDescent="0.25">
      <c r="A247" s="157">
        <v>519</v>
      </c>
      <c r="B247" s="157">
        <v>562</v>
      </c>
    </row>
    <row r="248" spans="1:2" x14ac:dyDescent="0.25">
      <c r="A248" s="157">
        <v>627</v>
      </c>
      <c r="B248" s="157">
        <v>559</v>
      </c>
    </row>
    <row r="249" spans="1:2" x14ac:dyDescent="0.25">
      <c r="A249" s="157">
        <v>519</v>
      </c>
      <c r="B249" s="157">
        <v>674</v>
      </c>
    </row>
    <row r="250" spans="1:2" x14ac:dyDescent="0.25">
      <c r="A250" s="157">
        <v>542</v>
      </c>
      <c r="B250" s="157">
        <v>547</v>
      </c>
    </row>
    <row r="251" spans="1:2" x14ac:dyDescent="0.25">
      <c r="A251" s="157">
        <v>567</v>
      </c>
      <c r="B251" s="157">
        <v>603</v>
      </c>
    </row>
    <row r="252" spans="1:2" x14ac:dyDescent="0.25">
      <c r="A252" s="157">
        <v>592</v>
      </c>
      <c r="B252" s="157">
        <v>505</v>
      </c>
    </row>
    <row r="253" spans="1:2" x14ac:dyDescent="0.25">
      <c r="A253" s="157">
        <v>504</v>
      </c>
      <c r="B253" s="157">
        <v>627</v>
      </c>
    </row>
    <row r="254" spans="1:2" x14ac:dyDescent="0.25">
      <c r="A254" s="157">
        <v>542</v>
      </c>
      <c r="B254" s="157">
        <v>641</v>
      </c>
    </row>
    <row r="255" spans="1:2" x14ac:dyDescent="0.25">
      <c r="A255" s="157">
        <v>421</v>
      </c>
      <c r="B255" s="157">
        <v>592</v>
      </c>
    </row>
    <row r="256" spans="1:2" x14ac:dyDescent="0.25">
      <c r="A256" s="157">
        <v>519</v>
      </c>
      <c r="B256" s="157">
        <v>494</v>
      </c>
    </row>
    <row r="257" spans="1:2" x14ac:dyDescent="0.25">
      <c r="A257" s="157">
        <v>660</v>
      </c>
      <c r="B257" s="157">
        <v>410</v>
      </c>
    </row>
    <row r="258" spans="1:2" x14ac:dyDescent="0.25">
      <c r="A258" s="157">
        <v>562</v>
      </c>
      <c r="B258" s="157">
        <v>617</v>
      </c>
    </row>
    <row r="259" spans="1:2" x14ac:dyDescent="0.25">
      <c r="A259" s="157">
        <v>660</v>
      </c>
      <c r="B259" s="157">
        <v>610</v>
      </c>
    </row>
    <row r="260" spans="1:2" x14ac:dyDescent="0.25">
      <c r="A260" s="157">
        <v>603</v>
      </c>
      <c r="B260" s="157">
        <v>553</v>
      </c>
    </row>
    <row r="261" spans="1:2" x14ac:dyDescent="0.25">
      <c r="A261" s="157">
        <v>556</v>
      </c>
      <c r="B261" s="157">
        <v>562</v>
      </c>
    </row>
    <row r="262" spans="1:2" x14ac:dyDescent="0.25">
      <c r="A262" s="157">
        <v>505</v>
      </c>
      <c r="B262" s="157">
        <v>531</v>
      </c>
    </row>
    <row r="263" spans="1:2" x14ac:dyDescent="0.25">
      <c r="A263" s="157">
        <v>618</v>
      </c>
      <c r="B263" s="157">
        <v>559</v>
      </c>
    </row>
    <row r="264" spans="1:2" x14ac:dyDescent="0.25">
      <c r="A264" s="157">
        <v>627</v>
      </c>
      <c r="B264" s="157">
        <v>610</v>
      </c>
    </row>
    <row r="265" spans="1:2" x14ac:dyDescent="0.25">
      <c r="A265" s="157">
        <v>576</v>
      </c>
      <c r="B265" s="157">
        <v>603</v>
      </c>
    </row>
    <row r="266" spans="1:2" x14ac:dyDescent="0.25">
      <c r="A266" s="157">
        <v>505</v>
      </c>
      <c r="B266" s="157">
        <v>567</v>
      </c>
    </row>
    <row r="267" spans="1:2" x14ac:dyDescent="0.25">
      <c r="A267" s="157">
        <v>553</v>
      </c>
      <c r="B267" s="157">
        <v>494</v>
      </c>
    </row>
    <row r="268" spans="1:2" x14ac:dyDescent="0.25">
      <c r="A268" s="157">
        <v>570</v>
      </c>
      <c r="B268" s="157">
        <v>570</v>
      </c>
    </row>
    <row r="269" spans="1:2" x14ac:dyDescent="0.25">
      <c r="A269" s="157">
        <v>519</v>
      </c>
      <c r="B269" s="157">
        <v>660</v>
      </c>
    </row>
    <row r="270" spans="1:2" x14ac:dyDescent="0.25">
      <c r="A270" s="157">
        <v>617</v>
      </c>
      <c r="B270" s="157">
        <v>613</v>
      </c>
    </row>
    <row r="271" spans="1:2" x14ac:dyDescent="0.25">
      <c r="A271" s="157">
        <v>547</v>
      </c>
      <c r="B271" s="157">
        <v>421</v>
      </c>
    </row>
    <row r="272" spans="1:2" x14ac:dyDescent="0.25">
      <c r="A272" s="157">
        <v>603</v>
      </c>
      <c r="B272" s="157">
        <v>615</v>
      </c>
    </row>
    <row r="273" spans="1:2" x14ac:dyDescent="0.25">
      <c r="A273" s="157">
        <v>505</v>
      </c>
      <c r="B273" s="157">
        <v>617</v>
      </c>
    </row>
    <row r="274" spans="1:2" x14ac:dyDescent="0.25">
      <c r="A274" s="157">
        <v>547</v>
      </c>
      <c r="B274" s="157">
        <v>570</v>
      </c>
    </row>
    <row r="275" spans="1:2" x14ac:dyDescent="0.25">
      <c r="A275" s="157">
        <v>561</v>
      </c>
      <c r="B275" s="157">
        <v>608</v>
      </c>
    </row>
    <row r="276" spans="1:2" x14ac:dyDescent="0.25">
      <c r="A276" s="157">
        <v>618</v>
      </c>
      <c r="B276" s="157">
        <v>584</v>
      </c>
    </row>
    <row r="277" spans="1:2" x14ac:dyDescent="0.25">
      <c r="A277" s="157">
        <v>559</v>
      </c>
      <c r="B277" s="157">
        <v>584</v>
      </c>
    </row>
    <row r="278" spans="1:2" x14ac:dyDescent="0.25">
      <c r="A278" s="157">
        <v>421</v>
      </c>
      <c r="B278" s="157">
        <v>617</v>
      </c>
    </row>
    <row r="279" spans="1:2" x14ac:dyDescent="0.25">
      <c r="A279" s="157">
        <v>505</v>
      </c>
      <c r="B279" s="157">
        <v>665</v>
      </c>
    </row>
    <row r="280" spans="1:2" x14ac:dyDescent="0.25">
      <c r="A280" s="157">
        <v>660</v>
      </c>
      <c r="B280" s="157">
        <v>435</v>
      </c>
    </row>
    <row r="281" spans="1:2" x14ac:dyDescent="0.25">
      <c r="A281" s="157">
        <v>603</v>
      </c>
      <c r="B281" s="157">
        <v>553</v>
      </c>
    </row>
    <row r="282" spans="1:2" x14ac:dyDescent="0.25">
      <c r="A282" s="157">
        <v>584</v>
      </c>
      <c r="B282" s="157">
        <v>537</v>
      </c>
    </row>
    <row r="283" spans="1:2" x14ac:dyDescent="0.25">
      <c r="A283" s="157">
        <v>478</v>
      </c>
      <c r="B283" s="157">
        <v>519</v>
      </c>
    </row>
    <row r="284" spans="1:2" x14ac:dyDescent="0.25">
      <c r="A284" s="157">
        <v>576</v>
      </c>
      <c r="B284" s="157">
        <v>617</v>
      </c>
    </row>
    <row r="285" spans="1:2" x14ac:dyDescent="0.25">
      <c r="A285" s="157">
        <v>556</v>
      </c>
      <c r="B285" s="157">
        <v>592</v>
      </c>
    </row>
    <row r="286" spans="1:2" x14ac:dyDescent="0.25">
      <c r="A286" s="157">
        <v>421</v>
      </c>
      <c r="B286" s="157">
        <v>576</v>
      </c>
    </row>
    <row r="287" spans="1:2" x14ac:dyDescent="0.25">
      <c r="A287" s="157">
        <v>542</v>
      </c>
    </row>
    <row r="288" spans="1:2" x14ac:dyDescent="0.25">
      <c r="A288" s="157">
        <v>410</v>
      </c>
    </row>
    <row r="289" spans="1:1" x14ac:dyDescent="0.25">
      <c r="A289" s="157">
        <v>632</v>
      </c>
    </row>
    <row r="290" spans="1:1" x14ac:dyDescent="0.25">
      <c r="A290" s="157">
        <v>584</v>
      </c>
    </row>
    <row r="291" spans="1:1" x14ac:dyDescent="0.25">
      <c r="A291" s="157">
        <v>570</v>
      </c>
    </row>
    <row r="292" spans="1:1" x14ac:dyDescent="0.25">
      <c r="A292" s="157">
        <v>493</v>
      </c>
    </row>
    <row r="293" spans="1:1" x14ac:dyDescent="0.25">
      <c r="A293" s="157">
        <v>674</v>
      </c>
    </row>
    <row r="294" spans="1:1" x14ac:dyDescent="0.25">
      <c r="A294" s="157">
        <v>542</v>
      </c>
    </row>
    <row r="295" spans="1:1" x14ac:dyDescent="0.25">
      <c r="A295" s="157">
        <v>576</v>
      </c>
    </row>
    <row r="296" spans="1:1" x14ac:dyDescent="0.25">
      <c r="A296" s="157">
        <v>603</v>
      </c>
    </row>
    <row r="297" spans="1:1" x14ac:dyDescent="0.25">
      <c r="A297" s="157">
        <v>542</v>
      </c>
    </row>
    <row r="298" spans="1:1" x14ac:dyDescent="0.25">
      <c r="A298" s="157">
        <v>674</v>
      </c>
    </row>
    <row r="299" spans="1:1" x14ac:dyDescent="0.25">
      <c r="A299" s="157">
        <v>603</v>
      </c>
    </row>
    <row r="300" spans="1:1" x14ac:dyDescent="0.25">
      <c r="A300" s="157">
        <v>617</v>
      </c>
    </row>
    <row r="301" spans="1:1" x14ac:dyDescent="0.25">
      <c r="A301" s="157">
        <v>603</v>
      </c>
    </row>
    <row r="302" spans="1:1" x14ac:dyDescent="0.25">
      <c r="A302" s="157">
        <v>439</v>
      </c>
    </row>
    <row r="303" spans="1:1" x14ac:dyDescent="0.25">
      <c r="A303" s="157">
        <v>576</v>
      </c>
    </row>
    <row r="304" spans="1:1" x14ac:dyDescent="0.25">
      <c r="A304" s="157">
        <v>627</v>
      </c>
    </row>
    <row r="305" spans="1:1" x14ac:dyDescent="0.25">
      <c r="A305" s="157">
        <v>567</v>
      </c>
    </row>
    <row r="306" spans="1:1" x14ac:dyDescent="0.25">
      <c r="A306" s="157">
        <v>627</v>
      </c>
    </row>
    <row r="307" spans="1:1" x14ac:dyDescent="0.25">
      <c r="A307" s="157">
        <v>494</v>
      </c>
    </row>
    <row r="308" spans="1:1" x14ac:dyDescent="0.25">
      <c r="A308" s="157">
        <v>551</v>
      </c>
    </row>
    <row r="309" spans="1:1" x14ac:dyDescent="0.25">
      <c r="A309" s="157">
        <v>674</v>
      </c>
    </row>
    <row r="310" spans="1:1" x14ac:dyDescent="0.25">
      <c r="A310" s="157">
        <v>627</v>
      </c>
    </row>
    <row r="311" spans="1:1" x14ac:dyDescent="0.25">
      <c r="A311" s="157">
        <v>576</v>
      </c>
    </row>
    <row r="312" spans="1:1" x14ac:dyDescent="0.25">
      <c r="A312" s="157">
        <v>603</v>
      </c>
    </row>
    <row r="313" spans="1:1" x14ac:dyDescent="0.25">
      <c r="A313" s="157">
        <v>518</v>
      </c>
    </row>
    <row r="314" spans="1:1" x14ac:dyDescent="0.25">
      <c r="A314" s="157">
        <v>505</v>
      </c>
    </row>
    <row r="315" spans="1:1" x14ac:dyDescent="0.25">
      <c r="A315" s="157">
        <v>553</v>
      </c>
    </row>
    <row r="316" spans="1:1" x14ac:dyDescent="0.25">
      <c r="A316" s="157">
        <v>537</v>
      </c>
    </row>
    <row r="317" spans="1:1" x14ac:dyDescent="0.25">
      <c r="A317" s="157">
        <v>603</v>
      </c>
    </row>
    <row r="318" spans="1:1" x14ac:dyDescent="0.25">
      <c r="A318" s="157">
        <v>537</v>
      </c>
    </row>
    <row r="319" spans="1:1" x14ac:dyDescent="0.25">
      <c r="A319" s="157">
        <v>545</v>
      </c>
    </row>
    <row r="320" spans="1:1" x14ac:dyDescent="0.25">
      <c r="A320" s="157">
        <v>435</v>
      </c>
    </row>
    <row r="321" spans="1:1" x14ac:dyDescent="0.25">
      <c r="A321" s="157">
        <v>439</v>
      </c>
    </row>
    <row r="322" spans="1:1" x14ac:dyDescent="0.25">
      <c r="A322" s="157">
        <v>553</v>
      </c>
    </row>
    <row r="323" spans="1:1" x14ac:dyDescent="0.25">
      <c r="A323" s="157">
        <v>504</v>
      </c>
    </row>
    <row r="324" spans="1:1" x14ac:dyDescent="0.25">
      <c r="A324" s="157">
        <v>505</v>
      </c>
    </row>
    <row r="325" spans="1:1" x14ac:dyDescent="0.25">
      <c r="A325" s="157">
        <v>553</v>
      </c>
    </row>
    <row r="326" spans="1:1" x14ac:dyDescent="0.25">
      <c r="A326" s="157">
        <v>556</v>
      </c>
    </row>
    <row r="327" spans="1:1" x14ac:dyDescent="0.25">
      <c r="A327" s="157">
        <v>562</v>
      </c>
    </row>
    <row r="328" spans="1:1" x14ac:dyDescent="0.25">
      <c r="A328" s="157">
        <v>592</v>
      </c>
    </row>
    <row r="329" spans="1:1" x14ac:dyDescent="0.25">
      <c r="A329" s="157">
        <v>556</v>
      </c>
    </row>
    <row r="330" spans="1:1" x14ac:dyDescent="0.25">
      <c r="A330" s="157">
        <v>603</v>
      </c>
    </row>
    <row r="331" spans="1:1" x14ac:dyDescent="0.25">
      <c r="A331" s="157">
        <v>576</v>
      </c>
    </row>
    <row r="332" spans="1:1" x14ac:dyDescent="0.25">
      <c r="A332" s="157">
        <v>537</v>
      </c>
    </row>
    <row r="333" spans="1:1" x14ac:dyDescent="0.25">
      <c r="A333" s="157">
        <v>617</v>
      </c>
    </row>
    <row r="334" spans="1:1" x14ac:dyDescent="0.25">
      <c r="A334" s="157">
        <v>603</v>
      </c>
    </row>
    <row r="335" spans="1:1" x14ac:dyDescent="0.25">
      <c r="A335" s="157">
        <v>592</v>
      </c>
    </row>
    <row r="336" spans="1:1" x14ac:dyDescent="0.25">
      <c r="A336" s="157">
        <v>603</v>
      </c>
    </row>
    <row r="337" spans="1:1" x14ac:dyDescent="0.25">
      <c r="A337" s="157">
        <v>592</v>
      </c>
    </row>
    <row r="338" spans="1:1" x14ac:dyDescent="0.25">
      <c r="A338" s="157">
        <v>617</v>
      </c>
    </row>
    <row r="339" spans="1:1" x14ac:dyDescent="0.25">
      <c r="A339" s="157">
        <v>617</v>
      </c>
    </row>
    <row r="340" spans="1:1" x14ac:dyDescent="0.25">
      <c r="A340" s="157">
        <v>617</v>
      </c>
    </row>
    <row r="341" spans="1:1" x14ac:dyDescent="0.25">
      <c r="A341" s="157">
        <v>505</v>
      </c>
    </row>
    <row r="342" spans="1:1" x14ac:dyDescent="0.25">
      <c r="A342" s="157">
        <v>617</v>
      </c>
    </row>
    <row r="343" spans="1:1" x14ac:dyDescent="0.25">
      <c r="A343" s="157">
        <v>674</v>
      </c>
    </row>
    <row r="344" spans="1:1" x14ac:dyDescent="0.25">
      <c r="A344" s="157">
        <v>674</v>
      </c>
    </row>
    <row r="345" spans="1:1" x14ac:dyDescent="0.25">
      <c r="A345" s="157">
        <v>660</v>
      </c>
    </row>
    <row r="346" spans="1:1" x14ac:dyDescent="0.25">
      <c r="A346" s="157">
        <v>556</v>
      </c>
    </row>
    <row r="347" spans="1:1" x14ac:dyDescent="0.25">
      <c r="A347" s="157">
        <v>435</v>
      </c>
    </row>
    <row r="348" spans="1:1" x14ac:dyDescent="0.25">
      <c r="A348" s="157">
        <v>505</v>
      </c>
    </row>
    <row r="349" spans="1:1" x14ac:dyDescent="0.25">
      <c r="A349" s="157">
        <v>562</v>
      </c>
    </row>
    <row r="350" spans="1:1" x14ac:dyDescent="0.25">
      <c r="A350" s="157">
        <v>556</v>
      </c>
    </row>
    <row r="351" spans="1:1" x14ac:dyDescent="0.25">
      <c r="A351" s="157">
        <v>519</v>
      </c>
    </row>
    <row r="352" spans="1:1" x14ac:dyDescent="0.25">
      <c r="A352" s="157">
        <v>547</v>
      </c>
    </row>
    <row r="353" spans="1:1" x14ac:dyDescent="0.25">
      <c r="A353" s="157">
        <v>674</v>
      </c>
    </row>
    <row r="354" spans="1:1" x14ac:dyDescent="0.25">
      <c r="A354" s="157">
        <v>592</v>
      </c>
    </row>
    <row r="355" spans="1:1" x14ac:dyDescent="0.25">
      <c r="A355" s="157">
        <v>617</v>
      </c>
    </row>
    <row r="356" spans="1:1" x14ac:dyDescent="0.25">
      <c r="A356" s="157">
        <v>567</v>
      </c>
    </row>
    <row r="357" spans="1:1" x14ac:dyDescent="0.25">
      <c r="A357" s="157">
        <v>603</v>
      </c>
    </row>
    <row r="358" spans="1:1" x14ac:dyDescent="0.25">
      <c r="A358" s="157">
        <v>536</v>
      </c>
    </row>
    <row r="359" spans="1:1" x14ac:dyDescent="0.25">
      <c r="A359" s="157">
        <v>613</v>
      </c>
    </row>
    <row r="360" spans="1:1" x14ac:dyDescent="0.25">
      <c r="A360" s="157">
        <v>617</v>
      </c>
    </row>
    <row r="361" spans="1:1" x14ac:dyDescent="0.25">
      <c r="A361" s="157">
        <v>617</v>
      </c>
    </row>
    <row r="362" spans="1:1" x14ac:dyDescent="0.25">
      <c r="A362" s="157">
        <v>608</v>
      </c>
    </row>
    <row r="363" spans="1:1" x14ac:dyDescent="0.25">
      <c r="A363" s="157">
        <v>604</v>
      </c>
    </row>
    <row r="364" spans="1:1" x14ac:dyDescent="0.25">
      <c r="A364" s="157">
        <v>608</v>
      </c>
    </row>
    <row r="365" spans="1:1" x14ac:dyDescent="0.25">
      <c r="A365" s="157">
        <v>553</v>
      </c>
    </row>
    <row r="366" spans="1:1" x14ac:dyDescent="0.25">
      <c r="A366" s="157">
        <v>604</v>
      </c>
    </row>
    <row r="367" spans="1:1" x14ac:dyDescent="0.25">
      <c r="A367" s="157">
        <v>576</v>
      </c>
    </row>
    <row r="368" spans="1:1" x14ac:dyDescent="0.25">
      <c r="A368" s="157">
        <v>576</v>
      </c>
    </row>
    <row r="369" spans="1:1" x14ac:dyDescent="0.25">
      <c r="A369" s="157">
        <v>439</v>
      </c>
    </row>
    <row r="370" spans="1:1" x14ac:dyDescent="0.25">
      <c r="A370" s="157">
        <v>553</v>
      </c>
    </row>
    <row r="371" spans="1:1" x14ac:dyDescent="0.25">
      <c r="A371" s="157">
        <v>610</v>
      </c>
    </row>
    <row r="372" spans="1:1" x14ac:dyDescent="0.25">
      <c r="A372" s="157">
        <v>613</v>
      </c>
    </row>
    <row r="373" spans="1:1" x14ac:dyDescent="0.25">
      <c r="A373" s="157">
        <v>674</v>
      </c>
    </row>
    <row r="374" spans="1:1" x14ac:dyDescent="0.25">
      <c r="A374" s="157">
        <v>421</v>
      </c>
    </row>
    <row r="375" spans="1:1" x14ac:dyDescent="0.25">
      <c r="A375" s="157">
        <v>526</v>
      </c>
    </row>
    <row r="376" spans="1:1" x14ac:dyDescent="0.25">
      <c r="A376" s="157">
        <v>674</v>
      </c>
    </row>
    <row r="377" spans="1:1" x14ac:dyDescent="0.25">
      <c r="A377" s="157">
        <v>519</v>
      </c>
    </row>
    <row r="378" spans="1:1" x14ac:dyDescent="0.25">
      <c r="A378" s="157">
        <v>435</v>
      </c>
    </row>
    <row r="379" spans="1:1" x14ac:dyDescent="0.25">
      <c r="A379" s="157">
        <v>592</v>
      </c>
    </row>
    <row r="380" spans="1:1" x14ac:dyDescent="0.25">
      <c r="A380" s="157">
        <v>584</v>
      </c>
    </row>
    <row r="381" spans="1:1" x14ac:dyDescent="0.25">
      <c r="A381" s="157">
        <v>570</v>
      </c>
    </row>
    <row r="382" spans="1:1" x14ac:dyDescent="0.25">
      <c r="A382" s="157">
        <v>660</v>
      </c>
    </row>
    <row r="383" spans="1:1" x14ac:dyDescent="0.25">
      <c r="A383" s="157">
        <v>545</v>
      </c>
    </row>
    <row r="384" spans="1:1" x14ac:dyDescent="0.25">
      <c r="A384" s="157">
        <v>542</v>
      </c>
    </row>
    <row r="385" spans="1:1" x14ac:dyDescent="0.25">
      <c r="A385" s="157">
        <v>551</v>
      </c>
    </row>
    <row r="386" spans="1:1" x14ac:dyDescent="0.25">
      <c r="A386" s="157">
        <v>576</v>
      </c>
    </row>
    <row r="387" spans="1:1" x14ac:dyDescent="0.25">
      <c r="A387" s="157">
        <v>567</v>
      </c>
    </row>
    <row r="388" spans="1:1" x14ac:dyDescent="0.25">
      <c r="A388" s="157">
        <v>584</v>
      </c>
    </row>
    <row r="389" spans="1:1" x14ac:dyDescent="0.25">
      <c r="A389" s="157">
        <v>570</v>
      </c>
    </row>
    <row r="390" spans="1:1" x14ac:dyDescent="0.25">
      <c r="A390" s="157">
        <v>593</v>
      </c>
    </row>
    <row r="391" spans="1:1" x14ac:dyDescent="0.25">
      <c r="A391" s="157">
        <v>576</v>
      </c>
    </row>
    <row r="392" spans="1:1" x14ac:dyDescent="0.25">
      <c r="A392" s="157">
        <v>617</v>
      </c>
    </row>
    <row r="393" spans="1:1" x14ac:dyDescent="0.25">
      <c r="A393" s="157">
        <v>608</v>
      </c>
    </row>
    <row r="394" spans="1:1" x14ac:dyDescent="0.25">
      <c r="A394" s="157">
        <v>562</v>
      </c>
    </row>
    <row r="395" spans="1:1" x14ac:dyDescent="0.25">
      <c r="A395" s="157">
        <v>603</v>
      </c>
    </row>
    <row r="396" spans="1:1" x14ac:dyDescent="0.25">
      <c r="A396" s="157">
        <v>617</v>
      </c>
    </row>
    <row r="397" spans="1:1" x14ac:dyDescent="0.25">
      <c r="A397" s="157">
        <v>505</v>
      </c>
    </row>
    <row r="398" spans="1:1" x14ac:dyDescent="0.25">
      <c r="A398" s="157">
        <v>617</v>
      </c>
    </row>
    <row r="399" spans="1:1" x14ac:dyDescent="0.25">
      <c r="A399" s="157">
        <v>674</v>
      </c>
    </row>
    <row r="400" spans="1:1" x14ac:dyDescent="0.25">
      <c r="A400" s="157">
        <v>674</v>
      </c>
    </row>
    <row r="401" spans="1:1" x14ac:dyDescent="0.25">
      <c r="A401" s="157">
        <v>505</v>
      </c>
    </row>
    <row r="402" spans="1:1" x14ac:dyDescent="0.25">
      <c r="A402" s="157">
        <v>505</v>
      </c>
    </row>
    <row r="403" spans="1:1" x14ac:dyDescent="0.25">
      <c r="A403" s="157">
        <v>494</v>
      </c>
    </row>
    <row r="404" spans="1:1" x14ac:dyDescent="0.25">
      <c r="A404" s="157">
        <v>665</v>
      </c>
    </row>
    <row r="405" spans="1:1" x14ac:dyDescent="0.25">
      <c r="A405" s="157">
        <v>617</v>
      </c>
    </row>
    <row r="406" spans="1:1" x14ac:dyDescent="0.25">
      <c r="A406" s="157">
        <v>641</v>
      </c>
    </row>
    <row r="407" spans="1:1" x14ac:dyDescent="0.25">
      <c r="A407" s="157">
        <v>561</v>
      </c>
    </row>
    <row r="408" spans="1:1" x14ac:dyDescent="0.25">
      <c r="A408" s="157">
        <v>567</v>
      </c>
    </row>
    <row r="409" spans="1:1" x14ac:dyDescent="0.25">
      <c r="A409" s="157">
        <v>674</v>
      </c>
    </row>
    <row r="410" spans="1:1" x14ac:dyDescent="0.25">
      <c r="A410" s="157">
        <v>558</v>
      </c>
    </row>
    <row r="411" spans="1:1" x14ac:dyDescent="0.25">
      <c r="A411" s="157">
        <v>674</v>
      </c>
    </row>
    <row r="412" spans="1:1" x14ac:dyDescent="0.25">
      <c r="A412" s="157">
        <v>674</v>
      </c>
    </row>
    <row r="413" spans="1:1" x14ac:dyDescent="0.25">
      <c r="A413" s="157">
        <v>660</v>
      </c>
    </row>
    <row r="414" spans="1:1" x14ac:dyDescent="0.25">
      <c r="A414" s="157">
        <v>617</v>
      </c>
    </row>
    <row r="415" spans="1:1" x14ac:dyDescent="0.25">
      <c r="A415" s="157">
        <v>570</v>
      </c>
    </row>
    <row r="416" spans="1:1" x14ac:dyDescent="0.25">
      <c r="A416" s="157">
        <v>570</v>
      </c>
    </row>
    <row r="417" spans="1:1" x14ac:dyDescent="0.25">
      <c r="A417" s="157">
        <v>576</v>
      </c>
    </row>
    <row r="418" spans="1:1" x14ac:dyDescent="0.25">
      <c r="A418" s="157">
        <v>435</v>
      </c>
    </row>
    <row r="419" spans="1:1" x14ac:dyDescent="0.25">
      <c r="A419" s="157">
        <v>561</v>
      </c>
    </row>
    <row r="420" spans="1:1" x14ac:dyDescent="0.25">
      <c r="A420" s="157">
        <v>570</v>
      </c>
    </row>
    <row r="421" spans="1:1" x14ac:dyDescent="0.25">
      <c r="A421" s="157">
        <v>553</v>
      </c>
    </row>
    <row r="422" spans="1:1" x14ac:dyDescent="0.25">
      <c r="A422" s="157">
        <v>603</v>
      </c>
    </row>
    <row r="423" spans="1:1" x14ac:dyDescent="0.25">
      <c r="A423" s="157">
        <v>553</v>
      </c>
    </row>
    <row r="424" spans="1:1" x14ac:dyDescent="0.25">
      <c r="A424" s="157">
        <v>603</v>
      </c>
    </row>
    <row r="425" spans="1:1" x14ac:dyDescent="0.25">
      <c r="A425" s="157">
        <v>627</v>
      </c>
    </row>
    <row r="426" spans="1:1" x14ac:dyDescent="0.25">
      <c r="A426" s="157">
        <v>547</v>
      </c>
    </row>
    <row r="427" spans="1:1" x14ac:dyDescent="0.25">
      <c r="A427" s="157">
        <v>421</v>
      </c>
    </row>
    <row r="428" spans="1:1" x14ac:dyDescent="0.25">
      <c r="A428" s="157">
        <v>627</v>
      </c>
    </row>
    <row r="429" spans="1:1" x14ac:dyDescent="0.25">
      <c r="A429" s="157">
        <v>556</v>
      </c>
    </row>
    <row r="430" spans="1:1" x14ac:dyDescent="0.25">
      <c r="A430" s="157">
        <v>603</v>
      </c>
    </row>
    <row r="431" spans="1:1" x14ac:dyDescent="0.25">
      <c r="A431" s="157">
        <v>556</v>
      </c>
    </row>
    <row r="432" spans="1:1" x14ac:dyDescent="0.25">
      <c r="A432" s="157">
        <v>649</v>
      </c>
    </row>
    <row r="433" spans="1:1" x14ac:dyDescent="0.25">
      <c r="A433" s="157">
        <v>519</v>
      </c>
    </row>
    <row r="434" spans="1:1" x14ac:dyDescent="0.25">
      <c r="A434" s="157">
        <v>674</v>
      </c>
    </row>
    <row r="435" spans="1:1" x14ac:dyDescent="0.25">
      <c r="A435" s="157">
        <v>613</v>
      </c>
    </row>
    <row r="436" spans="1:1" x14ac:dyDescent="0.25">
      <c r="A436" s="157">
        <v>505</v>
      </c>
    </row>
    <row r="437" spans="1:1" x14ac:dyDescent="0.25">
      <c r="A437" s="157">
        <v>592</v>
      </c>
    </row>
    <row r="438" spans="1:1" x14ac:dyDescent="0.25">
      <c r="A438" s="157">
        <v>421</v>
      </c>
    </row>
    <row r="439" spans="1:1" x14ac:dyDescent="0.25">
      <c r="A439" s="157">
        <v>584</v>
      </c>
    </row>
    <row r="440" spans="1:1" x14ac:dyDescent="0.25">
      <c r="A440" s="157">
        <v>592</v>
      </c>
    </row>
    <row r="441" spans="1:1" x14ac:dyDescent="0.25">
      <c r="A441" s="157">
        <v>617</v>
      </c>
    </row>
    <row r="442" spans="1:1" x14ac:dyDescent="0.25">
      <c r="A442" s="157">
        <v>584</v>
      </c>
    </row>
    <row r="443" spans="1:1" x14ac:dyDescent="0.25">
      <c r="A443" s="157">
        <v>553</v>
      </c>
    </row>
    <row r="444" spans="1:1" x14ac:dyDescent="0.25">
      <c r="A444" s="157">
        <v>562</v>
      </c>
    </row>
    <row r="445" spans="1:1" x14ac:dyDescent="0.25">
      <c r="A445" s="157">
        <v>617</v>
      </c>
    </row>
    <row r="446" spans="1:1" x14ac:dyDescent="0.25">
      <c r="A446" s="157">
        <v>617</v>
      </c>
    </row>
    <row r="447" spans="1:1" x14ac:dyDescent="0.25">
      <c r="A447" s="157">
        <v>561</v>
      </c>
    </row>
    <row r="448" spans="1:1" x14ac:dyDescent="0.25">
      <c r="A448" s="157">
        <v>617</v>
      </c>
    </row>
    <row r="449" spans="1:1" x14ac:dyDescent="0.25">
      <c r="A449" s="157">
        <v>556</v>
      </c>
    </row>
    <row r="450" spans="1:1" x14ac:dyDescent="0.25">
      <c r="A450" s="157">
        <v>553</v>
      </c>
    </row>
    <row r="451" spans="1:1" x14ac:dyDescent="0.25">
      <c r="A451" s="157">
        <v>505</v>
      </c>
    </row>
    <row r="452" spans="1:1" x14ac:dyDescent="0.25">
      <c r="A452" s="157">
        <v>624</v>
      </c>
    </row>
    <row r="453" spans="1:1" x14ac:dyDescent="0.25">
      <c r="A453" s="157">
        <v>556</v>
      </c>
    </row>
    <row r="454" spans="1:1" x14ac:dyDescent="0.25">
      <c r="A454" s="157">
        <v>603</v>
      </c>
    </row>
    <row r="455" spans="1:1" x14ac:dyDescent="0.25">
      <c r="A455" s="157">
        <v>617</v>
      </c>
    </row>
    <row r="456" spans="1:1" x14ac:dyDescent="0.25">
      <c r="A456" s="157">
        <v>576</v>
      </c>
    </row>
    <row r="457" spans="1:1" x14ac:dyDescent="0.25">
      <c r="A457" s="157">
        <v>660</v>
      </c>
    </row>
    <row r="458" spans="1:1" x14ac:dyDescent="0.25">
      <c r="A458" s="157">
        <v>561</v>
      </c>
    </row>
    <row r="459" spans="1:1" x14ac:dyDescent="0.25">
      <c r="A459" s="157">
        <v>603</v>
      </c>
    </row>
    <row r="460" spans="1:1" x14ac:dyDescent="0.25">
      <c r="A460" s="157">
        <v>660</v>
      </c>
    </row>
    <row r="461" spans="1:1" x14ac:dyDescent="0.25">
      <c r="A461" s="157">
        <v>570</v>
      </c>
    </row>
    <row r="462" spans="1:1" x14ac:dyDescent="0.25">
      <c r="A462" s="157">
        <v>494</v>
      </c>
    </row>
    <row r="463" spans="1:1" x14ac:dyDescent="0.25">
      <c r="A463" s="157">
        <v>519</v>
      </c>
    </row>
    <row r="464" spans="1:1" x14ac:dyDescent="0.25">
      <c r="A464" s="157">
        <v>660</v>
      </c>
    </row>
    <row r="465" spans="1:1" x14ac:dyDescent="0.25">
      <c r="A465" s="157">
        <v>627</v>
      </c>
    </row>
    <row r="466" spans="1:1" x14ac:dyDescent="0.25">
      <c r="A466" s="157">
        <v>494</v>
      </c>
    </row>
    <row r="467" spans="1:1" x14ac:dyDescent="0.25">
      <c r="A467" s="157">
        <v>570</v>
      </c>
    </row>
    <row r="468" spans="1:1" x14ac:dyDescent="0.25">
      <c r="A468" s="157">
        <v>603</v>
      </c>
    </row>
    <row r="469" spans="1:1" x14ac:dyDescent="0.25">
      <c r="A469" s="157">
        <v>610</v>
      </c>
    </row>
    <row r="470" spans="1:1" x14ac:dyDescent="0.25">
      <c r="A470" s="157">
        <v>501</v>
      </c>
    </row>
    <row r="471" spans="1:1" x14ac:dyDescent="0.25">
      <c r="A471" s="157">
        <v>624</v>
      </c>
    </row>
    <row r="472" spans="1:1" x14ac:dyDescent="0.25">
      <c r="A472" s="157">
        <v>562</v>
      </c>
    </row>
    <row r="473" spans="1:1" x14ac:dyDescent="0.25">
      <c r="A473" s="157">
        <v>617</v>
      </c>
    </row>
    <row r="474" spans="1:1" x14ac:dyDescent="0.25">
      <c r="A474" s="157">
        <v>603</v>
      </c>
    </row>
    <row r="475" spans="1:1" x14ac:dyDescent="0.25">
      <c r="A475" s="157">
        <v>558</v>
      </c>
    </row>
    <row r="476" spans="1:1" x14ac:dyDescent="0.25">
      <c r="A476" s="157">
        <v>476</v>
      </c>
    </row>
    <row r="477" spans="1:1" x14ac:dyDescent="0.25">
      <c r="A477" s="157">
        <v>570</v>
      </c>
    </row>
    <row r="478" spans="1:1" x14ac:dyDescent="0.25">
      <c r="A478" s="157">
        <v>592</v>
      </c>
    </row>
    <row r="479" spans="1:1" x14ac:dyDescent="0.25">
      <c r="A479" s="157">
        <v>421</v>
      </c>
    </row>
    <row r="480" spans="1:1" x14ac:dyDescent="0.25">
      <c r="A480" s="157">
        <v>674</v>
      </c>
    </row>
    <row r="481" spans="1:1" x14ac:dyDescent="0.25">
      <c r="A481" s="157">
        <v>660</v>
      </c>
    </row>
    <row r="482" spans="1:1" x14ac:dyDescent="0.25">
      <c r="A482" s="157">
        <v>561</v>
      </c>
    </row>
    <row r="483" spans="1:1" x14ac:dyDescent="0.25">
      <c r="A483" s="157">
        <v>617</v>
      </c>
    </row>
    <row r="484" spans="1:1" x14ac:dyDescent="0.25">
      <c r="A484" s="157">
        <v>562</v>
      </c>
    </row>
    <row r="485" spans="1:1" x14ac:dyDescent="0.25">
      <c r="A485" s="157">
        <v>641</v>
      </c>
    </row>
    <row r="486" spans="1:1" x14ac:dyDescent="0.25">
      <c r="A486" s="157">
        <v>505</v>
      </c>
    </row>
    <row r="487" spans="1:1" x14ac:dyDescent="0.25">
      <c r="A487" s="157">
        <v>603</v>
      </c>
    </row>
    <row r="488" spans="1:1" x14ac:dyDescent="0.25">
      <c r="A488" s="157">
        <v>613</v>
      </c>
    </row>
    <row r="489" spans="1:1" x14ac:dyDescent="0.25">
      <c r="A489" s="157">
        <v>504</v>
      </c>
    </row>
    <row r="490" spans="1:1" x14ac:dyDescent="0.25">
      <c r="A490" s="157">
        <v>510</v>
      </c>
    </row>
    <row r="491" spans="1:1" x14ac:dyDescent="0.25">
      <c r="A491" s="157">
        <v>674</v>
      </c>
    </row>
    <row r="492" spans="1:1" x14ac:dyDescent="0.25">
      <c r="A492" s="157">
        <v>552</v>
      </c>
    </row>
    <row r="493" spans="1:1" x14ac:dyDescent="0.25">
      <c r="A493" s="157">
        <v>617</v>
      </c>
    </row>
    <row r="494" spans="1:1" x14ac:dyDescent="0.25">
      <c r="A494" s="157">
        <v>617</v>
      </c>
    </row>
    <row r="495" spans="1:1" x14ac:dyDescent="0.25">
      <c r="A495" s="157">
        <v>551</v>
      </c>
    </row>
    <row r="496" spans="1:1" x14ac:dyDescent="0.25">
      <c r="A496" s="157">
        <v>519</v>
      </c>
    </row>
    <row r="497" spans="1:1" x14ac:dyDescent="0.25">
      <c r="A497" s="157">
        <v>604</v>
      </c>
    </row>
    <row r="498" spans="1:1" x14ac:dyDescent="0.25">
      <c r="A498" s="157">
        <v>494</v>
      </c>
    </row>
    <row r="499" spans="1:1" x14ac:dyDescent="0.25">
      <c r="A499" s="157">
        <v>552</v>
      </c>
    </row>
    <row r="500" spans="1:1" x14ac:dyDescent="0.25">
      <c r="A500" s="157">
        <v>542</v>
      </c>
    </row>
    <row r="501" spans="1:1" x14ac:dyDescent="0.25">
      <c r="A501" s="157">
        <v>603</v>
      </c>
    </row>
    <row r="502" spans="1:1" x14ac:dyDescent="0.25">
      <c r="A502" s="157">
        <v>660</v>
      </c>
    </row>
    <row r="503" spans="1:1" x14ac:dyDescent="0.25">
      <c r="A503" s="157">
        <v>617</v>
      </c>
    </row>
    <row r="504" spans="1:1" x14ac:dyDescent="0.25">
      <c r="A504" s="157">
        <v>421</v>
      </c>
    </row>
    <row r="505" spans="1:1" x14ac:dyDescent="0.25">
      <c r="A505" s="157">
        <v>562</v>
      </c>
    </row>
    <row r="506" spans="1:1" x14ac:dyDescent="0.25">
      <c r="A506" s="157">
        <v>627</v>
      </c>
    </row>
    <row r="507" spans="1:1" x14ac:dyDescent="0.25">
      <c r="A507" s="157">
        <v>592</v>
      </c>
    </row>
    <row r="508" spans="1:1" x14ac:dyDescent="0.25">
      <c r="A508" s="157">
        <v>584</v>
      </c>
    </row>
    <row r="509" spans="1:1" x14ac:dyDescent="0.25">
      <c r="A509" s="157">
        <v>567</v>
      </c>
    </row>
    <row r="510" spans="1:1" x14ac:dyDescent="0.25">
      <c r="A510" s="157">
        <v>584</v>
      </c>
    </row>
    <row r="511" spans="1:1" x14ac:dyDescent="0.25">
      <c r="A511" s="157">
        <v>603</v>
      </c>
    </row>
    <row r="512" spans="1:1" x14ac:dyDescent="0.25">
      <c r="A512" s="157">
        <v>421</v>
      </c>
    </row>
    <row r="513" spans="1:1" x14ac:dyDescent="0.25">
      <c r="A513" s="157">
        <v>608</v>
      </c>
    </row>
    <row r="514" spans="1:1" x14ac:dyDescent="0.25">
      <c r="A514" s="157">
        <v>617</v>
      </c>
    </row>
    <row r="515" spans="1:1" x14ac:dyDescent="0.25">
      <c r="A515" s="157">
        <v>562</v>
      </c>
    </row>
    <row r="516" spans="1:1" x14ac:dyDescent="0.25">
      <c r="A516" s="157">
        <v>674</v>
      </c>
    </row>
    <row r="517" spans="1:1" x14ac:dyDescent="0.25">
      <c r="A517" s="157">
        <v>547</v>
      </c>
    </row>
    <row r="518" spans="1:1" x14ac:dyDescent="0.25">
      <c r="A518" s="157">
        <v>641</v>
      </c>
    </row>
    <row r="519" spans="1:1" x14ac:dyDescent="0.25">
      <c r="A519" s="157">
        <v>561</v>
      </c>
    </row>
    <row r="520" spans="1:1" x14ac:dyDescent="0.25">
      <c r="A520" s="157">
        <v>603</v>
      </c>
    </row>
    <row r="521" spans="1:1" x14ac:dyDescent="0.25">
      <c r="A521" s="157">
        <v>547</v>
      </c>
    </row>
    <row r="522" spans="1:1" x14ac:dyDescent="0.25">
      <c r="A522" s="157">
        <v>592</v>
      </c>
    </row>
    <row r="523" spans="1:1" x14ac:dyDescent="0.25">
      <c r="A523" s="157">
        <v>603</v>
      </c>
    </row>
    <row r="524" spans="1:1" x14ac:dyDescent="0.25">
      <c r="A524" s="157">
        <v>562</v>
      </c>
    </row>
    <row r="525" spans="1:1" x14ac:dyDescent="0.25">
      <c r="A525" s="157">
        <v>576</v>
      </c>
    </row>
    <row r="526" spans="1:1" x14ac:dyDescent="0.25">
      <c r="A526" s="157">
        <v>674</v>
      </c>
    </row>
    <row r="527" spans="1:1" x14ac:dyDescent="0.25">
      <c r="A527" s="157">
        <v>551</v>
      </c>
    </row>
    <row r="528" spans="1:1" x14ac:dyDescent="0.25">
      <c r="A528" s="157">
        <v>674</v>
      </c>
    </row>
    <row r="529" spans="1:1" x14ac:dyDescent="0.25">
      <c r="A529" s="157">
        <v>613</v>
      </c>
    </row>
    <row r="530" spans="1:1" x14ac:dyDescent="0.25">
      <c r="A530" s="157">
        <v>618</v>
      </c>
    </row>
    <row r="531" spans="1:1" x14ac:dyDescent="0.25">
      <c r="A531" s="157">
        <v>561</v>
      </c>
    </row>
    <row r="532" spans="1:1" x14ac:dyDescent="0.25">
      <c r="A532" s="157">
        <v>553</v>
      </c>
    </row>
    <row r="533" spans="1:1" x14ac:dyDescent="0.25">
      <c r="A533" s="157">
        <v>627</v>
      </c>
    </row>
    <row r="534" spans="1:1" x14ac:dyDescent="0.25">
      <c r="A534" s="157">
        <v>453</v>
      </c>
    </row>
    <row r="535" spans="1:1" x14ac:dyDescent="0.25">
      <c r="A535" s="157">
        <v>421</v>
      </c>
    </row>
    <row r="536" spans="1:1" x14ac:dyDescent="0.25">
      <c r="A536" s="157">
        <v>505</v>
      </c>
    </row>
    <row r="537" spans="1:1" x14ac:dyDescent="0.25">
      <c r="A537" s="157">
        <v>542</v>
      </c>
    </row>
    <row r="538" spans="1:1" x14ac:dyDescent="0.25">
      <c r="A538" s="157">
        <v>553</v>
      </c>
    </row>
    <row r="539" spans="1:1" x14ac:dyDescent="0.25">
      <c r="A539" s="157">
        <v>553</v>
      </c>
    </row>
    <row r="540" spans="1:1" x14ac:dyDescent="0.25">
      <c r="A540" s="157">
        <v>426</v>
      </c>
    </row>
    <row r="541" spans="1:1" x14ac:dyDescent="0.25">
      <c r="A541" s="157">
        <v>547</v>
      </c>
    </row>
    <row r="542" spans="1:1" x14ac:dyDescent="0.25">
      <c r="A542" s="157">
        <v>674</v>
      </c>
    </row>
    <row r="543" spans="1:1" x14ac:dyDescent="0.25">
      <c r="A543" s="157">
        <v>505</v>
      </c>
    </row>
    <row r="544" spans="1:1" x14ac:dyDescent="0.25">
      <c r="A544" s="157">
        <v>542</v>
      </c>
    </row>
    <row r="545" spans="1:1" x14ac:dyDescent="0.25">
      <c r="A545" s="157">
        <v>617</v>
      </c>
    </row>
    <row r="546" spans="1:1" x14ac:dyDescent="0.25">
      <c r="A546" s="157">
        <v>570</v>
      </c>
    </row>
    <row r="547" spans="1:1" x14ac:dyDescent="0.25">
      <c r="A547" s="157">
        <v>505</v>
      </c>
    </row>
    <row r="548" spans="1:1" x14ac:dyDescent="0.25">
      <c r="A548" s="157">
        <v>553</v>
      </c>
    </row>
    <row r="549" spans="1:1" x14ac:dyDescent="0.25">
      <c r="A549" s="157">
        <v>674</v>
      </c>
    </row>
    <row r="550" spans="1:1" x14ac:dyDescent="0.25">
      <c r="A550" s="157">
        <v>603</v>
      </c>
    </row>
    <row r="551" spans="1:1" x14ac:dyDescent="0.25">
      <c r="A551" s="157">
        <v>674</v>
      </c>
    </row>
    <row r="552" spans="1:1" x14ac:dyDescent="0.25">
      <c r="A552" s="157">
        <v>592</v>
      </c>
    </row>
    <row r="553" spans="1:1" x14ac:dyDescent="0.25">
      <c r="A553" s="157">
        <v>421</v>
      </c>
    </row>
    <row r="554" spans="1:1" x14ac:dyDescent="0.25">
      <c r="A554" s="157">
        <v>421</v>
      </c>
    </row>
    <row r="555" spans="1:1" x14ac:dyDescent="0.25">
      <c r="A555" s="157">
        <v>505</v>
      </c>
    </row>
    <row r="556" spans="1:1" x14ac:dyDescent="0.25">
      <c r="A556" s="157">
        <v>536</v>
      </c>
    </row>
    <row r="557" spans="1:1" x14ac:dyDescent="0.25">
      <c r="A557" s="157">
        <v>476</v>
      </c>
    </row>
    <row r="558" spans="1:1" x14ac:dyDescent="0.25">
      <c r="A558" s="157">
        <v>660</v>
      </c>
    </row>
    <row r="559" spans="1:1" x14ac:dyDescent="0.25">
      <c r="A559" s="157">
        <v>603</v>
      </c>
    </row>
    <row r="560" spans="1:1" x14ac:dyDescent="0.25">
      <c r="A560" s="157">
        <v>584</v>
      </c>
    </row>
    <row r="561" spans="1:1" x14ac:dyDescent="0.25">
      <c r="A561" s="157">
        <v>603</v>
      </c>
    </row>
    <row r="562" spans="1:1" x14ac:dyDescent="0.25">
      <c r="A562" s="157">
        <v>660</v>
      </c>
    </row>
    <row r="563" spans="1:1" x14ac:dyDescent="0.25">
      <c r="A563" s="157">
        <v>570</v>
      </c>
    </row>
    <row r="564" spans="1:1" x14ac:dyDescent="0.25">
      <c r="A564" s="157">
        <v>603</v>
      </c>
    </row>
    <row r="565" spans="1:1" x14ac:dyDescent="0.25">
      <c r="A565" s="157">
        <v>674</v>
      </c>
    </row>
    <row r="566" spans="1:1" x14ac:dyDescent="0.25">
      <c r="A566" s="157">
        <v>617</v>
      </c>
    </row>
    <row r="567" spans="1:1" x14ac:dyDescent="0.25">
      <c r="A567" s="157">
        <v>608</v>
      </c>
    </row>
    <row r="568" spans="1:1" x14ac:dyDescent="0.25">
      <c r="A568" s="157">
        <v>519</v>
      </c>
    </row>
    <row r="569" spans="1:1" x14ac:dyDescent="0.25">
      <c r="A569" s="157">
        <v>505</v>
      </c>
    </row>
    <row r="570" spans="1:1" x14ac:dyDescent="0.25">
      <c r="A570" s="157">
        <v>547</v>
      </c>
    </row>
    <row r="571" spans="1:1" x14ac:dyDescent="0.25">
      <c r="A571" s="157">
        <v>624</v>
      </c>
    </row>
    <row r="572" spans="1:1" x14ac:dyDescent="0.25">
      <c r="A572" s="157">
        <v>603</v>
      </c>
    </row>
    <row r="573" spans="1:1" x14ac:dyDescent="0.25">
      <c r="A573" s="157">
        <v>505</v>
      </c>
    </row>
    <row r="574" spans="1:1" x14ac:dyDescent="0.25">
      <c r="A574" s="157">
        <v>603</v>
      </c>
    </row>
    <row r="575" spans="1:1" x14ac:dyDescent="0.25">
      <c r="A575" s="157">
        <v>584</v>
      </c>
    </row>
    <row r="576" spans="1:1" x14ac:dyDescent="0.25">
      <c r="A576" s="157">
        <v>603</v>
      </c>
    </row>
    <row r="577" spans="1:1" x14ac:dyDescent="0.25">
      <c r="A577" s="157">
        <v>674</v>
      </c>
    </row>
    <row r="578" spans="1:1" x14ac:dyDescent="0.25">
      <c r="A578" s="157">
        <v>576</v>
      </c>
    </row>
    <row r="579" spans="1:1" x14ac:dyDescent="0.25">
      <c r="A579" s="157">
        <v>562</v>
      </c>
    </row>
    <row r="580" spans="1:1" x14ac:dyDescent="0.25">
      <c r="A580" s="157">
        <v>617</v>
      </c>
    </row>
    <row r="581" spans="1:1" x14ac:dyDescent="0.25">
      <c r="A581" s="157">
        <v>567</v>
      </c>
    </row>
    <row r="582" spans="1:1" x14ac:dyDescent="0.25">
      <c r="A582" s="157">
        <v>660</v>
      </c>
    </row>
    <row r="583" spans="1:1" x14ac:dyDescent="0.25">
      <c r="A583" s="157">
        <v>494</v>
      </c>
    </row>
    <row r="584" spans="1:1" x14ac:dyDescent="0.25">
      <c r="A584" s="157">
        <v>562</v>
      </c>
    </row>
    <row r="585" spans="1:1" x14ac:dyDescent="0.25">
      <c r="A585" s="157">
        <v>617</v>
      </c>
    </row>
    <row r="586" spans="1:1" x14ac:dyDescent="0.25">
      <c r="A586" s="157">
        <v>617</v>
      </c>
    </row>
    <row r="587" spans="1:1" x14ac:dyDescent="0.25">
      <c r="A587" s="157">
        <v>617</v>
      </c>
    </row>
    <row r="588" spans="1:1" x14ac:dyDescent="0.25">
      <c r="A588" s="157">
        <v>505</v>
      </c>
    </row>
    <row r="589" spans="1:1" x14ac:dyDescent="0.25">
      <c r="A589" s="157">
        <v>547</v>
      </c>
    </row>
    <row r="590" spans="1:1" x14ac:dyDescent="0.25">
      <c r="A590" s="157">
        <v>608</v>
      </c>
    </row>
    <row r="591" spans="1:1" x14ac:dyDescent="0.25">
      <c r="A591" s="157">
        <v>608</v>
      </c>
    </row>
    <row r="592" spans="1:1" x14ac:dyDescent="0.25">
      <c r="A592" s="157">
        <v>505</v>
      </c>
    </row>
    <row r="593" spans="1:1" x14ac:dyDescent="0.25">
      <c r="A593" s="157">
        <v>547</v>
      </c>
    </row>
    <row r="594" spans="1:1" x14ac:dyDescent="0.25">
      <c r="A594" s="157">
        <v>426</v>
      </c>
    </row>
    <row r="595" spans="1:1" x14ac:dyDescent="0.25">
      <c r="A595" s="157">
        <v>505</v>
      </c>
    </row>
    <row r="596" spans="1:1" x14ac:dyDescent="0.25">
      <c r="A596" s="157">
        <v>559</v>
      </c>
    </row>
    <row r="597" spans="1:1" x14ac:dyDescent="0.25">
      <c r="A597" s="157">
        <v>553</v>
      </c>
    </row>
    <row r="598" spans="1:1" x14ac:dyDescent="0.25">
      <c r="A598" s="157">
        <v>561</v>
      </c>
    </row>
    <row r="599" spans="1:1" x14ac:dyDescent="0.25">
      <c r="A599" s="157">
        <v>556</v>
      </c>
    </row>
    <row r="600" spans="1:1" x14ac:dyDescent="0.25">
      <c r="A600" s="157">
        <v>618</v>
      </c>
    </row>
    <row r="601" spans="1:1" x14ac:dyDescent="0.25">
      <c r="A601" s="157">
        <v>603</v>
      </c>
    </row>
    <row r="602" spans="1:1" x14ac:dyDescent="0.25">
      <c r="A602" s="157">
        <v>421</v>
      </c>
    </row>
    <row r="603" spans="1:1" x14ac:dyDescent="0.25">
      <c r="A603" s="157">
        <v>674</v>
      </c>
    </row>
    <row r="604" spans="1:1" x14ac:dyDescent="0.25">
      <c r="A604" s="157">
        <v>617</v>
      </c>
    </row>
    <row r="605" spans="1:1" x14ac:dyDescent="0.25">
      <c r="A605" s="157">
        <v>421</v>
      </c>
    </row>
    <row r="606" spans="1:1" x14ac:dyDescent="0.25">
      <c r="A606" s="157">
        <v>660</v>
      </c>
    </row>
    <row r="607" spans="1:1" x14ac:dyDescent="0.25">
      <c r="A607" s="157">
        <v>576</v>
      </c>
    </row>
    <row r="608" spans="1:1" x14ac:dyDescent="0.25">
      <c r="A608" s="157">
        <v>603</v>
      </c>
    </row>
    <row r="609" spans="1:1" x14ac:dyDescent="0.25">
      <c r="A609" s="157">
        <v>505</v>
      </c>
    </row>
    <row r="610" spans="1:1" x14ac:dyDescent="0.25">
      <c r="A610" s="157">
        <v>547</v>
      </c>
    </row>
    <row r="611" spans="1:1" x14ac:dyDescent="0.25">
      <c r="A611" s="157">
        <v>510</v>
      </c>
    </row>
    <row r="612" spans="1:1" x14ac:dyDescent="0.25">
      <c r="A612" s="157">
        <v>584</v>
      </c>
    </row>
    <row r="613" spans="1:1" x14ac:dyDescent="0.25">
      <c r="A613" s="157">
        <v>553</v>
      </c>
    </row>
    <row r="614" spans="1:1" x14ac:dyDescent="0.25">
      <c r="A614" s="157">
        <v>435</v>
      </c>
    </row>
    <row r="615" spans="1:1" x14ac:dyDescent="0.25">
      <c r="A615" s="157">
        <v>603</v>
      </c>
    </row>
    <row r="616" spans="1:1" x14ac:dyDescent="0.25">
      <c r="A616" s="157">
        <v>617</v>
      </c>
    </row>
    <row r="617" spans="1:1" x14ac:dyDescent="0.25">
      <c r="A617" s="157">
        <v>505</v>
      </c>
    </row>
    <row r="618" spans="1:1" x14ac:dyDescent="0.25">
      <c r="A618" s="157">
        <v>556</v>
      </c>
    </row>
    <row r="619" spans="1:1" x14ac:dyDescent="0.25">
      <c r="A619" s="157">
        <v>570</v>
      </c>
    </row>
    <row r="620" spans="1:1" x14ac:dyDescent="0.25">
      <c r="A620" s="157">
        <v>617</v>
      </c>
    </row>
    <row r="621" spans="1:1" x14ac:dyDescent="0.25">
      <c r="A621" s="157">
        <v>660</v>
      </c>
    </row>
    <row r="622" spans="1:1" x14ac:dyDescent="0.25">
      <c r="A622" s="157">
        <v>584</v>
      </c>
    </row>
    <row r="623" spans="1:1" x14ac:dyDescent="0.25">
      <c r="A623" s="157">
        <v>556</v>
      </c>
    </row>
    <row r="624" spans="1:1" x14ac:dyDescent="0.25">
      <c r="A624" s="157">
        <v>547</v>
      </c>
    </row>
    <row r="625" spans="1:1" x14ac:dyDescent="0.25">
      <c r="A625" s="157">
        <v>494</v>
      </c>
    </row>
    <row r="626" spans="1:1" x14ac:dyDescent="0.25">
      <c r="A626" s="157">
        <v>584</v>
      </c>
    </row>
    <row r="627" spans="1:1" x14ac:dyDescent="0.25">
      <c r="A627" s="157">
        <v>567</v>
      </c>
    </row>
    <row r="628" spans="1:1" x14ac:dyDescent="0.25">
      <c r="A628" s="157">
        <v>674</v>
      </c>
    </row>
    <row r="629" spans="1:1" x14ac:dyDescent="0.25">
      <c r="A629" s="157">
        <v>570</v>
      </c>
    </row>
    <row r="630" spans="1:1" x14ac:dyDescent="0.25">
      <c r="A630" s="157">
        <v>613</v>
      </c>
    </row>
    <row r="631" spans="1:1" x14ac:dyDescent="0.25">
      <c r="A631" s="157">
        <v>617</v>
      </c>
    </row>
    <row r="632" spans="1:1" x14ac:dyDescent="0.25">
      <c r="A632" s="157">
        <v>617</v>
      </c>
    </row>
    <row r="633" spans="1:1" x14ac:dyDescent="0.25">
      <c r="A633" s="157">
        <v>570</v>
      </c>
    </row>
    <row r="634" spans="1:1" x14ac:dyDescent="0.25">
      <c r="A634" s="157">
        <v>617</v>
      </c>
    </row>
    <row r="635" spans="1:1" x14ac:dyDescent="0.25">
      <c r="A635" s="157">
        <v>649</v>
      </c>
    </row>
    <row r="636" spans="1:1" x14ac:dyDescent="0.25">
      <c r="A636" s="157">
        <v>562</v>
      </c>
    </row>
    <row r="637" spans="1:1" x14ac:dyDescent="0.25">
      <c r="A637" s="157">
        <v>576</v>
      </c>
    </row>
    <row r="638" spans="1:1" x14ac:dyDescent="0.25">
      <c r="A638" s="157">
        <v>674</v>
      </c>
    </row>
    <row r="639" spans="1:1" x14ac:dyDescent="0.25">
      <c r="A639" s="157">
        <v>603</v>
      </c>
    </row>
    <row r="640" spans="1:1" x14ac:dyDescent="0.25">
      <c r="A640" s="157">
        <v>617</v>
      </c>
    </row>
    <row r="641" spans="1:1" x14ac:dyDescent="0.25">
      <c r="A641" s="157">
        <v>494</v>
      </c>
    </row>
    <row r="642" spans="1:1" x14ac:dyDescent="0.25">
      <c r="A642" s="157">
        <v>584</v>
      </c>
    </row>
    <row r="643" spans="1:1" x14ac:dyDescent="0.25">
      <c r="A643" s="157">
        <v>505</v>
      </c>
    </row>
    <row r="644" spans="1:1" x14ac:dyDescent="0.25">
      <c r="A644" s="157">
        <v>421</v>
      </c>
    </row>
    <row r="645" spans="1:1" x14ac:dyDescent="0.25">
      <c r="A645" s="157">
        <v>592</v>
      </c>
    </row>
    <row r="646" spans="1:1" x14ac:dyDescent="0.25">
      <c r="A646" s="157">
        <v>567</v>
      </c>
    </row>
    <row r="647" spans="1:1" x14ac:dyDescent="0.25">
      <c r="A647" s="157">
        <v>552</v>
      </c>
    </row>
    <row r="648" spans="1:1" x14ac:dyDescent="0.25">
      <c r="A648" s="157">
        <v>641</v>
      </c>
    </row>
    <row r="649" spans="1:1" x14ac:dyDescent="0.25">
      <c r="A649" s="157">
        <v>553</v>
      </c>
    </row>
    <row r="650" spans="1:1" x14ac:dyDescent="0.25">
      <c r="A650" s="157">
        <v>674</v>
      </c>
    </row>
    <row r="651" spans="1:1" x14ac:dyDescent="0.25">
      <c r="A651" s="157">
        <v>556</v>
      </c>
    </row>
    <row r="652" spans="1:1" x14ac:dyDescent="0.25">
      <c r="A652" s="157">
        <v>603</v>
      </c>
    </row>
    <row r="653" spans="1:1" x14ac:dyDescent="0.25">
      <c r="A653" s="157">
        <v>505</v>
      </c>
    </row>
    <row r="654" spans="1:1" x14ac:dyDescent="0.25">
      <c r="A654" s="157">
        <v>617</v>
      </c>
    </row>
    <row r="655" spans="1:1" x14ac:dyDescent="0.25">
      <c r="A655" s="157">
        <v>562</v>
      </c>
    </row>
    <row r="656" spans="1:1" x14ac:dyDescent="0.25">
      <c r="A656" s="157">
        <v>545</v>
      </c>
    </row>
    <row r="657" spans="1:1" x14ac:dyDescent="0.25">
      <c r="A657" s="157">
        <v>613</v>
      </c>
    </row>
    <row r="658" spans="1:1" x14ac:dyDescent="0.25">
      <c r="A658" s="157">
        <v>542</v>
      </c>
    </row>
    <row r="659" spans="1:1" x14ac:dyDescent="0.25">
      <c r="A659" s="157">
        <v>674</v>
      </c>
    </row>
    <row r="660" spans="1:1" x14ac:dyDescent="0.25">
      <c r="A660" s="157">
        <v>570</v>
      </c>
    </row>
    <row r="661" spans="1:1" x14ac:dyDescent="0.25">
      <c r="A661" s="157">
        <v>542</v>
      </c>
    </row>
    <row r="662" spans="1:1" x14ac:dyDescent="0.25">
      <c r="A662" s="157">
        <v>603</v>
      </c>
    </row>
    <row r="663" spans="1:1" x14ac:dyDescent="0.25">
      <c r="A663" s="157">
        <v>547</v>
      </c>
    </row>
    <row r="664" spans="1:1" x14ac:dyDescent="0.25">
      <c r="A664" s="157">
        <v>453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1309-66D1-4C45-82ED-BB82EC21D424}">
  <dimension ref="A1:Z25"/>
  <sheetViews>
    <sheetView topLeftCell="A16" workbookViewId="0">
      <selection activeCell="D15" sqref="D15:D23"/>
    </sheetView>
  </sheetViews>
  <sheetFormatPr defaultRowHeight="12.5" x14ac:dyDescent="0.25"/>
  <cols>
    <col min="4" max="4" width="12.26953125" customWidth="1"/>
    <col min="5" max="5" width="11.36328125" customWidth="1"/>
    <col min="6" max="6" width="13.54296875" customWidth="1"/>
    <col min="7" max="16" width="13.54296875" style="227" customWidth="1"/>
    <col min="17" max="17" width="15.36328125" style="227" customWidth="1"/>
    <col min="18" max="18" width="15.26953125" style="227" customWidth="1"/>
    <col min="19" max="19" width="11.54296875" customWidth="1"/>
  </cols>
  <sheetData>
    <row r="1" spans="1:26" x14ac:dyDescent="0.25">
      <c r="C1" s="186" t="s">
        <v>241</v>
      </c>
      <c r="D1" s="186"/>
      <c r="G1" s="230">
        <v>-0.84050000000000002</v>
      </c>
      <c r="H1" s="230"/>
      <c r="I1" s="230"/>
      <c r="J1" s="230">
        <v>8.14E-2</v>
      </c>
      <c r="K1" s="230"/>
      <c r="L1" s="230"/>
      <c r="M1" s="230">
        <v>1.1392</v>
      </c>
      <c r="N1" s="230"/>
      <c r="O1" s="230"/>
      <c r="P1" s="230">
        <v>1.0023</v>
      </c>
      <c r="Q1" s="230"/>
      <c r="R1" s="230"/>
    </row>
    <row r="2" spans="1:26" ht="37.5" x14ac:dyDescent="0.25">
      <c r="A2" s="186" t="s">
        <v>245</v>
      </c>
      <c r="B2" s="186" t="s">
        <v>246</v>
      </c>
      <c r="C2" s="187" t="s">
        <v>125</v>
      </c>
      <c r="D2" s="204" t="s">
        <v>251</v>
      </c>
      <c r="E2" s="204" t="s">
        <v>250</v>
      </c>
      <c r="F2" s="204" t="s">
        <v>242</v>
      </c>
      <c r="G2" s="228" t="s">
        <v>252</v>
      </c>
      <c r="H2" s="228" t="s">
        <v>253</v>
      </c>
      <c r="I2" s="228" t="s">
        <v>254</v>
      </c>
      <c r="J2" s="228" t="s">
        <v>255</v>
      </c>
      <c r="K2" s="228" t="s">
        <v>256</v>
      </c>
      <c r="L2" s="228" t="s">
        <v>257</v>
      </c>
      <c r="M2" s="228" t="s">
        <v>258</v>
      </c>
      <c r="N2" s="228" t="s">
        <v>259</v>
      </c>
      <c r="O2" s="228" t="s">
        <v>260</v>
      </c>
      <c r="P2" s="228" t="s">
        <v>268</v>
      </c>
      <c r="Q2" s="228" t="s">
        <v>261</v>
      </c>
      <c r="R2" s="228" t="s">
        <v>262</v>
      </c>
      <c r="S2" s="204" t="s">
        <v>239</v>
      </c>
      <c r="T2" s="204" t="s">
        <v>226</v>
      </c>
      <c r="U2" s="205" t="s">
        <v>224</v>
      </c>
      <c r="V2" s="187" t="s">
        <v>225</v>
      </c>
      <c r="Z2">
        <v>1.0023</v>
      </c>
    </row>
    <row r="3" spans="1:26" x14ac:dyDescent="0.25">
      <c r="A3">
        <v>0</v>
      </c>
      <c r="B3">
        <v>520</v>
      </c>
      <c r="C3" s="189" t="s">
        <v>247</v>
      </c>
      <c r="D3" s="189">
        <f>COUNTIFS('2.3.4.3.4_Hitung_Scorecard (2)'!$F$9:$F$1048576,"&gt;"&amp;'2.3.7.2 Pengawasan Model (1)'!$A3,'2.3.4.3.4_Hitung_Scorecard (2)'!$F$9:$F$1048576,"&lt;="&amp;'2.3.7.2 Pengawasan Model (1)'!$B3)</f>
        <v>138</v>
      </c>
      <c r="E3" s="223">
        <f>SUMIFS('2.3.4.3.4_Hitung_Scorecard (2)'!$A$9:$A$1048576,'2.3.4.3.4_Hitung_Scorecard (2)'!$F$9:$F$1048576,"&gt;"&amp;'2.3.7.2 Pengawasan Model (1)'!$A3,'2.3.4.3.4_Hitung_Scorecard (2)'!$F$9:$F$1048576,"&lt;="&amp;'2.3.7.2 Pengawasan Model (1)'!$B3)</f>
        <v>83</v>
      </c>
      <c r="F3" s="225">
        <f>E3/D3</f>
        <v>0.60144927536231885</v>
      </c>
      <c r="G3" s="223">
        <f>COUNTIFS('2.3.4.3.4_Hitung_Scorecard (2)'!$B$9:$B$1048576,"="&amp;'2.3.7.2 Pengawasan Model (1)'!G$1,'2.3.4.3.4_Hitung_Scorecard (2)'!$F$9:$F$1048576,"&gt;"&amp;'2.3.7.2 Pengawasan Model (1)'!$A3,'2.3.4.3.4_Hitung_Scorecard (2)'!$F$9:$F$1048576,"&lt;="&amp;'2.3.7.2 Pengawasan Model (1)'!$B3)</f>
        <v>0</v>
      </c>
      <c r="H3" s="223">
        <f>SUMIFS('2.3.4.3.4_Hitung_Scorecard (2)'!$A$9:$A$1048576,'2.3.4.3.4_Hitung_Scorecard (2)'!$F$9:$F$1048576,"&gt;"&amp;'2.3.7.2 Pengawasan Model (1)'!$A3,'2.3.4.3.4_Hitung_Scorecard (2)'!$F$9:$F$1048576,"&lt;="&amp;'2.3.7.2 Pengawasan Model (1)'!$B3,'2.3.4.3.4_Hitung_Scorecard (2)'!$B$9:$B$1048576,"="&amp;'2.3.7.2 Pengawasan Model (1)'!G$1)</f>
        <v>0</v>
      </c>
      <c r="I3" s="190" t="e">
        <f>H3/G3</f>
        <v>#DIV/0!</v>
      </c>
      <c r="J3" s="223">
        <f>COUNTIFS('2.3.4.3.4_Hitung_Scorecard (2)'!$B$9:$B$1048576,"="&amp;'2.3.7.2 Pengawasan Model (1)'!J$1,'2.3.4.3.4_Hitung_Scorecard (2)'!$F$9:$F$1048576,"&gt;"&amp;'2.3.7.2 Pengawasan Model (1)'!$A3,'2.3.4.3.4_Hitung_Scorecard (2)'!$F$9:$F$1048576,"&lt;="&amp;'2.3.7.2 Pengawasan Model (1)'!$B3)</f>
        <v>78</v>
      </c>
      <c r="K3" s="223">
        <f>SUMIFS('2.3.4.3.4_Hitung_Scorecard (2)'!$A$9:$A$1048576,'2.3.4.3.4_Hitung_Scorecard (2)'!$F$9:$F$1048576,"&gt;"&amp;'2.3.7.2 Pengawasan Model (1)'!$A3,'2.3.4.3.4_Hitung_Scorecard (2)'!$F$9:$F$1048576,"&lt;="&amp;'2.3.7.2 Pengawasan Model (1)'!$B3,'2.3.4.3.4_Hitung_Scorecard (2)'!$B$9:$B$1048576,"="&amp;'2.3.7.2 Pengawasan Model (1)'!J$1)</f>
        <v>47</v>
      </c>
      <c r="L3" s="190">
        <f>K3/J3</f>
        <v>0.60256410256410253</v>
      </c>
      <c r="M3" s="223">
        <f>COUNTIFS('2.3.4.3.4_Hitung_Scorecard (2)'!$B$9:$B$1048576,"="&amp;'2.3.7.2 Pengawasan Model (1)'!M$1,'2.3.4.3.4_Hitung_Scorecard (2)'!$F$9:$F$1048576,"&gt;"&amp;'2.3.7.2 Pengawasan Model (1)'!$A3,'2.3.4.3.4_Hitung_Scorecard (2)'!$F$9:$F$1048576,"&lt;="&amp;'2.3.7.2 Pengawasan Model (1)'!$B3)</f>
        <v>27</v>
      </c>
      <c r="N3" s="223">
        <f>SUMIFS('2.3.4.3.4_Hitung_Scorecard (2)'!$A$9:$A$1048576,'2.3.4.3.4_Hitung_Scorecard (2)'!$F$9:$F$1048576,"&gt;"&amp;'2.3.7.2 Pengawasan Model (1)'!$A3,'2.3.4.3.4_Hitung_Scorecard (2)'!$F$9:$F$1048576,"&lt;="&amp;'2.3.7.2 Pengawasan Model (1)'!$B3,'2.3.4.3.4_Hitung_Scorecard (2)'!$B$9:$B$1048576,"="&amp;'2.3.7.2 Pengawasan Model (1)'!M$1)</f>
        <v>19</v>
      </c>
      <c r="O3" s="190">
        <f>N3/M3</f>
        <v>0.70370370370370372</v>
      </c>
      <c r="P3" s="223">
        <f>COUNTIFS('2.3.4.3.4_Hitung_Scorecard (2)'!$B$9:$B$1048576,"="&amp;'2.3.7.2 Pengawasan Model (1)'!P$1,'2.3.4.3.4_Hitung_Scorecard (2)'!$F$9:$F$1048576,"&gt;"&amp;'2.3.7.2 Pengawasan Model (1)'!$A3,'2.3.4.3.4_Hitung_Scorecard (2)'!$F$9:$F$1048576,"&lt;="&amp;'2.3.7.2 Pengawasan Model (1)'!$B3)</f>
        <v>33</v>
      </c>
      <c r="Q3" s="223">
        <f>SUMIFS('2.3.4.3.4_Hitung_Scorecard (2)'!$A$9:$A$1048576,'2.3.4.3.4_Hitung_Scorecard (2)'!$F$9:$F$1048576,"&gt;"&amp;'2.3.7.2 Pengawasan Model (1)'!$A3,'2.3.4.3.4_Hitung_Scorecard (2)'!$F$9:$F$1048576,"&lt;="&amp;'2.3.7.2 Pengawasan Model (1)'!$B3,'2.3.4.3.4_Hitung_Scorecard (2)'!$B$9:$B$1048576,"="&amp;'2.3.7.2 Pengawasan Model (1)'!P$1)</f>
        <v>17</v>
      </c>
      <c r="R3" s="190">
        <f>Q3/P3</f>
        <v>0.51515151515151514</v>
      </c>
      <c r="S3" s="190" t="s">
        <v>240</v>
      </c>
      <c r="T3" s="191">
        <v>2.1751210605699761E-2</v>
      </c>
      <c r="U3" s="192">
        <v>0.19494125201565954</v>
      </c>
      <c r="V3" s="193">
        <v>4.2402082283314038E-3</v>
      </c>
      <c r="Z3">
        <v>1.1392</v>
      </c>
    </row>
    <row r="4" spans="1:26" x14ac:dyDescent="0.25">
      <c r="A4">
        <v>520</v>
      </c>
      <c r="B4">
        <v>548</v>
      </c>
      <c r="C4" s="189" t="s">
        <v>248</v>
      </c>
      <c r="D4" s="189">
        <f>COUNTIFS('2.3.4.3.4_Hitung_Scorecard (2)'!$F$9:$F$1048576,"&gt;"&amp;'2.3.7.2 Pengawasan Model (1)'!$A4,'2.3.4.3.4_Hitung_Scorecard (2)'!$F$9:$F$1048576,"&lt;="&amp;'2.3.7.2 Pengawasan Model (1)'!$B4)</f>
        <v>62</v>
      </c>
      <c r="E4" s="223">
        <f>SUMIFS('2.3.4.3.4_Hitung_Scorecard (2)'!$A$9:$A$1048576,'2.3.4.3.4_Hitung_Scorecard (2)'!$F$9:$F$1048576,"&gt;"&amp;'2.3.7.2 Pengawasan Model (1)'!$A4,'2.3.4.3.4_Hitung_Scorecard (2)'!$F$9:$F$1048576,"&lt;="&amp;'2.3.7.2 Pengawasan Model (1)'!$B4)</f>
        <v>22</v>
      </c>
      <c r="F4" s="225">
        <f t="shared" ref="F4:F12" si="0">E4/D4</f>
        <v>0.35483870967741937</v>
      </c>
      <c r="G4" s="223">
        <f>COUNTIFS('2.3.4.3.4_Hitung_Scorecard (2)'!$B$9:$B$1048576,"="&amp;'2.3.7.2 Pengawasan Model (1)'!G$1,'2.3.4.3.4_Hitung_Scorecard (2)'!$F$9:$F$1048576,"&gt;"&amp;'2.3.7.2 Pengawasan Model (1)'!$A4,'2.3.4.3.4_Hitung_Scorecard (2)'!$F$9:$F$1048576,"&lt;="&amp;'2.3.7.2 Pengawasan Model (1)'!$B4)</f>
        <v>1</v>
      </c>
      <c r="H4" s="223">
        <f>SUMIFS('2.3.4.3.4_Hitung_Scorecard (2)'!$A$9:$A$1048576,'2.3.4.3.4_Hitung_Scorecard (2)'!$F$9:$F$1048576,"&gt;"&amp;'2.3.7.2 Pengawasan Model (1)'!$A4,'2.3.4.3.4_Hitung_Scorecard (2)'!$F$9:$F$1048576,"&lt;="&amp;'2.3.7.2 Pengawasan Model (1)'!$B4,'2.3.4.3.4_Hitung_Scorecard (2)'!$B$9:$B$1048576,"="&amp;'2.3.7.2 Pengawasan Model (1)'!G$1)</f>
        <v>1</v>
      </c>
      <c r="I4" s="190">
        <f t="shared" ref="I4:I12" si="1">H4/G4</f>
        <v>1</v>
      </c>
      <c r="J4" s="223">
        <f>COUNTIFS('2.3.4.3.4_Hitung_Scorecard (2)'!$B$9:$B$1048576,"="&amp;'2.3.7.2 Pengawasan Model (1)'!J$1,'2.3.4.3.4_Hitung_Scorecard (2)'!$F$9:$F$1048576,"&gt;"&amp;'2.3.7.2 Pengawasan Model (1)'!$A4,'2.3.4.3.4_Hitung_Scorecard (2)'!$F$9:$F$1048576,"&lt;="&amp;'2.3.7.2 Pengawasan Model (1)'!$B4)</f>
        <v>54</v>
      </c>
      <c r="K4" s="223">
        <f>SUMIFS('2.3.4.3.4_Hitung_Scorecard (2)'!$A$9:$A$1048576,'2.3.4.3.4_Hitung_Scorecard (2)'!$F$9:$F$1048576,"&gt;"&amp;'2.3.7.2 Pengawasan Model (1)'!$A4,'2.3.4.3.4_Hitung_Scorecard (2)'!$F$9:$F$1048576,"&lt;="&amp;'2.3.7.2 Pengawasan Model (1)'!$B4,'2.3.4.3.4_Hitung_Scorecard (2)'!$B$9:$B$1048576,"="&amp;'2.3.7.2 Pengawasan Model (1)'!J$1)</f>
        <v>18</v>
      </c>
      <c r="L4" s="190">
        <f t="shared" ref="L4:L12" si="2">K4/J4</f>
        <v>0.33333333333333331</v>
      </c>
      <c r="M4" s="223">
        <f>COUNTIFS('2.3.4.3.4_Hitung_Scorecard (2)'!$B$9:$B$1048576,"="&amp;'2.3.7.2 Pengawasan Model (1)'!M$1,'2.3.4.3.4_Hitung_Scorecard (2)'!$F$9:$F$1048576,"&gt;"&amp;'2.3.7.2 Pengawasan Model (1)'!$A4,'2.3.4.3.4_Hitung_Scorecard (2)'!$F$9:$F$1048576,"&lt;="&amp;'2.3.7.2 Pengawasan Model (1)'!$B4)</f>
        <v>7</v>
      </c>
      <c r="N4" s="223">
        <f>SUMIFS('2.3.4.3.4_Hitung_Scorecard (2)'!$A$9:$A$1048576,'2.3.4.3.4_Hitung_Scorecard (2)'!$F$9:$F$1048576,"&gt;"&amp;'2.3.7.2 Pengawasan Model (1)'!$A4,'2.3.4.3.4_Hitung_Scorecard (2)'!$F$9:$F$1048576,"&lt;="&amp;'2.3.7.2 Pengawasan Model (1)'!$B4,'2.3.4.3.4_Hitung_Scorecard (2)'!$B$9:$B$1048576,"="&amp;'2.3.7.2 Pengawasan Model (1)'!M$1)</f>
        <v>3</v>
      </c>
      <c r="O4" s="190">
        <f t="shared" ref="O4:O12" si="3">N4/M4</f>
        <v>0.42857142857142855</v>
      </c>
      <c r="P4" s="223">
        <f>COUNTIFS('2.3.4.3.4_Hitung_Scorecard (2)'!$B$9:$B$1048576,"="&amp;'2.3.7.2 Pengawasan Model (1)'!P$1,'2.3.4.3.4_Hitung_Scorecard (2)'!$F$9:$F$1048576,"&gt;"&amp;'2.3.7.2 Pengawasan Model (1)'!$A4,'2.3.4.3.4_Hitung_Scorecard (2)'!$F$9:$F$1048576,"&lt;="&amp;'2.3.7.2 Pengawasan Model (1)'!$B4)</f>
        <v>0</v>
      </c>
      <c r="Q4" s="223">
        <f>SUMIFS('2.3.4.3.4_Hitung_Scorecard (2)'!$A$9:$A$1048576,'2.3.4.3.4_Hitung_Scorecard (2)'!$F$9:$F$1048576,"&gt;"&amp;'2.3.7.2 Pengawasan Model (1)'!$A4,'2.3.4.3.4_Hitung_Scorecard (2)'!$F$9:$F$1048576,"&lt;="&amp;'2.3.7.2 Pengawasan Model (1)'!$B4,'2.3.4.3.4_Hitung_Scorecard (2)'!$B$9:$B$1048576,"="&amp;'2.3.7.2 Pengawasan Model (1)'!P$1)</f>
        <v>0</v>
      </c>
      <c r="R4" s="190" t="e">
        <f t="shared" ref="R4:R12" si="4">Q4/P4</f>
        <v>#DIV/0!</v>
      </c>
      <c r="S4" s="190">
        <v>0.10708898944193061</v>
      </c>
      <c r="T4" s="191">
        <v>5.1917123124553544E-3</v>
      </c>
      <c r="U4" s="192">
        <v>4.7341835675623181E-2</v>
      </c>
      <c r="V4" s="193">
        <v>2.4578519117137104E-4</v>
      </c>
      <c r="Z4">
        <v>8.14E-2</v>
      </c>
    </row>
    <row r="5" spans="1:26" x14ac:dyDescent="0.25">
      <c r="A5">
        <v>548</v>
      </c>
      <c r="B5">
        <v>560</v>
      </c>
      <c r="C5" s="189" t="s">
        <v>249</v>
      </c>
      <c r="D5" s="189">
        <f>COUNTIFS('2.3.4.3.4_Hitung_Scorecard (2)'!$F$9:$F$1048576,"&gt;"&amp;'2.3.7.2 Pengawasan Model (1)'!$A5,'2.3.4.3.4_Hitung_Scorecard (2)'!$F$9:$F$1048576,"&lt;="&amp;'2.3.7.2 Pengawasan Model (1)'!$B5)</f>
        <v>67</v>
      </c>
      <c r="E5" s="223">
        <f>SUMIFS('2.3.4.3.4_Hitung_Scorecard (2)'!$A$9:$A$1048576,'2.3.4.3.4_Hitung_Scorecard (2)'!$F$9:$F$1048576,"&gt;"&amp;'2.3.7.2 Pengawasan Model (1)'!$A5,'2.3.4.3.4_Hitung_Scorecard (2)'!$F$9:$F$1048576,"&lt;="&amp;'2.3.7.2 Pengawasan Model (1)'!$B5)</f>
        <v>24</v>
      </c>
      <c r="F5" s="225">
        <f t="shared" si="0"/>
        <v>0.35820895522388058</v>
      </c>
      <c r="G5" s="223">
        <f>COUNTIFS('2.3.4.3.4_Hitung_Scorecard (2)'!$B$9:$B$1048576,"="&amp;'2.3.7.2 Pengawasan Model (1)'!G$1,'2.3.4.3.4_Hitung_Scorecard (2)'!$F$9:$F$1048576,"&gt;"&amp;'2.3.7.2 Pengawasan Model (1)'!$A5,'2.3.4.3.4_Hitung_Scorecard (2)'!$F$9:$F$1048576,"&lt;="&amp;'2.3.7.2 Pengawasan Model (1)'!$B5)</f>
        <v>2</v>
      </c>
      <c r="H5" s="223">
        <f>SUMIFS('2.3.4.3.4_Hitung_Scorecard (2)'!$A$9:$A$1048576,'2.3.4.3.4_Hitung_Scorecard (2)'!$F$9:$F$1048576,"&gt;"&amp;'2.3.7.2 Pengawasan Model (1)'!$A5,'2.3.4.3.4_Hitung_Scorecard (2)'!$F$9:$F$1048576,"&lt;="&amp;'2.3.7.2 Pengawasan Model (1)'!$B5,'2.3.4.3.4_Hitung_Scorecard (2)'!$B$9:$B$1048576,"="&amp;'2.3.7.2 Pengawasan Model (1)'!G$1)</f>
        <v>0</v>
      </c>
      <c r="I5" s="190">
        <f t="shared" si="1"/>
        <v>0</v>
      </c>
      <c r="J5" s="223">
        <f>COUNTIFS('2.3.4.3.4_Hitung_Scorecard (2)'!$B$9:$B$1048576,"="&amp;'2.3.7.2 Pengawasan Model (1)'!J$1,'2.3.4.3.4_Hitung_Scorecard (2)'!$F$9:$F$1048576,"&gt;"&amp;'2.3.7.2 Pengawasan Model (1)'!$A5,'2.3.4.3.4_Hitung_Scorecard (2)'!$F$9:$F$1048576,"&lt;="&amp;'2.3.7.2 Pengawasan Model (1)'!$B5)</f>
        <v>56</v>
      </c>
      <c r="K5" s="223">
        <f>SUMIFS('2.3.4.3.4_Hitung_Scorecard (2)'!$A$9:$A$1048576,'2.3.4.3.4_Hitung_Scorecard (2)'!$F$9:$F$1048576,"&gt;"&amp;'2.3.7.2 Pengawasan Model (1)'!$A5,'2.3.4.3.4_Hitung_Scorecard (2)'!$F$9:$F$1048576,"&lt;="&amp;'2.3.7.2 Pengawasan Model (1)'!$B5,'2.3.4.3.4_Hitung_Scorecard (2)'!$B$9:$B$1048576,"="&amp;'2.3.7.2 Pengawasan Model (1)'!J$1)</f>
        <v>20</v>
      </c>
      <c r="L5" s="190">
        <f t="shared" si="2"/>
        <v>0.35714285714285715</v>
      </c>
      <c r="M5" s="223">
        <f>COUNTIFS('2.3.4.3.4_Hitung_Scorecard (2)'!$B$9:$B$1048576,"="&amp;'2.3.7.2 Pengawasan Model (1)'!M$1,'2.3.4.3.4_Hitung_Scorecard (2)'!$F$9:$F$1048576,"&gt;"&amp;'2.3.7.2 Pengawasan Model (1)'!$A5,'2.3.4.3.4_Hitung_Scorecard (2)'!$F$9:$F$1048576,"&lt;="&amp;'2.3.7.2 Pengawasan Model (1)'!$B5)</f>
        <v>9</v>
      </c>
      <c r="N5" s="223">
        <f>SUMIFS('2.3.4.3.4_Hitung_Scorecard (2)'!$A$9:$A$1048576,'2.3.4.3.4_Hitung_Scorecard (2)'!$F$9:$F$1048576,"&gt;"&amp;'2.3.7.2 Pengawasan Model (1)'!$A5,'2.3.4.3.4_Hitung_Scorecard (2)'!$F$9:$F$1048576,"&lt;="&amp;'2.3.7.2 Pengawasan Model (1)'!$B5,'2.3.4.3.4_Hitung_Scorecard (2)'!$B$9:$B$1048576,"="&amp;'2.3.7.2 Pengawasan Model (1)'!M$1)</f>
        <v>4</v>
      </c>
      <c r="O5" s="190">
        <f t="shared" si="3"/>
        <v>0.44444444444444442</v>
      </c>
      <c r="P5" s="223">
        <f>COUNTIFS('2.3.4.3.4_Hitung_Scorecard (2)'!$B$9:$B$1048576,"="&amp;'2.3.7.2 Pengawasan Model (1)'!P$1,'2.3.4.3.4_Hitung_Scorecard (2)'!$F$9:$F$1048576,"&gt;"&amp;'2.3.7.2 Pengawasan Model (1)'!$A5,'2.3.4.3.4_Hitung_Scorecard (2)'!$F$9:$F$1048576,"&lt;="&amp;'2.3.7.2 Pengawasan Model (1)'!$B5)</f>
        <v>0</v>
      </c>
      <c r="Q5" s="223">
        <f>SUMIFS('2.3.4.3.4_Hitung_Scorecard (2)'!$A$9:$A$1048576,'2.3.4.3.4_Hitung_Scorecard (2)'!$F$9:$F$1048576,"&gt;"&amp;'2.3.7.2 Pengawasan Model (1)'!$A5,'2.3.4.3.4_Hitung_Scorecard (2)'!$F$9:$F$1048576,"&lt;="&amp;'2.3.7.2 Pengawasan Model (1)'!$B5,'2.3.4.3.4_Hitung_Scorecard (2)'!$B$9:$B$1048576,"="&amp;'2.3.7.2 Pengawasan Model (1)'!P$1)</f>
        <v>0</v>
      </c>
      <c r="R5" s="190" t="e">
        <f t="shared" si="4"/>
        <v>#DIV/0!</v>
      </c>
      <c r="S5" s="190">
        <v>9.3514328808446456E-2</v>
      </c>
      <c r="T5" s="191">
        <v>8.2400571564658215E-3</v>
      </c>
      <c r="U5" s="192">
        <v>8.4447254858594334E-2</v>
      </c>
      <c r="V5" s="193">
        <v>6.958502067414533E-4</v>
      </c>
      <c r="Z5">
        <v>-0.84050000000000002</v>
      </c>
    </row>
    <row r="6" spans="1:26" x14ac:dyDescent="0.25">
      <c r="A6">
        <v>560</v>
      </c>
      <c r="B6">
        <v>570</v>
      </c>
      <c r="C6" s="189" t="s">
        <v>237</v>
      </c>
      <c r="D6" s="189">
        <f>COUNTIFS('2.3.4.3.4_Hitung_Scorecard (2)'!$F$9:$F$1048576,"&gt;"&amp;'2.3.7.2 Pengawasan Model (1)'!$A6,'2.3.4.3.4_Hitung_Scorecard (2)'!$F$9:$F$1048576,"&lt;="&amp;'2.3.7.2 Pengawasan Model (1)'!$B6)</f>
        <v>67</v>
      </c>
      <c r="E6" s="223">
        <f>SUMIFS('2.3.4.3.4_Hitung_Scorecard (2)'!$A$9:$A$1048576,'2.3.4.3.4_Hitung_Scorecard (2)'!$F$9:$F$1048576,"&gt;"&amp;'2.3.7.2 Pengawasan Model (1)'!$A6,'2.3.4.3.4_Hitung_Scorecard (2)'!$F$9:$F$1048576,"&lt;="&amp;'2.3.7.2 Pengawasan Model (1)'!$B6)</f>
        <v>20</v>
      </c>
      <c r="F6" s="225">
        <f t="shared" si="0"/>
        <v>0.29850746268656714</v>
      </c>
      <c r="G6" s="223">
        <f>COUNTIFS('2.3.4.3.4_Hitung_Scorecard (2)'!$B$9:$B$1048576,"="&amp;'2.3.7.2 Pengawasan Model (1)'!G$1,'2.3.4.3.4_Hitung_Scorecard (2)'!$F$9:$F$1048576,"&gt;"&amp;'2.3.7.2 Pengawasan Model (1)'!$A6,'2.3.4.3.4_Hitung_Scorecard (2)'!$F$9:$F$1048576,"&lt;="&amp;'2.3.7.2 Pengawasan Model (1)'!$B6)</f>
        <v>26</v>
      </c>
      <c r="H6" s="223">
        <f>SUMIFS('2.3.4.3.4_Hitung_Scorecard (2)'!$A$9:$A$1048576,'2.3.4.3.4_Hitung_Scorecard (2)'!$F$9:$F$1048576,"&gt;"&amp;'2.3.7.2 Pengawasan Model (1)'!$A6,'2.3.4.3.4_Hitung_Scorecard (2)'!$F$9:$F$1048576,"&lt;="&amp;'2.3.7.2 Pengawasan Model (1)'!$B6,'2.3.4.3.4_Hitung_Scorecard (2)'!$B$9:$B$1048576,"="&amp;'2.3.7.2 Pengawasan Model (1)'!G$1)</f>
        <v>6</v>
      </c>
      <c r="I6" s="190">
        <f t="shared" si="1"/>
        <v>0.23076923076923078</v>
      </c>
      <c r="J6" s="223">
        <f>COUNTIFS('2.3.4.3.4_Hitung_Scorecard (2)'!$B$9:$B$1048576,"="&amp;'2.3.7.2 Pengawasan Model (1)'!J$1,'2.3.4.3.4_Hitung_Scorecard (2)'!$F$9:$F$1048576,"&gt;"&amp;'2.3.7.2 Pengawasan Model (1)'!$A6,'2.3.4.3.4_Hitung_Scorecard (2)'!$F$9:$F$1048576,"&lt;="&amp;'2.3.7.2 Pengawasan Model (1)'!$B6)</f>
        <v>41</v>
      </c>
      <c r="K6" s="223">
        <f>SUMIFS('2.3.4.3.4_Hitung_Scorecard (2)'!$A$9:$A$1048576,'2.3.4.3.4_Hitung_Scorecard (2)'!$F$9:$F$1048576,"&gt;"&amp;'2.3.7.2 Pengawasan Model (1)'!$A6,'2.3.4.3.4_Hitung_Scorecard (2)'!$F$9:$F$1048576,"&lt;="&amp;'2.3.7.2 Pengawasan Model (1)'!$B6,'2.3.4.3.4_Hitung_Scorecard (2)'!$B$9:$B$1048576,"="&amp;'2.3.7.2 Pengawasan Model (1)'!J$1)</f>
        <v>14</v>
      </c>
      <c r="L6" s="190">
        <f t="shared" si="2"/>
        <v>0.34146341463414637</v>
      </c>
      <c r="M6" s="223">
        <f>COUNTIFS('2.3.4.3.4_Hitung_Scorecard (2)'!$B$9:$B$1048576,"="&amp;'2.3.7.2 Pengawasan Model (1)'!M$1,'2.3.4.3.4_Hitung_Scorecard (2)'!$F$9:$F$1048576,"&gt;"&amp;'2.3.7.2 Pengawasan Model (1)'!$A6,'2.3.4.3.4_Hitung_Scorecard (2)'!$F$9:$F$1048576,"&lt;="&amp;'2.3.7.2 Pengawasan Model (1)'!$B6)</f>
        <v>0</v>
      </c>
      <c r="N6" s="223">
        <f>SUMIFS('2.3.4.3.4_Hitung_Scorecard (2)'!$A$9:$A$1048576,'2.3.4.3.4_Hitung_Scorecard (2)'!$F$9:$F$1048576,"&gt;"&amp;'2.3.7.2 Pengawasan Model (1)'!$A6,'2.3.4.3.4_Hitung_Scorecard (2)'!$F$9:$F$1048576,"&lt;="&amp;'2.3.7.2 Pengawasan Model (1)'!$B6,'2.3.4.3.4_Hitung_Scorecard (2)'!$B$9:$B$1048576,"="&amp;'2.3.7.2 Pengawasan Model (1)'!M$1)</f>
        <v>0</v>
      </c>
      <c r="O6" s="190" t="e">
        <f t="shared" si="3"/>
        <v>#DIV/0!</v>
      </c>
      <c r="P6" s="223">
        <f>COUNTIFS('2.3.4.3.4_Hitung_Scorecard (2)'!$B$9:$B$1048576,"="&amp;'2.3.7.2 Pengawasan Model (1)'!P$1,'2.3.4.3.4_Hitung_Scorecard (2)'!$F$9:$F$1048576,"&gt;"&amp;'2.3.7.2 Pengawasan Model (1)'!$A6,'2.3.4.3.4_Hitung_Scorecard (2)'!$F$9:$F$1048576,"&lt;="&amp;'2.3.7.2 Pengawasan Model (1)'!$B6)</f>
        <v>0</v>
      </c>
      <c r="Q6" s="223">
        <f>SUMIFS('2.3.4.3.4_Hitung_Scorecard (2)'!$A$9:$A$1048576,'2.3.4.3.4_Hitung_Scorecard (2)'!$F$9:$F$1048576,"&gt;"&amp;'2.3.7.2 Pengawasan Model (1)'!$A6,'2.3.4.3.4_Hitung_Scorecard (2)'!$F$9:$F$1048576,"&lt;="&amp;'2.3.7.2 Pengawasan Model (1)'!$B6,'2.3.4.3.4_Hitung_Scorecard (2)'!$B$9:$B$1048576,"="&amp;'2.3.7.2 Pengawasan Model (1)'!P$1)</f>
        <v>0</v>
      </c>
      <c r="R6" s="190" t="e">
        <f t="shared" si="4"/>
        <v>#DIV/0!</v>
      </c>
      <c r="S6" s="190">
        <v>0.10105580693815988</v>
      </c>
      <c r="T6" s="191">
        <v>6.9857902675239669E-4</v>
      </c>
      <c r="U6" s="192">
        <v>6.8890205127199967E-3</v>
      </c>
      <c r="V6" s="193">
        <v>4.8125252450532319E-6</v>
      </c>
    </row>
    <row r="7" spans="1:26" x14ac:dyDescent="0.25">
      <c r="A7">
        <v>570</v>
      </c>
      <c r="B7">
        <v>592</v>
      </c>
      <c r="C7" s="189" t="s">
        <v>265</v>
      </c>
      <c r="D7" s="189">
        <f>COUNTIFS('2.3.4.3.4_Hitung_Scorecard (2)'!$F$9:$F$1048576,"&gt;"&amp;'2.3.7.2 Pengawasan Model (1)'!$A7,'2.3.4.3.4_Hitung_Scorecard (2)'!$F$9:$F$1048576,"&lt;="&amp;'2.3.7.2 Pengawasan Model (1)'!$B7)</f>
        <v>67</v>
      </c>
      <c r="E7" s="223">
        <f>SUMIFS('2.3.4.3.4_Hitung_Scorecard (2)'!$A$9:$A$1048576,'2.3.4.3.4_Hitung_Scorecard (2)'!$F$9:$F$1048576,"&gt;"&amp;'2.3.7.2 Pengawasan Model (1)'!$A7,'2.3.4.3.4_Hitung_Scorecard (2)'!$F$9:$F$1048576,"&lt;="&amp;'2.3.7.2 Pengawasan Model (1)'!$B7)</f>
        <v>12</v>
      </c>
      <c r="F7" s="225">
        <f t="shared" si="0"/>
        <v>0.17910447761194029</v>
      </c>
      <c r="G7" s="223">
        <f>COUNTIFS('2.3.4.3.4_Hitung_Scorecard (2)'!$B$9:$B$1048576,"="&amp;'2.3.7.2 Pengawasan Model (1)'!G$1,'2.3.4.3.4_Hitung_Scorecard (2)'!$F$9:$F$1048576,"&gt;"&amp;'2.3.7.2 Pengawasan Model (1)'!$A7,'2.3.4.3.4_Hitung_Scorecard (2)'!$F$9:$F$1048576,"&lt;="&amp;'2.3.7.2 Pengawasan Model (1)'!$B7)</f>
        <v>24</v>
      </c>
      <c r="H7" s="223">
        <f>SUMIFS('2.3.4.3.4_Hitung_Scorecard (2)'!$A$9:$A$1048576,'2.3.4.3.4_Hitung_Scorecard (2)'!$F$9:$F$1048576,"&gt;"&amp;'2.3.7.2 Pengawasan Model (1)'!$A7,'2.3.4.3.4_Hitung_Scorecard (2)'!$F$9:$F$1048576,"&lt;="&amp;'2.3.7.2 Pengawasan Model (1)'!$B7,'2.3.4.3.4_Hitung_Scorecard (2)'!$B$9:$B$1048576,"="&amp;'2.3.7.2 Pengawasan Model (1)'!G$1)</f>
        <v>5</v>
      </c>
      <c r="I7" s="190">
        <f t="shared" si="1"/>
        <v>0.20833333333333334</v>
      </c>
      <c r="J7" s="223">
        <f>COUNTIFS('2.3.4.3.4_Hitung_Scorecard (2)'!$B$9:$B$1048576,"="&amp;'2.3.7.2 Pengawasan Model (1)'!J$1,'2.3.4.3.4_Hitung_Scorecard (2)'!$F$9:$F$1048576,"&gt;"&amp;'2.3.7.2 Pengawasan Model (1)'!$A7,'2.3.4.3.4_Hitung_Scorecard (2)'!$F$9:$F$1048576,"&lt;="&amp;'2.3.7.2 Pengawasan Model (1)'!$B7)</f>
        <v>43</v>
      </c>
      <c r="K7" s="223">
        <f>SUMIFS('2.3.4.3.4_Hitung_Scorecard (2)'!$A$9:$A$1048576,'2.3.4.3.4_Hitung_Scorecard (2)'!$F$9:$F$1048576,"&gt;"&amp;'2.3.7.2 Pengawasan Model (1)'!$A7,'2.3.4.3.4_Hitung_Scorecard (2)'!$F$9:$F$1048576,"&lt;="&amp;'2.3.7.2 Pengawasan Model (1)'!$B7,'2.3.4.3.4_Hitung_Scorecard (2)'!$B$9:$B$1048576,"="&amp;'2.3.7.2 Pengawasan Model (1)'!J$1)</f>
        <v>7</v>
      </c>
      <c r="L7" s="190">
        <f t="shared" si="2"/>
        <v>0.16279069767441862</v>
      </c>
      <c r="M7" s="223">
        <f>COUNTIFS('2.3.4.3.4_Hitung_Scorecard (2)'!$B$9:$B$1048576,"="&amp;'2.3.7.2 Pengawasan Model (1)'!M$1,'2.3.4.3.4_Hitung_Scorecard (2)'!$F$9:$F$1048576,"&gt;"&amp;'2.3.7.2 Pengawasan Model (1)'!$A7,'2.3.4.3.4_Hitung_Scorecard (2)'!$F$9:$F$1048576,"&lt;="&amp;'2.3.7.2 Pengawasan Model (1)'!$B7)</f>
        <v>0</v>
      </c>
      <c r="N7" s="223">
        <f>SUMIFS('2.3.4.3.4_Hitung_Scorecard (2)'!$A$9:$A$1048576,'2.3.4.3.4_Hitung_Scorecard (2)'!$F$9:$F$1048576,"&gt;"&amp;'2.3.7.2 Pengawasan Model (1)'!$A7,'2.3.4.3.4_Hitung_Scorecard (2)'!$F$9:$F$1048576,"&lt;="&amp;'2.3.7.2 Pengawasan Model (1)'!$B7,'2.3.4.3.4_Hitung_Scorecard (2)'!$B$9:$B$1048576,"="&amp;'2.3.7.2 Pengawasan Model (1)'!M$1)</f>
        <v>0</v>
      </c>
      <c r="O7" s="190" t="e">
        <f t="shared" si="3"/>
        <v>#DIV/0!</v>
      </c>
      <c r="P7" s="223">
        <f>COUNTIFS('2.3.4.3.4_Hitung_Scorecard (2)'!$B$9:$B$1048576,"="&amp;'2.3.7.2 Pengawasan Model (1)'!P$1,'2.3.4.3.4_Hitung_Scorecard (2)'!$F$9:$F$1048576,"&gt;"&amp;'2.3.7.2 Pengawasan Model (1)'!$A7,'2.3.4.3.4_Hitung_Scorecard (2)'!$F$9:$F$1048576,"&lt;="&amp;'2.3.7.2 Pengawasan Model (1)'!$B7)</f>
        <v>0</v>
      </c>
      <c r="Q7" s="223">
        <f>SUMIFS('2.3.4.3.4_Hitung_Scorecard (2)'!$A$9:$A$1048576,'2.3.4.3.4_Hitung_Scorecard (2)'!$F$9:$F$1048576,"&gt;"&amp;'2.3.7.2 Pengawasan Model (1)'!$A7,'2.3.4.3.4_Hitung_Scorecard (2)'!$F$9:$F$1048576,"&lt;="&amp;'2.3.7.2 Pengawasan Model (1)'!$B7,'2.3.4.3.4_Hitung_Scorecard (2)'!$B$9:$B$1048576,"="&amp;'2.3.7.2 Pengawasan Model (1)'!P$1)</f>
        <v>0</v>
      </c>
      <c r="R7" s="190" t="e">
        <f t="shared" si="4"/>
        <v>#DIV/0!</v>
      </c>
      <c r="S7" s="190">
        <v>0.11161387631975868</v>
      </c>
      <c r="T7" s="191">
        <v>-2.8419464951972701E-3</v>
      </c>
      <c r="U7" s="192">
        <v>-2.5792078801811481E-2</v>
      </c>
      <c r="V7" s="193">
        <v>7.3299707954659947E-5</v>
      </c>
    </row>
    <row r="8" spans="1:26" x14ac:dyDescent="0.25">
      <c r="A8">
        <v>592</v>
      </c>
      <c r="B8">
        <v>604</v>
      </c>
      <c r="C8" s="189" t="s">
        <v>266</v>
      </c>
      <c r="D8" s="189">
        <f>COUNTIFS('2.3.4.3.4_Hitung_Scorecard (2)'!$F$9:$F$1048576,"&gt;"&amp;'2.3.7.2 Pengawasan Model (1)'!$A8,'2.3.4.3.4_Hitung_Scorecard (2)'!$F$9:$F$1048576,"&lt;="&amp;'2.3.7.2 Pengawasan Model (1)'!$B8)</f>
        <v>61</v>
      </c>
      <c r="E8" s="223">
        <f>SUMIFS('2.3.4.3.4_Hitung_Scorecard (2)'!$A$9:$A$1048576,'2.3.4.3.4_Hitung_Scorecard (2)'!$F$9:$F$1048576,"&gt;"&amp;'2.3.7.2 Pengawasan Model (1)'!$A8,'2.3.4.3.4_Hitung_Scorecard (2)'!$F$9:$F$1048576,"&lt;="&amp;'2.3.7.2 Pengawasan Model (1)'!$B8)</f>
        <v>11</v>
      </c>
      <c r="F8" s="225">
        <f t="shared" si="0"/>
        <v>0.18032786885245902</v>
      </c>
      <c r="G8" s="223">
        <f>COUNTIFS('2.3.4.3.4_Hitung_Scorecard (2)'!$B$9:$B$1048576,"="&amp;'2.3.7.2 Pengawasan Model (1)'!G$1,'2.3.4.3.4_Hitung_Scorecard (2)'!$F$9:$F$1048576,"&gt;"&amp;'2.3.7.2 Pengawasan Model (1)'!$A8,'2.3.4.3.4_Hitung_Scorecard (2)'!$F$9:$F$1048576,"&lt;="&amp;'2.3.7.2 Pengawasan Model (1)'!$B8)</f>
        <v>4</v>
      </c>
      <c r="H8" s="223">
        <f>SUMIFS('2.3.4.3.4_Hitung_Scorecard (2)'!$A$9:$A$1048576,'2.3.4.3.4_Hitung_Scorecard (2)'!$F$9:$F$1048576,"&gt;"&amp;'2.3.7.2 Pengawasan Model (1)'!$A8,'2.3.4.3.4_Hitung_Scorecard (2)'!$F$9:$F$1048576,"&lt;="&amp;'2.3.7.2 Pengawasan Model (1)'!$B8,'2.3.4.3.4_Hitung_Scorecard (2)'!$B$9:$B$1048576,"="&amp;'2.3.7.2 Pengawasan Model (1)'!G$1)</f>
        <v>1</v>
      </c>
      <c r="I8" s="190">
        <f t="shared" si="1"/>
        <v>0.25</v>
      </c>
      <c r="J8" s="223">
        <f>COUNTIFS('2.3.4.3.4_Hitung_Scorecard (2)'!$B$9:$B$1048576,"="&amp;'2.3.7.2 Pengawasan Model (1)'!J$1,'2.3.4.3.4_Hitung_Scorecard (2)'!$F$9:$F$1048576,"&gt;"&amp;'2.3.7.2 Pengawasan Model (1)'!$A8,'2.3.4.3.4_Hitung_Scorecard (2)'!$F$9:$F$1048576,"&lt;="&amp;'2.3.7.2 Pengawasan Model (1)'!$B8)</f>
        <v>57</v>
      </c>
      <c r="K8" s="223">
        <f>SUMIFS('2.3.4.3.4_Hitung_Scorecard (2)'!$A$9:$A$1048576,'2.3.4.3.4_Hitung_Scorecard (2)'!$F$9:$F$1048576,"&gt;"&amp;'2.3.7.2 Pengawasan Model (1)'!$A8,'2.3.4.3.4_Hitung_Scorecard (2)'!$F$9:$F$1048576,"&lt;="&amp;'2.3.7.2 Pengawasan Model (1)'!$B8,'2.3.4.3.4_Hitung_Scorecard (2)'!$B$9:$B$1048576,"="&amp;'2.3.7.2 Pengawasan Model (1)'!J$1)</f>
        <v>10</v>
      </c>
      <c r="L8" s="190">
        <f t="shared" si="2"/>
        <v>0.17543859649122806</v>
      </c>
      <c r="M8" s="223">
        <f>COUNTIFS('2.3.4.3.4_Hitung_Scorecard (2)'!$B$9:$B$1048576,"="&amp;'2.3.7.2 Pengawasan Model (1)'!M$1,'2.3.4.3.4_Hitung_Scorecard (2)'!$F$9:$F$1048576,"&gt;"&amp;'2.3.7.2 Pengawasan Model (1)'!$A8,'2.3.4.3.4_Hitung_Scorecard (2)'!$F$9:$F$1048576,"&lt;="&amp;'2.3.7.2 Pengawasan Model (1)'!$B8)</f>
        <v>0</v>
      </c>
      <c r="N8" s="223">
        <f>SUMIFS('2.3.4.3.4_Hitung_Scorecard (2)'!$A$9:$A$1048576,'2.3.4.3.4_Hitung_Scorecard (2)'!$F$9:$F$1048576,"&gt;"&amp;'2.3.7.2 Pengawasan Model (1)'!$A8,'2.3.4.3.4_Hitung_Scorecard (2)'!$F$9:$F$1048576,"&lt;="&amp;'2.3.7.2 Pengawasan Model (1)'!$B8,'2.3.4.3.4_Hitung_Scorecard (2)'!$B$9:$B$1048576,"="&amp;'2.3.7.2 Pengawasan Model (1)'!M$1)</f>
        <v>0</v>
      </c>
      <c r="O8" s="190" t="e">
        <f t="shared" si="3"/>
        <v>#DIV/0!</v>
      </c>
      <c r="P8" s="223">
        <f>COUNTIFS('2.3.4.3.4_Hitung_Scorecard (2)'!$B$9:$B$1048576,"="&amp;'2.3.7.2 Pengawasan Model (1)'!P$1,'2.3.4.3.4_Hitung_Scorecard (2)'!$F$9:$F$1048576,"&gt;"&amp;'2.3.7.2 Pengawasan Model (1)'!$A8,'2.3.4.3.4_Hitung_Scorecard (2)'!$F$9:$F$1048576,"&lt;="&amp;'2.3.7.2 Pengawasan Model (1)'!$B8)</f>
        <v>0</v>
      </c>
      <c r="Q8" s="223">
        <f>SUMIFS('2.3.4.3.4_Hitung_Scorecard (2)'!$A$9:$A$1048576,'2.3.4.3.4_Hitung_Scorecard (2)'!$F$9:$F$1048576,"&gt;"&amp;'2.3.7.2 Pengawasan Model (1)'!$A8,'2.3.4.3.4_Hitung_Scorecard (2)'!$F$9:$F$1048576,"&lt;="&amp;'2.3.7.2 Pengawasan Model (1)'!$B8,'2.3.4.3.4_Hitung_Scorecard (2)'!$B$9:$B$1048576,"="&amp;'2.3.7.2 Pengawasan Model (1)'!P$1)</f>
        <v>0</v>
      </c>
      <c r="R8" s="190" t="e">
        <f t="shared" si="4"/>
        <v>#DIV/0!</v>
      </c>
      <c r="S8" s="190">
        <v>9.3514328808446456E-2</v>
      </c>
      <c r="T8" s="191">
        <v>-2.3338890211955232E-2</v>
      </c>
      <c r="U8" s="192">
        <v>-0.28711630157388862</v>
      </c>
      <c r="V8" s="193">
        <v>6.7009758404956155E-3</v>
      </c>
    </row>
    <row r="9" spans="1:26" x14ac:dyDescent="0.25">
      <c r="A9">
        <v>604</v>
      </c>
      <c r="B9">
        <v>618</v>
      </c>
      <c r="C9" s="189" t="s">
        <v>267</v>
      </c>
      <c r="D9" s="189">
        <f>COUNTIFS('2.3.4.3.4_Hitung_Scorecard (2)'!$F$9:$F$1048576,"&gt;"&amp;'2.3.7.2 Pengawasan Model (1)'!$A9,'2.3.4.3.4_Hitung_Scorecard (2)'!$F$9:$F$1048576,"&lt;="&amp;'2.3.7.2 Pengawasan Model (1)'!$B9)</f>
        <v>91</v>
      </c>
      <c r="E9" s="223">
        <f>SUMIFS('2.3.4.3.4_Hitung_Scorecard (2)'!$A$9:$A$1048576,'2.3.4.3.4_Hitung_Scorecard (2)'!$F$9:$F$1048576,"&gt;"&amp;'2.3.7.2 Pengawasan Model (1)'!$A9,'2.3.4.3.4_Hitung_Scorecard (2)'!$F$9:$F$1048576,"&lt;="&amp;'2.3.7.2 Pengawasan Model (1)'!$B9)</f>
        <v>14</v>
      </c>
      <c r="F9" s="225">
        <f t="shared" si="0"/>
        <v>0.15384615384615385</v>
      </c>
      <c r="G9" s="223">
        <f>COUNTIFS('2.3.4.3.4_Hitung_Scorecard (2)'!$B$9:$B$1048576,"="&amp;'2.3.7.2 Pengawasan Model (1)'!G$1,'2.3.4.3.4_Hitung_Scorecard (2)'!$F$9:$F$1048576,"&gt;"&amp;'2.3.7.2 Pengawasan Model (1)'!$A9,'2.3.4.3.4_Hitung_Scorecard (2)'!$F$9:$F$1048576,"&lt;="&amp;'2.3.7.2 Pengawasan Model (1)'!$B9)</f>
        <v>21</v>
      </c>
      <c r="H9" s="223">
        <f>SUMIFS('2.3.4.3.4_Hitung_Scorecard (2)'!$A$9:$A$1048576,'2.3.4.3.4_Hitung_Scorecard (2)'!$F$9:$F$1048576,"&gt;"&amp;'2.3.7.2 Pengawasan Model (1)'!$A9,'2.3.4.3.4_Hitung_Scorecard (2)'!$F$9:$F$1048576,"&lt;="&amp;'2.3.7.2 Pengawasan Model (1)'!$B9,'2.3.4.3.4_Hitung_Scorecard (2)'!$B$9:$B$1048576,"="&amp;'2.3.7.2 Pengawasan Model (1)'!G$1)</f>
        <v>4</v>
      </c>
      <c r="I9" s="190">
        <f t="shared" si="1"/>
        <v>0.19047619047619047</v>
      </c>
      <c r="J9" s="223">
        <f>COUNTIFS('2.3.4.3.4_Hitung_Scorecard (2)'!$B$9:$B$1048576,"="&amp;'2.3.7.2 Pengawasan Model (1)'!J$1,'2.3.4.3.4_Hitung_Scorecard (2)'!$F$9:$F$1048576,"&gt;"&amp;'2.3.7.2 Pengawasan Model (1)'!$A9,'2.3.4.3.4_Hitung_Scorecard (2)'!$F$9:$F$1048576,"&lt;="&amp;'2.3.7.2 Pengawasan Model (1)'!$B9)</f>
        <v>70</v>
      </c>
      <c r="K9" s="223">
        <f>SUMIFS('2.3.4.3.4_Hitung_Scorecard (2)'!$A$9:$A$1048576,'2.3.4.3.4_Hitung_Scorecard (2)'!$F$9:$F$1048576,"&gt;"&amp;'2.3.7.2 Pengawasan Model (1)'!$A9,'2.3.4.3.4_Hitung_Scorecard (2)'!$F$9:$F$1048576,"&lt;="&amp;'2.3.7.2 Pengawasan Model (1)'!$B9,'2.3.4.3.4_Hitung_Scorecard (2)'!$B$9:$B$1048576,"="&amp;'2.3.7.2 Pengawasan Model (1)'!J$1)</f>
        <v>10</v>
      </c>
      <c r="L9" s="190">
        <f t="shared" si="2"/>
        <v>0.14285714285714285</v>
      </c>
      <c r="M9" s="223">
        <f>COUNTIFS('2.3.4.3.4_Hitung_Scorecard (2)'!$B$9:$B$1048576,"="&amp;'2.3.7.2 Pengawasan Model (1)'!M$1,'2.3.4.3.4_Hitung_Scorecard (2)'!$F$9:$F$1048576,"&gt;"&amp;'2.3.7.2 Pengawasan Model (1)'!$A9,'2.3.4.3.4_Hitung_Scorecard (2)'!$F$9:$F$1048576,"&lt;="&amp;'2.3.7.2 Pengawasan Model (1)'!$B9)</f>
        <v>0</v>
      </c>
      <c r="N9" s="223">
        <f>SUMIFS('2.3.4.3.4_Hitung_Scorecard (2)'!$A$9:$A$1048576,'2.3.4.3.4_Hitung_Scorecard (2)'!$F$9:$F$1048576,"&gt;"&amp;'2.3.7.2 Pengawasan Model (1)'!$A9,'2.3.4.3.4_Hitung_Scorecard (2)'!$F$9:$F$1048576,"&lt;="&amp;'2.3.7.2 Pengawasan Model (1)'!$B9,'2.3.4.3.4_Hitung_Scorecard (2)'!$B$9:$B$1048576,"="&amp;'2.3.7.2 Pengawasan Model (1)'!M$1)</f>
        <v>0</v>
      </c>
      <c r="O9" s="190" t="e">
        <f t="shared" si="3"/>
        <v>#DIV/0!</v>
      </c>
      <c r="P9" s="223">
        <f>COUNTIFS('2.3.4.3.4_Hitung_Scorecard (2)'!$B$9:$B$1048576,"="&amp;'2.3.7.2 Pengawasan Model (1)'!P$1,'2.3.4.3.4_Hitung_Scorecard (2)'!$F$9:$F$1048576,"&gt;"&amp;'2.3.7.2 Pengawasan Model (1)'!$A9,'2.3.4.3.4_Hitung_Scorecard (2)'!$F$9:$F$1048576,"&lt;="&amp;'2.3.7.2 Pengawasan Model (1)'!$B9)</f>
        <v>0</v>
      </c>
      <c r="Q9" s="223">
        <f>SUMIFS('2.3.4.3.4_Hitung_Scorecard (2)'!$A$9:$A$1048576,'2.3.4.3.4_Hitung_Scorecard (2)'!$F$9:$F$1048576,"&gt;"&amp;'2.3.7.2 Pengawasan Model (1)'!$A9,'2.3.4.3.4_Hitung_Scorecard (2)'!$F$9:$F$1048576,"&lt;="&amp;'2.3.7.2 Pengawasan Model (1)'!$B9,'2.3.4.3.4_Hitung_Scorecard (2)'!$B$9:$B$1048576,"="&amp;'2.3.7.2 Pengawasan Model (1)'!P$1)</f>
        <v>0</v>
      </c>
      <c r="R9" s="190" t="e">
        <f t="shared" si="4"/>
        <v>#DIV/0!</v>
      </c>
      <c r="S9" s="190">
        <v>9.6530920060331829E-2</v>
      </c>
      <c r="T9" s="191">
        <v>1.224100976422958E-2</v>
      </c>
      <c r="U9" s="192">
        <v>0.11938993104268646</v>
      </c>
      <c r="V9" s="193">
        <v>1.461453311644221E-3</v>
      </c>
    </row>
    <row r="10" spans="1:26" x14ac:dyDescent="0.25">
      <c r="A10">
        <v>618</v>
      </c>
      <c r="B10">
        <v>661</v>
      </c>
      <c r="C10" s="189" t="s">
        <v>264</v>
      </c>
      <c r="D10" s="189">
        <f>COUNTIFS('2.3.4.3.4_Hitung_Scorecard (2)'!$F$9:$F$1048576,"&gt;"&amp;'2.3.7.2 Pengawasan Model (1)'!$A10,'2.3.4.3.4_Hitung_Scorecard (2)'!$F$9:$F$1048576,"&lt;="&amp;'2.3.7.2 Pengawasan Model (1)'!$B10)</f>
        <v>38</v>
      </c>
      <c r="E10" s="223">
        <f>SUMIFS('2.3.4.3.4_Hitung_Scorecard (2)'!$A$9:$A$1048576,'2.3.4.3.4_Hitung_Scorecard (2)'!$F$9:$F$1048576,"&gt;"&amp;'2.3.7.2 Pengawasan Model (1)'!$A10,'2.3.4.3.4_Hitung_Scorecard (2)'!$F$9:$F$1048576,"&lt;="&amp;'2.3.7.2 Pengawasan Model (1)'!$B10)</f>
        <v>5</v>
      </c>
      <c r="F10" s="225">
        <f t="shared" si="0"/>
        <v>0.13157894736842105</v>
      </c>
      <c r="G10" s="223">
        <f>COUNTIFS('2.3.4.3.4_Hitung_Scorecard (2)'!$B$9:$B$1048576,"="&amp;'2.3.7.2 Pengawasan Model (1)'!G$1,'2.3.4.3.4_Hitung_Scorecard (2)'!$F$9:$F$1048576,"&gt;"&amp;'2.3.7.2 Pengawasan Model (1)'!$A10,'2.3.4.3.4_Hitung_Scorecard (2)'!$F$9:$F$1048576,"&lt;="&amp;'2.3.7.2 Pengawasan Model (1)'!$B10)</f>
        <v>38</v>
      </c>
      <c r="H10" s="223">
        <f>SUMIFS('2.3.4.3.4_Hitung_Scorecard (2)'!$A$9:$A$1048576,'2.3.4.3.4_Hitung_Scorecard (2)'!$F$9:$F$1048576,"&gt;"&amp;'2.3.7.2 Pengawasan Model (1)'!$A10,'2.3.4.3.4_Hitung_Scorecard (2)'!$F$9:$F$1048576,"&lt;="&amp;'2.3.7.2 Pengawasan Model (1)'!$B10,'2.3.4.3.4_Hitung_Scorecard (2)'!$B$9:$B$1048576,"="&amp;'2.3.7.2 Pengawasan Model (1)'!G$1)</f>
        <v>5</v>
      </c>
      <c r="I10" s="190">
        <f t="shared" si="1"/>
        <v>0.13157894736842105</v>
      </c>
      <c r="J10" s="223">
        <f>COUNTIFS('2.3.4.3.4_Hitung_Scorecard (2)'!$B$9:$B$1048576,"="&amp;'2.3.7.2 Pengawasan Model (1)'!J$1,'2.3.4.3.4_Hitung_Scorecard (2)'!$F$9:$F$1048576,"&gt;"&amp;'2.3.7.2 Pengawasan Model (1)'!$A10,'2.3.4.3.4_Hitung_Scorecard (2)'!$F$9:$F$1048576,"&lt;="&amp;'2.3.7.2 Pengawasan Model (1)'!$B10)</f>
        <v>0</v>
      </c>
      <c r="K10" s="223">
        <f>SUMIFS('2.3.4.3.4_Hitung_Scorecard (2)'!$A$9:$A$1048576,'2.3.4.3.4_Hitung_Scorecard (2)'!$F$9:$F$1048576,"&gt;"&amp;'2.3.7.2 Pengawasan Model (1)'!$A10,'2.3.4.3.4_Hitung_Scorecard (2)'!$F$9:$F$1048576,"&lt;="&amp;'2.3.7.2 Pengawasan Model (1)'!$B10,'2.3.4.3.4_Hitung_Scorecard (2)'!$B$9:$B$1048576,"="&amp;'2.3.7.2 Pengawasan Model (1)'!J$1)</f>
        <v>0</v>
      </c>
      <c r="L10" s="190" t="e">
        <f t="shared" si="2"/>
        <v>#DIV/0!</v>
      </c>
      <c r="M10" s="223">
        <f>COUNTIFS('2.3.4.3.4_Hitung_Scorecard (2)'!$B$9:$B$1048576,"="&amp;'2.3.7.2 Pengawasan Model (1)'!M$1,'2.3.4.3.4_Hitung_Scorecard (2)'!$F$9:$F$1048576,"&gt;"&amp;'2.3.7.2 Pengawasan Model (1)'!$A10,'2.3.4.3.4_Hitung_Scorecard (2)'!$F$9:$F$1048576,"&lt;="&amp;'2.3.7.2 Pengawasan Model (1)'!$B10)</f>
        <v>0</v>
      </c>
      <c r="N10" s="223">
        <f>SUMIFS('2.3.4.3.4_Hitung_Scorecard (2)'!$A$9:$A$1048576,'2.3.4.3.4_Hitung_Scorecard (2)'!$F$9:$F$1048576,"&gt;"&amp;'2.3.7.2 Pengawasan Model (1)'!$A10,'2.3.4.3.4_Hitung_Scorecard (2)'!$F$9:$F$1048576,"&lt;="&amp;'2.3.7.2 Pengawasan Model (1)'!$B10,'2.3.4.3.4_Hitung_Scorecard (2)'!$B$9:$B$1048576,"="&amp;'2.3.7.2 Pengawasan Model (1)'!M$1)</f>
        <v>0</v>
      </c>
      <c r="O10" s="190" t="e">
        <f t="shared" si="3"/>
        <v>#DIV/0!</v>
      </c>
      <c r="P10" s="223">
        <f>COUNTIFS('2.3.4.3.4_Hitung_Scorecard (2)'!$B$9:$B$1048576,"="&amp;'2.3.7.2 Pengawasan Model (1)'!P$1,'2.3.4.3.4_Hitung_Scorecard (2)'!$F$9:$F$1048576,"&gt;"&amp;'2.3.7.2 Pengawasan Model (1)'!$A10,'2.3.4.3.4_Hitung_Scorecard (2)'!$F$9:$F$1048576,"&lt;="&amp;'2.3.7.2 Pengawasan Model (1)'!$B10)</f>
        <v>0</v>
      </c>
      <c r="Q10" s="223">
        <f>SUMIFS('2.3.4.3.4_Hitung_Scorecard (2)'!$A$9:$A$1048576,'2.3.4.3.4_Hitung_Scorecard (2)'!$F$9:$F$1048576,"&gt;"&amp;'2.3.7.2 Pengawasan Model (1)'!$A10,'2.3.4.3.4_Hitung_Scorecard (2)'!$F$9:$F$1048576,"&lt;="&amp;'2.3.7.2 Pengawasan Model (1)'!$B10,'2.3.4.3.4_Hitung_Scorecard (2)'!$B$9:$B$1048576,"="&amp;'2.3.7.2 Pengawasan Model (1)'!P$1)</f>
        <v>0</v>
      </c>
      <c r="R10" s="190" t="e">
        <f t="shared" si="4"/>
        <v>#DIV/0!</v>
      </c>
      <c r="S10" s="190">
        <v>0.13876319758672701</v>
      </c>
      <c r="T10" s="191">
        <v>-1.9464951972691921E-2</v>
      </c>
      <c r="U10" s="192">
        <v>-0.15114224251566696</v>
      </c>
      <c r="V10" s="193">
        <v>2.9419764916124125E-3</v>
      </c>
    </row>
    <row r="11" spans="1:26" x14ac:dyDescent="0.25">
      <c r="A11">
        <v>661</v>
      </c>
      <c r="B11">
        <v>800</v>
      </c>
      <c r="C11" s="189" t="s">
        <v>263</v>
      </c>
      <c r="D11" s="189">
        <f>COUNTIFS('2.3.4.3.4_Hitung_Scorecard (2)'!$F$9:$F$1048576,"&gt;"&amp;'2.3.7.2 Pengawasan Model (1)'!$A11,'2.3.4.3.4_Hitung_Scorecard (2)'!$F$9:$F$1048576,"&lt;="&amp;'2.3.7.2 Pengawasan Model (1)'!$B11)</f>
        <v>72</v>
      </c>
      <c r="E11" s="223">
        <f>SUMIFS('2.3.4.3.4_Hitung_Scorecard (2)'!$A$9:$A$1048576,'2.3.4.3.4_Hitung_Scorecard (2)'!$F$9:$F$1048576,"&gt;"&amp;'2.3.7.2 Pengawasan Model (1)'!$A11,'2.3.4.3.4_Hitung_Scorecard (2)'!$F$9:$F$1048576,"&lt;="&amp;'2.3.7.2 Pengawasan Model (1)'!$B11)</f>
        <v>6</v>
      </c>
      <c r="F11" s="225">
        <f t="shared" si="0"/>
        <v>8.3333333333333329E-2</v>
      </c>
      <c r="G11" s="223">
        <f>COUNTIFS('2.3.4.3.4_Hitung_Scorecard (2)'!$B$9:$B$1048576,"="&amp;'2.3.7.2 Pengawasan Model (1)'!G$1,'2.3.4.3.4_Hitung_Scorecard (2)'!$F$9:$F$1048576,"&gt;"&amp;'2.3.7.2 Pengawasan Model (1)'!$A11,'2.3.4.3.4_Hitung_Scorecard (2)'!$F$9:$F$1048576,"&lt;="&amp;'2.3.7.2 Pengawasan Model (1)'!$B11)</f>
        <v>72</v>
      </c>
      <c r="H11" s="223">
        <f>SUMIFS('2.3.4.3.4_Hitung_Scorecard (2)'!$A$9:$A$1048576,'2.3.4.3.4_Hitung_Scorecard (2)'!$F$9:$F$1048576,"&gt;"&amp;'2.3.7.2 Pengawasan Model (1)'!$A11,'2.3.4.3.4_Hitung_Scorecard (2)'!$F$9:$F$1048576,"&lt;="&amp;'2.3.7.2 Pengawasan Model (1)'!$B11,'2.3.4.3.4_Hitung_Scorecard (2)'!$B$9:$B$1048576,"="&amp;'2.3.7.2 Pengawasan Model (1)'!G$1)</f>
        <v>6</v>
      </c>
      <c r="I11" s="190">
        <f t="shared" si="1"/>
        <v>8.3333333333333329E-2</v>
      </c>
      <c r="J11" s="223">
        <f>COUNTIFS('2.3.4.3.4_Hitung_Scorecard (2)'!$B$9:$B$1048576,"="&amp;'2.3.7.2 Pengawasan Model (1)'!J$1,'2.3.4.3.4_Hitung_Scorecard (2)'!$F$9:$F$1048576,"&gt;"&amp;'2.3.7.2 Pengawasan Model (1)'!$A11,'2.3.4.3.4_Hitung_Scorecard (2)'!$F$9:$F$1048576,"&lt;="&amp;'2.3.7.2 Pengawasan Model (1)'!$B11)</f>
        <v>0</v>
      </c>
      <c r="K11" s="223">
        <f>SUMIFS('2.3.4.3.4_Hitung_Scorecard (2)'!$A$9:$A$1048576,'2.3.4.3.4_Hitung_Scorecard (2)'!$F$9:$F$1048576,"&gt;"&amp;'2.3.7.2 Pengawasan Model (1)'!$A11,'2.3.4.3.4_Hitung_Scorecard (2)'!$F$9:$F$1048576,"&lt;="&amp;'2.3.7.2 Pengawasan Model (1)'!$B11,'2.3.4.3.4_Hitung_Scorecard (2)'!$B$9:$B$1048576,"="&amp;'2.3.7.2 Pengawasan Model (1)'!J$1)</f>
        <v>0</v>
      </c>
      <c r="L11" s="190" t="e">
        <f t="shared" si="2"/>
        <v>#DIV/0!</v>
      </c>
      <c r="M11" s="223">
        <f>COUNTIFS('2.3.4.3.4_Hitung_Scorecard (2)'!$B$9:$B$1048576,"="&amp;'2.3.7.2 Pengawasan Model (1)'!M$1,'2.3.4.3.4_Hitung_Scorecard (2)'!$F$9:$F$1048576,"&gt;"&amp;'2.3.7.2 Pengawasan Model (1)'!$A11,'2.3.4.3.4_Hitung_Scorecard (2)'!$F$9:$F$1048576,"&lt;="&amp;'2.3.7.2 Pengawasan Model (1)'!$B11)</f>
        <v>0</v>
      </c>
      <c r="N11" s="223">
        <f>SUMIFS('2.3.4.3.4_Hitung_Scorecard (2)'!$A$9:$A$1048576,'2.3.4.3.4_Hitung_Scorecard (2)'!$F$9:$F$1048576,"&gt;"&amp;'2.3.7.2 Pengawasan Model (1)'!$A11,'2.3.4.3.4_Hitung_Scorecard (2)'!$F$9:$F$1048576,"&lt;="&amp;'2.3.7.2 Pengawasan Model (1)'!$B11,'2.3.4.3.4_Hitung_Scorecard (2)'!$B$9:$B$1048576,"="&amp;'2.3.7.2 Pengawasan Model (1)'!M$1)</f>
        <v>0</v>
      </c>
      <c r="O11" s="190" t="e">
        <f t="shared" si="3"/>
        <v>#DIV/0!</v>
      </c>
      <c r="P11" s="223">
        <f>COUNTIFS('2.3.4.3.4_Hitung_Scorecard (2)'!$B$9:$B$1048576,"="&amp;'2.3.7.2 Pengawasan Model (1)'!P$1,'2.3.4.3.4_Hitung_Scorecard (2)'!$F$9:$F$1048576,"&gt;"&amp;'2.3.7.2 Pengawasan Model (1)'!$A11,'2.3.4.3.4_Hitung_Scorecard (2)'!$F$9:$F$1048576,"&lt;="&amp;'2.3.7.2 Pengawasan Model (1)'!$B11)</f>
        <v>0</v>
      </c>
      <c r="Q11" s="223">
        <f>SUMIFS('2.3.4.3.4_Hitung_Scorecard (2)'!$A$9:$A$1048576,'2.3.4.3.4_Hitung_Scorecard (2)'!$F$9:$F$1048576,"&gt;"&amp;'2.3.7.2 Pengawasan Model (1)'!$A11,'2.3.4.3.4_Hitung_Scorecard (2)'!$F$9:$F$1048576,"&lt;="&amp;'2.3.7.2 Pengawasan Model (1)'!$B11,'2.3.4.3.4_Hitung_Scorecard (2)'!$B$9:$B$1048576,"="&amp;'2.3.7.2 Pengawasan Model (1)'!P$1)</f>
        <v>0</v>
      </c>
      <c r="R11" s="190" t="e">
        <f t="shared" si="4"/>
        <v>#DIV/0!</v>
      </c>
      <c r="S11" s="190">
        <v>8.4464555052790352E-2</v>
      </c>
      <c r="T11" s="191">
        <v>1.7289830912121926E-2</v>
      </c>
      <c r="U11" s="192">
        <v>0.18622994916853675</v>
      </c>
      <c r="V11" s="193">
        <v>3.2198843318970616E-3</v>
      </c>
    </row>
    <row r="12" spans="1:26" x14ac:dyDescent="0.25">
      <c r="A12">
        <v>800</v>
      </c>
      <c r="B12">
        <v>1500</v>
      </c>
      <c r="C12" s="189" t="s">
        <v>238</v>
      </c>
      <c r="D12" s="189">
        <f>COUNTIFS('2.3.4.3.4_Hitung_Scorecard (2)'!$F$9:$F$1048576,"&gt;"&amp;'2.3.7.2 Pengawasan Model (1)'!$A12,'2.3.4.3.4_Hitung_Scorecard (2)'!$F$9:$F$1048576,"&lt;="&amp;'2.3.7.2 Pengawasan Model (1)'!$B12)</f>
        <v>0</v>
      </c>
      <c r="E12" s="223">
        <f>SUMIFS('2.3.4.3.4_Hitung_Scorecard (2)'!$A$9:$A$1048576,'2.3.4.3.4_Hitung_Scorecard (2)'!$F$9:$F$1048576,"&gt;"&amp;'2.3.7.2 Pengawasan Model (1)'!$A12,'2.3.4.3.4_Hitung_Scorecard (2)'!$F$9:$F$1048576,"&lt;="&amp;'2.3.7.2 Pengawasan Model (1)'!$B12)</f>
        <v>0</v>
      </c>
      <c r="F12" s="225" t="e">
        <f t="shared" si="0"/>
        <v>#DIV/0!</v>
      </c>
      <c r="G12" s="223">
        <f>COUNTIFS('2.3.4.3.4_Hitung_Scorecard (2)'!$B$9:$B$1048576,"="&amp;'2.3.7.2 Pengawasan Model (1)'!G$1,'2.3.4.3.4_Hitung_Scorecard (2)'!$F$9:$F$1048576,"&gt;"&amp;'2.3.7.2 Pengawasan Model (1)'!$A12,'2.3.4.3.4_Hitung_Scorecard (2)'!$F$9:$F$1048576,"&lt;="&amp;'2.3.7.2 Pengawasan Model (1)'!$B12)</f>
        <v>0</v>
      </c>
      <c r="H12" s="223">
        <f>SUMIFS('2.3.4.3.4_Hitung_Scorecard (2)'!$A$9:$A$1048576,'2.3.4.3.4_Hitung_Scorecard (2)'!$F$9:$F$1048576,"&gt;"&amp;'2.3.7.2 Pengawasan Model (1)'!$A12,'2.3.4.3.4_Hitung_Scorecard (2)'!$F$9:$F$1048576,"&lt;="&amp;'2.3.7.2 Pengawasan Model (1)'!$B12,'2.3.4.3.4_Hitung_Scorecard (2)'!$B$9:$B$1048576,"="&amp;'2.3.7.2 Pengawasan Model (1)'!G$1)</f>
        <v>0</v>
      </c>
      <c r="I12" s="190" t="e">
        <f t="shared" si="1"/>
        <v>#DIV/0!</v>
      </c>
      <c r="J12" s="223">
        <f>COUNTIFS('2.3.4.3.4_Hitung_Scorecard (2)'!$B$9:$B$1048576,"="&amp;'2.3.7.2 Pengawasan Model (1)'!J$1,'2.3.4.3.4_Hitung_Scorecard (2)'!$F$9:$F$1048576,"&gt;"&amp;'2.3.7.2 Pengawasan Model (1)'!$A12,'2.3.4.3.4_Hitung_Scorecard (2)'!$F$9:$F$1048576,"&lt;="&amp;'2.3.7.2 Pengawasan Model (1)'!$B12)</f>
        <v>0</v>
      </c>
      <c r="K12" s="223">
        <f>SUMIFS('2.3.4.3.4_Hitung_Scorecard (2)'!$A$9:$A$1048576,'2.3.4.3.4_Hitung_Scorecard (2)'!$F$9:$F$1048576,"&gt;"&amp;'2.3.7.2 Pengawasan Model (1)'!$A12,'2.3.4.3.4_Hitung_Scorecard (2)'!$F$9:$F$1048576,"&lt;="&amp;'2.3.7.2 Pengawasan Model (1)'!$B12,'2.3.4.3.4_Hitung_Scorecard (2)'!$B$9:$B$1048576,"="&amp;'2.3.7.2 Pengawasan Model (1)'!J$1)</f>
        <v>0</v>
      </c>
      <c r="L12" s="190" t="e">
        <f t="shared" si="2"/>
        <v>#DIV/0!</v>
      </c>
      <c r="M12" s="223">
        <f>COUNTIFS('2.3.4.3.4_Hitung_Scorecard (2)'!$B$9:$B$1048576,"="&amp;'2.3.7.2 Pengawasan Model (1)'!M$1,'2.3.4.3.4_Hitung_Scorecard (2)'!$F$9:$F$1048576,"&gt;"&amp;'2.3.7.2 Pengawasan Model (1)'!$A12,'2.3.4.3.4_Hitung_Scorecard (2)'!$F$9:$F$1048576,"&lt;="&amp;'2.3.7.2 Pengawasan Model (1)'!$B12)</f>
        <v>0</v>
      </c>
      <c r="N12" s="223">
        <f>SUMIFS('2.3.4.3.4_Hitung_Scorecard (2)'!$A$9:$A$1048576,'2.3.4.3.4_Hitung_Scorecard (2)'!$F$9:$F$1048576,"&gt;"&amp;'2.3.7.2 Pengawasan Model (1)'!$A12,'2.3.4.3.4_Hitung_Scorecard (2)'!$F$9:$F$1048576,"&lt;="&amp;'2.3.7.2 Pengawasan Model (1)'!$B12,'2.3.4.3.4_Hitung_Scorecard (2)'!$B$9:$B$1048576,"="&amp;'2.3.7.2 Pengawasan Model (1)'!M$1)</f>
        <v>0</v>
      </c>
      <c r="O12" s="190" t="e">
        <f t="shared" si="3"/>
        <v>#DIV/0!</v>
      </c>
      <c r="P12" s="223">
        <f>COUNTIFS('2.3.4.3.4_Hitung_Scorecard (2)'!$B$9:$B$1048576,"="&amp;'2.3.7.2 Pengawasan Model (1)'!P$1,'2.3.4.3.4_Hitung_Scorecard (2)'!$F$9:$F$1048576,"&gt;"&amp;'2.3.7.2 Pengawasan Model (1)'!$A12,'2.3.4.3.4_Hitung_Scorecard (2)'!$F$9:$F$1048576,"&lt;="&amp;'2.3.7.2 Pengawasan Model (1)'!$B12)</f>
        <v>0</v>
      </c>
      <c r="Q12" s="223">
        <f>SUMIFS('2.3.4.3.4_Hitung_Scorecard (2)'!$A$9:$A$1048576,'2.3.4.3.4_Hitung_Scorecard (2)'!$F$9:$F$1048576,"&gt;"&amp;'2.3.7.2 Pengawasan Model (1)'!$A12,'2.3.4.3.4_Hitung_Scorecard (2)'!$F$9:$F$1048576,"&lt;="&amp;'2.3.7.2 Pengawasan Model (1)'!$B12,'2.3.4.3.4_Hitung_Scorecard (2)'!$B$9:$B$1048576,"="&amp;'2.3.7.2 Pengawasan Model (1)'!P$1)</f>
        <v>0</v>
      </c>
      <c r="R12" s="190" t="e">
        <f t="shared" si="4"/>
        <v>#DIV/0!</v>
      </c>
      <c r="S12" s="190">
        <v>7.2398190045248875E-2</v>
      </c>
      <c r="T12" s="191">
        <v>-1.9766611097880457E-2</v>
      </c>
      <c r="U12" s="192">
        <v>-0.318864999888469</v>
      </c>
      <c r="V12" s="193">
        <v>6.3028804455210622E-3</v>
      </c>
    </row>
    <row r="13" spans="1:26" x14ac:dyDescent="0.25">
      <c r="C13" s="195" t="s">
        <v>17</v>
      </c>
      <c r="D13" s="224">
        <f>SUM(D3:D12)</f>
        <v>663</v>
      </c>
      <c r="E13" s="224">
        <f>SUM(E3:E12)</f>
        <v>197</v>
      </c>
      <c r="F13" s="226">
        <f>E13/D13</f>
        <v>0.2971342383107089</v>
      </c>
      <c r="G13" s="224">
        <f>SUM(G3:G12)</f>
        <v>188</v>
      </c>
      <c r="H13" s="224">
        <f>SUM(H3:H12)</f>
        <v>28</v>
      </c>
      <c r="I13" s="229"/>
      <c r="J13" s="224">
        <f>SUM(J3:J12)</f>
        <v>399</v>
      </c>
      <c r="K13" s="224">
        <f>SUM(K3:K12)</f>
        <v>126</v>
      </c>
      <c r="L13" s="229"/>
      <c r="M13" s="224">
        <f>SUM(M3:M12)</f>
        <v>43</v>
      </c>
      <c r="N13" s="224">
        <f>SUM(N3:N12)</f>
        <v>26</v>
      </c>
      <c r="O13" s="229"/>
      <c r="P13" s="224">
        <f>SUM(P3:P12)</f>
        <v>33</v>
      </c>
      <c r="Q13" s="224">
        <f>SUM(Q3:Q12)</f>
        <v>17</v>
      </c>
      <c r="R13" s="229"/>
      <c r="S13" s="198"/>
      <c r="T13" s="199"/>
      <c r="U13" s="200"/>
      <c r="V13" s="193">
        <v>2.5887126280614313E-2</v>
      </c>
    </row>
    <row r="15" spans="1:26" x14ac:dyDescent="0.25">
      <c r="D15" s="170">
        <f>D3/D$13</f>
        <v>0.20814479638009051</v>
      </c>
    </row>
    <row r="16" spans="1:26" x14ac:dyDescent="0.25">
      <c r="D16" s="170">
        <f t="shared" ref="D16:D25" si="5">D4/D$13</f>
        <v>9.3514328808446456E-2</v>
      </c>
    </row>
    <row r="17" spans="4:4" x14ac:dyDescent="0.25">
      <c r="D17" s="170">
        <f t="shared" si="5"/>
        <v>0.10105580693815988</v>
      </c>
    </row>
    <row r="18" spans="4:4" x14ac:dyDescent="0.25">
      <c r="D18" s="170">
        <f t="shared" si="5"/>
        <v>0.10105580693815988</v>
      </c>
    </row>
    <row r="19" spans="4:4" x14ac:dyDescent="0.25">
      <c r="D19" s="170">
        <f t="shared" si="5"/>
        <v>0.10105580693815988</v>
      </c>
    </row>
    <row r="20" spans="4:4" x14ac:dyDescent="0.25">
      <c r="D20" s="170">
        <f t="shared" si="5"/>
        <v>9.2006033182503777E-2</v>
      </c>
    </row>
    <row r="21" spans="4:4" x14ac:dyDescent="0.25">
      <c r="D21" s="170">
        <f t="shared" si="5"/>
        <v>0.13725490196078433</v>
      </c>
    </row>
    <row r="22" spans="4:4" x14ac:dyDescent="0.25">
      <c r="D22" s="170">
        <f t="shared" si="5"/>
        <v>5.7315233785822019E-2</v>
      </c>
    </row>
    <row r="23" spans="4:4" x14ac:dyDescent="0.25">
      <c r="D23" s="170">
        <f>D11/D$13</f>
        <v>0.10859728506787331</v>
      </c>
    </row>
    <row r="24" spans="4:4" x14ac:dyDescent="0.25">
      <c r="D24" s="170">
        <f t="shared" si="5"/>
        <v>0</v>
      </c>
    </row>
    <row r="25" spans="4:4" x14ac:dyDescent="0.25">
      <c r="D25" s="170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5FE1-DD87-483A-9D77-AB2AA1CD7DFE}">
  <dimension ref="A1:L35"/>
  <sheetViews>
    <sheetView topLeftCell="A13" workbookViewId="0">
      <selection activeCell="F26" sqref="F26"/>
    </sheetView>
  </sheetViews>
  <sheetFormatPr defaultRowHeight="12.5" x14ac:dyDescent="0.25"/>
  <sheetData>
    <row r="1" spans="1:12" hidden="1" x14ac:dyDescent="0.25">
      <c r="A1" s="29" t="s">
        <v>133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hidden="1" x14ac:dyDescent="0.25">
      <c r="A2" s="129" t="s">
        <v>18</v>
      </c>
      <c r="B2" s="129" t="s">
        <v>0</v>
      </c>
      <c r="C2" s="129" t="s">
        <v>1</v>
      </c>
      <c r="D2" s="128" t="s">
        <v>2</v>
      </c>
      <c r="E2" s="129" t="s">
        <v>3</v>
      </c>
      <c r="F2" s="128" t="s">
        <v>4</v>
      </c>
      <c r="G2" s="129" t="s">
        <v>5</v>
      </c>
      <c r="H2" s="130" t="s">
        <v>6</v>
      </c>
      <c r="I2" s="129" t="s">
        <v>7</v>
      </c>
      <c r="J2" s="131" t="s">
        <v>128</v>
      </c>
      <c r="K2" s="129" t="s">
        <v>9</v>
      </c>
      <c r="L2" s="132" t="s">
        <v>10</v>
      </c>
    </row>
    <row r="3" spans="1:12" ht="25" hidden="1" x14ac:dyDescent="0.25">
      <c r="A3" s="243" t="s">
        <v>142</v>
      </c>
      <c r="B3" s="244"/>
      <c r="C3" s="245"/>
      <c r="D3" s="128"/>
      <c r="E3" s="129" t="s">
        <v>134</v>
      </c>
      <c r="F3" s="145" t="s">
        <v>135</v>
      </c>
      <c r="G3" s="145" t="s">
        <v>136</v>
      </c>
      <c r="H3" s="145" t="s">
        <v>137</v>
      </c>
      <c r="I3" s="145" t="s">
        <v>138</v>
      </c>
      <c r="J3" s="145" t="s">
        <v>139</v>
      </c>
      <c r="K3" s="145" t="s">
        <v>140</v>
      </c>
      <c r="L3" s="145" t="s">
        <v>141</v>
      </c>
    </row>
    <row r="4" spans="1:12" hidden="1" x14ac:dyDescent="0.25">
      <c r="A4" s="133" t="s">
        <v>11</v>
      </c>
      <c r="B4" s="133">
        <v>229</v>
      </c>
      <c r="C4" s="133">
        <v>41</v>
      </c>
      <c r="D4" s="134">
        <f t="shared" ref="D4:D9" si="0">C4/E4</f>
        <v>0.15185185185185185</v>
      </c>
      <c r="E4" s="133">
        <f t="shared" ref="E4:E9" si="1">SUM(B4:C4)</f>
        <v>270</v>
      </c>
      <c r="F4" s="135">
        <f t="shared" ref="F4:F10" si="2">C4/E4</f>
        <v>0.15185185185185185</v>
      </c>
      <c r="G4" s="135">
        <f t="shared" ref="G4:G9" si="3">E4/$E$10</f>
        <v>0.2848101265822785</v>
      </c>
      <c r="H4" s="136">
        <f t="shared" ref="H4:H9" si="4">B4/$B$10</f>
        <v>0.34179104477611938</v>
      </c>
      <c r="I4" s="136">
        <f t="shared" ref="I4:I9" si="5">C4/$C$10</f>
        <v>0.14748201438848921</v>
      </c>
      <c r="J4" s="137">
        <f t="shared" ref="J4:J9" si="6">LN(I4/H4)</f>
        <v>-0.84049333815555705</v>
      </c>
      <c r="K4" s="138">
        <f t="shared" ref="K4:K9" si="7">I4-H4</f>
        <v>-0.19430903038763017</v>
      </c>
      <c r="L4" s="139">
        <f t="shared" ref="L4:L9" si="8">J4*K4</f>
        <v>0.16331544558426886</v>
      </c>
    </row>
    <row r="5" spans="1:12" hidden="1" x14ac:dyDescent="0.25">
      <c r="A5" s="133" t="s">
        <v>12</v>
      </c>
      <c r="B5" s="133">
        <v>58</v>
      </c>
      <c r="C5" s="133">
        <v>26</v>
      </c>
      <c r="D5" s="134">
        <f t="shared" si="0"/>
        <v>0.30952380952380953</v>
      </c>
      <c r="E5" s="133">
        <f t="shared" si="1"/>
        <v>84</v>
      </c>
      <c r="F5" s="135">
        <f t="shared" si="2"/>
        <v>0.30952380952380953</v>
      </c>
      <c r="G5" s="135">
        <f t="shared" si="3"/>
        <v>8.8607594936708861E-2</v>
      </c>
      <c r="H5" s="136">
        <f t="shared" si="4"/>
        <v>8.6567164179104483E-2</v>
      </c>
      <c r="I5" s="136">
        <f t="shared" si="5"/>
        <v>9.3525179856115109E-2</v>
      </c>
      <c r="J5" s="137">
        <f t="shared" si="6"/>
        <v>7.731012616943736E-2</v>
      </c>
      <c r="K5" s="138">
        <f t="shared" si="7"/>
        <v>6.9580156770106261E-3</v>
      </c>
      <c r="L5" s="139">
        <f t="shared" si="8"/>
        <v>5.3792506987861458E-4</v>
      </c>
    </row>
    <row r="6" spans="1:12" hidden="1" x14ac:dyDescent="0.25">
      <c r="A6" s="133" t="s">
        <v>13</v>
      </c>
      <c r="B6" s="133">
        <v>333</v>
      </c>
      <c r="C6" s="133">
        <v>150</v>
      </c>
      <c r="D6" s="134">
        <f t="shared" si="0"/>
        <v>0.3105590062111801</v>
      </c>
      <c r="E6" s="133">
        <f t="shared" si="1"/>
        <v>483</v>
      </c>
      <c r="F6" s="135">
        <f t="shared" si="2"/>
        <v>0.3105590062111801</v>
      </c>
      <c r="G6" s="135">
        <f t="shared" si="3"/>
        <v>0.509493670886076</v>
      </c>
      <c r="H6" s="136">
        <f t="shared" si="4"/>
        <v>0.49701492537313435</v>
      </c>
      <c r="I6" s="136">
        <f t="shared" si="5"/>
        <v>0.53956834532374098</v>
      </c>
      <c r="J6" s="137">
        <f t="shared" si="6"/>
        <v>8.2149402810186553E-2</v>
      </c>
      <c r="K6" s="138">
        <f t="shared" si="7"/>
        <v>4.255341995060663E-2</v>
      </c>
      <c r="L6" s="139">
        <f t="shared" si="8"/>
        <v>3.4957380364734128E-3</v>
      </c>
    </row>
    <row r="7" spans="1:12" hidden="1" x14ac:dyDescent="0.25">
      <c r="A7" s="133" t="s">
        <v>14</v>
      </c>
      <c r="B7" s="133">
        <v>6</v>
      </c>
      <c r="C7" s="133">
        <v>8</v>
      </c>
      <c r="D7" s="134">
        <f t="shared" si="0"/>
        <v>0.5714285714285714</v>
      </c>
      <c r="E7" s="133">
        <f t="shared" si="1"/>
        <v>14</v>
      </c>
      <c r="F7" s="135">
        <f t="shared" si="2"/>
        <v>0.5714285714285714</v>
      </c>
      <c r="G7" s="135">
        <f t="shared" si="3"/>
        <v>1.4767932489451477E-2</v>
      </c>
      <c r="H7" s="136">
        <f t="shared" si="4"/>
        <v>8.9552238805970154E-3</v>
      </c>
      <c r="I7" s="136">
        <f t="shared" si="5"/>
        <v>2.8776978417266189E-2</v>
      </c>
      <c r="J7" s="137">
        <f t="shared" si="6"/>
        <v>1.1673386711461555</v>
      </c>
      <c r="K7" s="138">
        <f t="shared" si="7"/>
        <v>1.9821754536669171E-2</v>
      </c>
      <c r="L7" s="139">
        <f t="shared" si="8"/>
        <v>2.3138700600620669E-2</v>
      </c>
    </row>
    <row r="8" spans="1:12" hidden="1" x14ac:dyDescent="0.25">
      <c r="A8" s="133" t="s">
        <v>15</v>
      </c>
      <c r="B8" s="133">
        <v>21</v>
      </c>
      <c r="C8" s="133">
        <v>27</v>
      </c>
      <c r="D8" s="134">
        <f t="shared" si="0"/>
        <v>0.5625</v>
      </c>
      <c r="E8" s="133">
        <f t="shared" si="1"/>
        <v>48</v>
      </c>
      <c r="F8" s="135">
        <f t="shared" si="2"/>
        <v>0.5625</v>
      </c>
      <c r="G8" s="135">
        <f t="shared" si="3"/>
        <v>5.0632911392405063E-2</v>
      </c>
      <c r="H8" s="136">
        <f t="shared" si="4"/>
        <v>3.134328358208955E-2</v>
      </c>
      <c r="I8" s="136">
        <f t="shared" si="5"/>
        <v>9.7122302158273388E-2</v>
      </c>
      <c r="J8" s="137">
        <f t="shared" si="6"/>
        <v>1.1309710269752808</v>
      </c>
      <c r="K8" s="138">
        <f t="shared" si="7"/>
        <v>6.5779018576183845E-2</v>
      </c>
      <c r="L8" s="139">
        <f t="shared" si="8"/>
        <v>7.4394164192532725E-2</v>
      </c>
    </row>
    <row r="9" spans="1:12" ht="37.5" hidden="1" x14ac:dyDescent="0.25">
      <c r="A9" s="133" t="s">
        <v>16</v>
      </c>
      <c r="B9" s="133">
        <v>23</v>
      </c>
      <c r="C9" s="133">
        <v>26</v>
      </c>
      <c r="D9" s="134">
        <f t="shared" si="0"/>
        <v>0.53061224489795922</v>
      </c>
      <c r="E9" s="133">
        <f t="shared" si="1"/>
        <v>49</v>
      </c>
      <c r="F9" s="135">
        <f t="shared" si="2"/>
        <v>0.53061224489795922</v>
      </c>
      <c r="G9" s="135">
        <f t="shared" si="3"/>
        <v>5.1687763713080169E-2</v>
      </c>
      <c r="H9" s="136">
        <f t="shared" si="4"/>
        <v>3.4328358208955224E-2</v>
      </c>
      <c r="I9" s="136">
        <f t="shared" si="5"/>
        <v>9.3525179856115109E-2</v>
      </c>
      <c r="J9" s="137">
        <f t="shared" si="6"/>
        <v>1.002258920786707</v>
      </c>
      <c r="K9" s="138">
        <f t="shared" si="7"/>
        <v>5.9196821647159885E-2</v>
      </c>
      <c r="L9" s="139">
        <f t="shared" si="8"/>
        <v>5.9330542578085642E-2</v>
      </c>
    </row>
    <row r="10" spans="1:12" hidden="1" x14ac:dyDescent="0.25">
      <c r="A10" s="140" t="s">
        <v>17</v>
      </c>
      <c r="B10" s="140">
        <f t="shared" ref="B10:C10" si="9">SUM(B4:B9)</f>
        <v>670</v>
      </c>
      <c r="C10" s="140">
        <f t="shared" si="9"/>
        <v>278</v>
      </c>
      <c r="D10" s="140"/>
      <c r="E10" s="140">
        <f>SUM(E4:E9)</f>
        <v>948</v>
      </c>
      <c r="F10" s="141">
        <f t="shared" si="2"/>
        <v>0.29324894514767935</v>
      </c>
      <c r="G10" s="141">
        <f t="shared" ref="G10:I10" si="10">SUM(G4:G9)</f>
        <v>1.0000000000000002</v>
      </c>
      <c r="H10" s="141">
        <f t="shared" si="10"/>
        <v>1</v>
      </c>
      <c r="I10" s="141">
        <f t="shared" si="10"/>
        <v>1.0000000000000002</v>
      </c>
      <c r="J10" s="142"/>
      <c r="K10" s="143"/>
      <c r="L10" s="144">
        <f>SUM(L4:L9)</f>
        <v>0.32421251606185991</v>
      </c>
    </row>
    <row r="11" spans="1:12" hidden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120"/>
      <c r="K11" s="29"/>
      <c r="L11" s="121"/>
    </row>
    <row r="12" spans="1:12" hidden="1" x14ac:dyDescent="0.25">
      <c r="A12" s="29" t="s">
        <v>132</v>
      </c>
      <c r="B12" s="29"/>
      <c r="C12" s="29"/>
      <c r="D12" s="29"/>
      <c r="E12" s="29"/>
      <c r="F12" s="29"/>
      <c r="G12" s="29"/>
      <c r="H12" s="29"/>
      <c r="I12" s="29"/>
      <c r="J12" s="120"/>
      <c r="K12" s="29"/>
      <c r="L12" s="121"/>
    </row>
    <row r="13" spans="1:12" ht="37.5" x14ac:dyDescent="0.25">
      <c r="A13" s="129" t="s">
        <v>18</v>
      </c>
      <c r="B13" s="129" t="s">
        <v>0</v>
      </c>
      <c r="C13" s="129" t="s">
        <v>1</v>
      </c>
      <c r="D13" s="129"/>
      <c r="E13" s="129" t="s">
        <v>3</v>
      </c>
      <c r="F13" s="128" t="s">
        <v>4</v>
      </c>
      <c r="G13" s="129" t="s">
        <v>5</v>
      </c>
      <c r="H13" s="130" t="s">
        <v>6</v>
      </c>
      <c r="I13" s="129" t="s">
        <v>7</v>
      </c>
      <c r="J13" s="131" t="s">
        <v>8</v>
      </c>
      <c r="K13" s="129" t="s">
        <v>9</v>
      </c>
      <c r="L13" s="132" t="s">
        <v>10</v>
      </c>
    </row>
    <row r="14" spans="1:12" x14ac:dyDescent="0.25">
      <c r="A14" s="133">
        <v>1</v>
      </c>
      <c r="B14" s="133">
        <f>B4</f>
        <v>229</v>
      </c>
      <c r="C14" s="133">
        <f>C4</f>
        <v>41</v>
      </c>
      <c r="D14" s="134">
        <f t="shared" ref="D14:D17" si="11">C14/E14</f>
        <v>0.15185185185185185</v>
      </c>
      <c r="E14" s="133">
        <f t="shared" ref="E14:E17" si="12">SUM(B14:C14)</f>
        <v>270</v>
      </c>
      <c r="F14" s="135">
        <f t="shared" ref="F14:F18" si="13">C14/E14</f>
        <v>0.15185185185185185</v>
      </c>
      <c r="G14" s="135">
        <f t="shared" ref="G14:G17" si="14">E14/$E$18</f>
        <v>0.2848101265822785</v>
      </c>
      <c r="H14" s="136">
        <f t="shared" ref="H14:H17" si="15">B14/$B$18</f>
        <v>0.34179104477611938</v>
      </c>
      <c r="I14" s="136">
        <f t="shared" ref="I14:I17" si="16">C14/$C$18</f>
        <v>0.14748201438848921</v>
      </c>
      <c r="J14" s="137">
        <f t="shared" ref="J14:J17" si="17">LN(I14/H14)</f>
        <v>-0.84049333815555705</v>
      </c>
      <c r="K14" s="138">
        <f t="shared" ref="K14:K17" si="18">I14-H14</f>
        <v>-0.19430903038763017</v>
      </c>
      <c r="L14" s="139">
        <f t="shared" ref="L14:L17" si="19">J14*K14</f>
        <v>0.16331544558426886</v>
      </c>
    </row>
    <row r="15" spans="1:12" x14ac:dyDescent="0.25">
      <c r="A15" s="133" t="s">
        <v>19</v>
      </c>
      <c r="B15" s="133">
        <f>SUM(B5:B6)</f>
        <v>391</v>
      </c>
      <c r="C15" s="133">
        <f>SUM(C5:C6)</f>
        <v>176</v>
      </c>
      <c r="D15" s="134">
        <f t="shared" si="11"/>
        <v>0.31040564373897706</v>
      </c>
      <c r="E15" s="133">
        <f t="shared" si="12"/>
        <v>567</v>
      </c>
      <c r="F15" s="135">
        <f t="shared" si="13"/>
        <v>0.31040564373897706</v>
      </c>
      <c r="G15" s="135">
        <f t="shared" si="14"/>
        <v>0.59810126582278478</v>
      </c>
      <c r="H15" s="136">
        <f t="shared" si="15"/>
        <v>0.58358208955223878</v>
      </c>
      <c r="I15" s="136">
        <f t="shared" si="16"/>
        <v>0.63309352517985606</v>
      </c>
      <c r="J15" s="137">
        <f t="shared" si="17"/>
        <v>8.1433033747160613E-2</v>
      </c>
      <c r="K15" s="138">
        <f t="shared" si="18"/>
        <v>4.9511435627617284E-2</v>
      </c>
      <c r="L15" s="139">
        <f t="shared" si="19"/>
        <v>4.0318664083341289E-3</v>
      </c>
    </row>
    <row r="16" spans="1:12" x14ac:dyDescent="0.25">
      <c r="A16" s="133" t="s">
        <v>20</v>
      </c>
      <c r="B16" s="133">
        <f>SUM(B7:B8)</f>
        <v>27</v>
      </c>
      <c r="C16" s="133">
        <f>SUM(C7:C8)</f>
        <v>35</v>
      </c>
      <c r="D16" s="134">
        <f t="shared" si="11"/>
        <v>0.56451612903225812</v>
      </c>
      <c r="E16" s="133">
        <f t="shared" si="12"/>
        <v>62</v>
      </c>
      <c r="F16" s="135">
        <f t="shared" si="13"/>
        <v>0.56451612903225812</v>
      </c>
      <c r="G16" s="135">
        <f t="shared" si="14"/>
        <v>6.5400843881856546E-2</v>
      </c>
      <c r="H16" s="136">
        <f t="shared" si="15"/>
        <v>4.0298507462686567E-2</v>
      </c>
      <c r="I16" s="136">
        <f t="shared" si="16"/>
        <v>0.12589928057553956</v>
      </c>
      <c r="J16" s="137">
        <f t="shared" si="17"/>
        <v>1.1391677941794593</v>
      </c>
      <c r="K16" s="138">
        <f t="shared" si="18"/>
        <v>8.5600773112852996E-2</v>
      </c>
      <c r="L16" s="139">
        <f t="shared" si="19"/>
        <v>9.7513643887025117E-2</v>
      </c>
    </row>
    <row r="17" spans="1:12" ht="37.5" x14ac:dyDescent="0.25">
      <c r="A17" s="133" t="s">
        <v>16</v>
      </c>
      <c r="B17" s="133">
        <f>B9</f>
        <v>23</v>
      </c>
      <c r="C17" s="133">
        <f>C9</f>
        <v>26</v>
      </c>
      <c r="D17" s="134">
        <f t="shared" si="11"/>
        <v>0.53061224489795922</v>
      </c>
      <c r="E17" s="133">
        <f t="shared" si="12"/>
        <v>49</v>
      </c>
      <c r="F17" s="135">
        <f t="shared" si="13"/>
        <v>0.53061224489795922</v>
      </c>
      <c r="G17" s="135">
        <f t="shared" si="14"/>
        <v>5.1687763713080169E-2</v>
      </c>
      <c r="H17" s="136">
        <f t="shared" si="15"/>
        <v>3.4328358208955224E-2</v>
      </c>
      <c r="I17" s="136">
        <f t="shared" si="16"/>
        <v>9.3525179856115109E-2</v>
      </c>
      <c r="J17" s="137">
        <f t="shared" si="17"/>
        <v>1.002258920786707</v>
      </c>
      <c r="K17" s="138">
        <f t="shared" si="18"/>
        <v>5.9196821647159885E-2</v>
      </c>
      <c r="L17" s="139">
        <f t="shared" si="19"/>
        <v>5.9330542578085642E-2</v>
      </c>
    </row>
    <row r="18" spans="1:12" x14ac:dyDescent="0.25">
      <c r="A18" s="122" t="s">
        <v>17</v>
      </c>
      <c r="B18" s="123">
        <f t="shared" ref="B18:C18" si="20">SUM(B14:B17)</f>
        <v>670</v>
      </c>
      <c r="C18" s="123">
        <f t="shared" si="20"/>
        <v>278</v>
      </c>
      <c r="D18" s="123"/>
      <c r="E18" s="123">
        <f>SUM(E14:E17)</f>
        <v>948</v>
      </c>
      <c r="F18" s="124">
        <f t="shared" si="13"/>
        <v>0.29324894514767935</v>
      </c>
      <c r="G18" s="124">
        <f t="shared" ref="G18:I18" si="21">SUM(G14:G17)</f>
        <v>1</v>
      </c>
      <c r="H18" s="124">
        <f t="shared" si="21"/>
        <v>1</v>
      </c>
      <c r="I18" s="124">
        <f t="shared" si="21"/>
        <v>0.99999999999999989</v>
      </c>
      <c r="J18" s="125"/>
      <c r="K18" s="126"/>
      <c r="L18" s="127">
        <f>SUM(L14:L17)</f>
        <v>0.32419149845771372</v>
      </c>
    </row>
    <row r="21" spans="1:12" ht="20" x14ac:dyDescent="0.25">
      <c r="A21" s="261" t="s">
        <v>18</v>
      </c>
      <c r="B21" s="206" t="s">
        <v>229</v>
      </c>
      <c r="C21" s="206" t="s">
        <v>231</v>
      </c>
      <c r="D21" s="206" t="s">
        <v>229</v>
      </c>
      <c r="E21" s="261" t="s">
        <v>232</v>
      </c>
      <c r="F21" s="261" t="s">
        <v>236</v>
      </c>
      <c r="G21" s="261" t="s">
        <v>233</v>
      </c>
      <c r="H21" s="261" t="s">
        <v>234</v>
      </c>
    </row>
    <row r="22" spans="1:12" x14ac:dyDescent="0.25">
      <c r="A22" s="262"/>
      <c r="B22" s="207" t="s">
        <v>230</v>
      </c>
      <c r="C22" s="207"/>
      <c r="D22" s="207" t="s">
        <v>231</v>
      </c>
      <c r="E22" s="262"/>
      <c r="F22" s="262"/>
      <c r="G22" s="262"/>
      <c r="H22" s="262"/>
    </row>
    <row r="23" spans="1:12" x14ac:dyDescent="0.25">
      <c r="A23" s="208" t="s">
        <v>11</v>
      </c>
      <c r="B23" s="209">
        <v>0.28499999999999998</v>
      </c>
      <c r="C23" s="212">
        <v>284</v>
      </c>
      <c r="D23" s="214">
        <f>C23/$C$27</f>
        <v>0.26616682286785381</v>
      </c>
      <c r="E23" s="209">
        <v>0.152</v>
      </c>
      <c r="F23" s="209">
        <v>0.13100000000000001</v>
      </c>
      <c r="G23" s="210">
        <v>52.225000000000001</v>
      </c>
      <c r="H23" s="210">
        <v>238.791</v>
      </c>
    </row>
    <row r="24" spans="1:12" ht="25" x14ac:dyDescent="0.25">
      <c r="A24" s="208" t="s">
        <v>75</v>
      </c>
      <c r="B24" s="209">
        <v>0.59799999999999998</v>
      </c>
      <c r="C24" s="212">
        <v>503</v>
      </c>
      <c r="D24" s="214">
        <f t="shared" ref="D24:D26" si="22">C24/$C$27</f>
        <v>0.47141518275538896</v>
      </c>
      <c r="E24" s="209">
        <v>0.31</v>
      </c>
      <c r="F24" s="209">
        <v>0.252</v>
      </c>
      <c r="G24" s="210">
        <v>-5.0599999999999996</v>
      </c>
      <c r="H24" s="210">
        <v>181.506</v>
      </c>
    </row>
    <row r="25" spans="1:12" ht="25" x14ac:dyDescent="0.25">
      <c r="A25" s="208" t="s">
        <v>235</v>
      </c>
      <c r="B25" s="209">
        <v>6.5000000000000002E-2</v>
      </c>
      <c r="C25" s="212">
        <v>59</v>
      </c>
      <c r="D25" s="214">
        <f t="shared" si="22"/>
        <v>5.5295220243673851E-2</v>
      </c>
      <c r="E25" s="209">
        <v>0.56499999999999995</v>
      </c>
      <c r="F25" s="209">
        <v>0.65300000000000002</v>
      </c>
      <c r="G25" s="210">
        <v>-70.784000000000006</v>
      </c>
      <c r="H25" s="210">
        <v>115.782</v>
      </c>
    </row>
    <row r="26" spans="1:12" ht="18" x14ac:dyDescent="0.25">
      <c r="A26" s="211" t="s">
        <v>16</v>
      </c>
      <c r="B26" s="209">
        <v>5.1999999999999998E-2</v>
      </c>
      <c r="C26" s="212">
        <v>221</v>
      </c>
      <c r="D26" s="214">
        <f t="shared" si="22"/>
        <v>0.20712277413308341</v>
      </c>
      <c r="E26" s="209">
        <v>0.53100000000000003</v>
      </c>
      <c r="F26" s="209">
        <v>0.32100000000000001</v>
      </c>
      <c r="G26" s="210">
        <v>-62.277000000000001</v>
      </c>
      <c r="H26" s="210">
        <v>124.289</v>
      </c>
    </row>
    <row r="27" spans="1:12" x14ac:dyDescent="0.25">
      <c r="C27" s="213">
        <f>SUM(C23:C26)</f>
        <v>1067</v>
      </c>
    </row>
    <row r="29" spans="1:12" ht="20" x14ac:dyDescent="0.25">
      <c r="A29" s="261" t="s">
        <v>18</v>
      </c>
      <c r="B29" s="206" t="s">
        <v>229</v>
      </c>
      <c r="C29" s="206" t="s">
        <v>229</v>
      </c>
      <c r="D29" s="261" t="s">
        <v>234</v>
      </c>
      <c r="E29" s="261" t="s">
        <v>225</v>
      </c>
    </row>
    <row r="30" spans="1:12" x14ac:dyDescent="0.25">
      <c r="A30" s="262"/>
      <c r="B30" s="207" t="s">
        <v>231</v>
      </c>
      <c r="C30" s="207" t="s">
        <v>230</v>
      </c>
      <c r="D30" s="262"/>
      <c r="E30" s="262"/>
    </row>
    <row r="31" spans="1:12" x14ac:dyDescent="0.25">
      <c r="A31" s="208" t="s">
        <v>11</v>
      </c>
      <c r="B31" s="209">
        <v>0.26600000000000001</v>
      </c>
      <c r="C31" s="209">
        <v>0.28499999999999998</v>
      </c>
      <c r="D31" s="210">
        <v>238</v>
      </c>
      <c r="E31" s="215">
        <f>(B31-C31)*D31</f>
        <v>-4.5219999999999905</v>
      </c>
    </row>
    <row r="32" spans="1:12" ht="25" x14ac:dyDescent="0.25">
      <c r="A32" s="208" t="s">
        <v>75</v>
      </c>
      <c r="B32" s="209">
        <v>0.47099999999999997</v>
      </c>
      <c r="C32" s="209">
        <v>0.59799999999999998</v>
      </c>
      <c r="D32" s="210">
        <v>181</v>
      </c>
      <c r="E32" s="215">
        <f t="shared" ref="E32:E34" si="23">(B32-C32)*D32</f>
        <v>-22.987000000000002</v>
      </c>
    </row>
    <row r="33" spans="1:5" ht="25" x14ac:dyDescent="0.25">
      <c r="A33" s="208" t="s">
        <v>235</v>
      </c>
      <c r="B33" s="209">
        <v>5.5E-2</v>
      </c>
      <c r="C33" s="209">
        <v>6.5000000000000002E-2</v>
      </c>
      <c r="D33" s="210">
        <v>115</v>
      </c>
      <c r="E33" s="215">
        <f t="shared" si="23"/>
        <v>-1.1500000000000001</v>
      </c>
    </row>
    <row r="34" spans="1:5" ht="18" x14ac:dyDescent="0.25">
      <c r="A34" s="211" t="s">
        <v>16</v>
      </c>
      <c r="B34" s="209">
        <v>0.20699999999999999</v>
      </c>
      <c r="C34" s="209">
        <v>5.1999999999999998E-2</v>
      </c>
      <c r="D34" s="210">
        <v>124</v>
      </c>
      <c r="E34" s="215">
        <f t="shared" si="23"/>
        <v>19.22</v>
      </c>
    </row>
    <row r="35" spans="1:5" x14ac:dyDescent="0.25">
      <c r="E35" s="216">
        <f>SUM(E31:E34)</f>
        <v>-9.438999999999993</v>
      </c>
    </row>
  </sheetData>
  <mergeCells count="9">
    <mergeCell ref="H21:H22"/>
    <mergeCell ref="A29:A30"/>
    <mergeCell ref="D29:D30"/>
    <mergeCell ref="E29:E30"/>
    <mergeCell ref="A3:C3"/>
    <mergeCell ref="A21:A22"/>
    <mergeCell ref="E21:E22"/>
    <mergeCell ref="F21:F22"/>
    <mergeCell ref="G21:G2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3B54-576D-4510-BB73-441D236B1D74}">
  <dimension ref="A1:I32"/>
  <sheetViews>
    <sheetView topLeftCell="A4" workbookViewId="0">
      <selection activeCell="D22" sqref="D22"/>
    </sheetView>
  </sheetViews>
  <sheetFormatPr defaultColWidth="23.36328125" defaultRowHeight="12.5" x14ac:dyDescent="0.25"/>
  <cols>
    <col min="2" max="2" width="16.7265625" style="236" bestFit="1" customWidth="1"/>
  </cols>
  <sheetData>
    <row r="1" spans="1:8" ht="13" thickBot="1" x14ac:dyDescent="0.3">
      <c r="A1" s="186" t="s">
        <v>284</v>
      </c>
    </row>
    <row r="2" spans="1:8" ht="28.5" thickBot="1" x14ac:dyDescent="0.3">
      <c r="A2" s="231" t="s">
        <v>269</v>
      </c>
      <c r="B2" s="234" t="s">
        <v>280</v>
      </c>
      <c r="C2" s="231" t="s">
        <v>270</v>
      </c>
      <c r="D2" s="231" t="s">
        <v>281</v>
      </c>
      <c r="E2" s="231" t="s">
        <v>271</v>
      </c>
      <c r="F2" s="231" t="s">
        <v>272</v>
      </c>
      <c r="G2" s="231" t="s">
        <v>273</v>
      </c>
      <c r="H2" s="231" t="s">
        <v>274</v>
      </c>
    </row>
    <row r="3" spans="1:8" ht="14.5" thickBot="1" x14ac:dyDescent="0.3">
      <c r="A3" s="232" t="s">
        <v>275</v>
      </c>
      <c r="B3" s="235">
        <v>0.20814479638009051</v>
      </c>
      <c r="C3" s="237">
        <v>208</v>
      </c>
      <c r="D3" s="238">
        <v>0.6</v>
      </c>
      <c r="E3" s="241">
        <f>ROUNDDOWN(C3*D3,0)</f>
        <v>124</v>
      </c>
      <c r="F3" s="240">
        <f>(C3-E3)*$F$14*$F$15</f>
        <v>21000000</v>
      </c>
      <c r="G3" s="241">
        <f>E3*$F$15</f>
        <v>124000000</v>
      </c>
      <c r="H3" s="240">
        <f>F3-G3</f>
        <v>-103000000</v>
      </c>
    </row>
    <row r="4" spans="1:8" ht="14.5" thickBot="1" x14ac:dyDescent="0.3">
      <c r="A4" s="232" t="s">
        <v>288</v>
      </c>
      <c r="B4" s="235">
        <v>9.3514328808446456E-2</v>
      </c>
      <c r="C4" s="237">
        <v>93</v>
      </c>
      <c r="D4" s="238">
        <v>0.45</v>
      </c>
      <c r="E4" s="241">
        <f t="shared" ref="E4:E11" si="0">ROUNDDOWN(C4*D4,0)</f>
        <v>41</v>
      </c>
      <c r="F4" s="240">
        <f t="shared" ref="F4:F12" si="1">(C4-E4)*$F$14*$F$15</f>
        <v>13000000</v>
      </c>
      <c r="G4" s="241">
        <f t="shared" ref="G4:G12" si="2">E4*$F$15</f>
        <v>41000000</v>
      </c>
      <c r="H4" s="240">
        <f t="shared" ref="H4:H12" si="3">F4-G4</f>
        <v>-28000000</v>
      </c>
    </row>
    <row r="5" spans="1:8" ht="14.5" thickBot="1" x14ac:dyDescent="0.3">
      <c r="A5" s="232" t="s">
        <v>289</v>
      </c>
      <c r="B5" s="235">
        <v>0.10105580693815988</v>
      </c>
      <c r="C5" s="237">
        <v>101</v>
      </c>
      <c r="D5" s="238">
        <v>0.4</v>
      </c>
      <c r="E5" s="241">
        <f t="shared" si="0"/>
        <v>40</v>
      </c>
      <c r="F5" s="240">
        <f t="shared" si="1"/>
        <v>15250000</v>
      </c>
      <c r="G5" s="241">
        <f t="shared" si="2"/>
        <v>40000000</v>
      </c>
      <c r="H5" s="240">
        <f t="shared" si="3"/>
        <v>-24750000</v>
      </c>
    </row>
    <row r="6" spans="1:8" ht="14.5" thickBot="1" x14ac:dyDescent="0.3">
      <c r="A6" s="232" t="s">
        <v>290</v>
      </c>
      <c r="B6" s="235">
        <v>0.10105580693815988</v>
      </c>
      <c r="C6" s="237">
        <v>101</v>
      </c>
      <c r="D6" s="238">
        <v>0.35</v>
      </c>
      <c r="E6" s="241">
        <f t="shared" si="0"/>
        <v>35</v>
      </c>
      <c r="F6" s="240">
        <f t="shared" si="1"/>
        <v>16500000</v>
      </c>
      <c r="G6" s="241">
        <f t="shared" si="2"/>
        <v>35000000</v>
      </c>
      <c r="H6" s="240">
        <f t="shared" si="3"/>
        <v>-18500000</v>
      </c>
    </row>
    <row r="7" spans="1:8" ht="14.5" thickBot="1" x14ac:dyDescent="0.3">
      <c r="A7" s="232" t="s">
        <v>287</v>
      </c>
      <c r="B7" s="235">
        <v>0.10105580693815988</v>
      </c>
      <c r="C7" s="237">
        <v>101</v>
      </c>
      <c r="D7" s="239">
        <v>0.3</v>
      </c>
      <c r="E7" s="241">
        <f t="shared" si="0"/>
        <v>30</v>
      </c>
      <c r="F7" s="240">
        <f t="shared" si="1"/>
        <v>17750000</v>
      </c>
      <c r="G7" s="241">
        <f t="shared" si="2"/>
        <v>30000000</v>
      </c>
      <c r="H7" s="240">
        <f t="shared" si="3"/>
        <v>-12250000</v>
      </c>
    </row>
    <row r="8" spans="1:8" ht="14.5" thickBot="1" x14ac:dyDescent="0.3">
      <c r="A8" s="232" t="s">
        <v>276</v>
      </c>
      <c r="B8" s="235">
        <v>9.2006033182503777E-2</v>
      </c>
      <c r="C8" s="237">
        <v>92</v>
      </c>
      <c r="D8" s="238">
        <v>0.25</v>
      </c>
      <c r="E8" s="241">
        <f t="shared" si="0"/>
        <v>23</v>
      </c>
      <c r="F8" s="240">
        <f t="shared" si="1"/>
        <v>17250000</v>
      </c>
      <c r="G8" s="241">
        <f t="shared" si="2"/>
        <v>23000000</v>
      </c>
      <c r="H8" s="240">
        <f t="shared" si="3"/>
        <v>-5750000</v>
      </c>
    </row>
    <row r="9" spans="1:8" ht="14.5" thickBot="1" x14ac:dyDescent="0.3">
      <c r="A9" s="232" t="s">
        <v>277</v>
      </c>
      <c r="B9" s="235">
        <v>0.13725490196078433</v>
      </c>
      <c r="C9" s="237">
        <v>137</v>
      </c>
      <c r="D9" s="238">
        <v>0.15</v>
      </c>
      <c r="E9" s="241">
        <f t="shared" si="0"/>
        <v>20</v>
      </c>
      <c r="F9" s="240">
        <f t="shared" si="1"/>
        <v>29250000</v>
      </c>
      <c r="G9" s="241">
        <f t="shared" si="2"/>
        <v>20000000</v>
      </c>
      <c r="H9" s="240">
        <f t="shared" si="3"/>
        <v>9250000</v>
      </c>
    </row>
    <row r="10" spans="1:8" ht="14.5" thickBot="1" x14ac:dyDescent="0.3">
      <c r="A10" s="232" t="s">
        <v>278</v>
      </c>
      <c r="B10" s="235">
        <v>5.7315233785822019E-2</v>
      </c>
      <c r="C10" s="237">
        <v>59</v>
      </c>
      <c r="D10" s="238">
        <v>0.1</v>
      </c>
      <c r="E10" s="241">
        <f t="shared" si="0"/>
        <v>5</v>
      </c>
      <c r="F10" s="240">
        <f t="shared" si="1"/>
        <v>13500000</v>
      </c>
      <c r="G10" s="241">
        <f t="shared" si="2"/>
        <v>5000000</v>
      </c>
      <c r="H10" s="240">
        <f t="shared" si="3"/>
        <v>8500000</v>
      </c>
    </row>
    <row r="11" spans="1:8" ht="14.5" thickBot="1" x14ac:dyDescent="0.3">
      <c r="A11" s="232" t="s">
        <v>279</v>
      </c>
      <c r="B11" s="235">
        <v>0.10859728506787331</v>
      </c>
      <c r="C11" s="237">
        <v>108</v>
      </c>
      <c r="D11" s="238">
        <v>0.05</v>
      </c>
      <c r="E11" s="241">
        <f t="shared" si="0"/>
        <v>5</v>
      </c>
      <c r="F11" s="240">
        <f t="shared" si="1"/>
        <v>25750000</v>
      </c>
      <c r="G11" s="241">
        <f t="shared" si="2"/>
        <v>5000000</v>
      </c>
      <c r="H11" s="240">
        <f t="shared" si="3"/>
        <v>20750000</v>
      </c>
    </row>
    <row r="12" spans="1:8" ht="14.5" thickBot="1" x14ac:dyDescent="0.3">
      <c r="A12" s="232" t="s">
        <v>17</v>
      </c>
      <c r="B12" s="235">
        <v>1</v>
      </c>
      <c r="C12" s="233">
        <v>1000</v>
      </c>
      <c r="D12" s="233"/>
      <c r="E12" s="241">
        <f>SUM(E3:E11)</f>
        <v>323</v>
      </c>
      <c r="F12" s="237">
        <f t="shared" si="1"/>
        <v>169250000</v>
      </c>
      <c r="G12" s="237">
        <f t="shared" si="2"/>
        <v>323000000</v>
      </c>
      <c r="H12" s="237">
        <f t="shared" si="3"/>
        <v>-153750000</v>
      </c>
    </row>
    <row r="14" spans="1:8" x14ac:dyDescent="0.25">
      <c r="E14" s="186" t="s">
        <v>282</v>
      </c>
      <c r="F14" s="171">
        <v>0.25</v>
      </c>
    </row>
    <row r="15" spans="1:8" x14ac:dyDescent="0.25">
      <c r="E15" s="186" t="s">
        <v>283</v>
      </c>
      <c r="F15">
        <v>1000000</v>
      </c>
    </row>
    <row r="18" spans="1:9" ht="13" thickBot="1" x14ac:dyDescent="0.3">
      <c r="A18" s="186" t="s">
        <v>286</v>
      </c>
    </row>
    <row r="19" spans="1:9" ht="28.5" thickBot="1" x14ac:dyDescent="0.3">
      <c r="A19" s="231" t="s">
        <v>269</v>
      </c>
      <c r="B19" s="234" t="s">
        <v>280</v>
      </c>
      <c r="C19" s="231" t="s">
        <v>270</v>
      </c>
      <c r="D19" s="231" t="s">
        <v>281</v>
      </c>
      <c r="E19" s="231" t="s">
        <v>271</v>
      </c>
      <c r="F19" s="231" t="s">
        <v>285</v>
      </c>
      <c r="G19" s="231" t="s">
        <v>272</v>
      </c>
      <c r="H19" s="231" t="s">
        <v>273</v>
      </c>
      <c r="I19" s="231" t="s">
        <v>274</v>
      </c>
    </row>
    <row r="20" spans="1:9" ht="14.5" thickBot="1" x14ac:dyDescent="0.3">
      <c r="A20" s="232" t="s">
        <v>275</v>
      </c>
      <c r="B20" s="235">
        <v>0.20814479638009051</v>
      </c>
      <c r="C20" s="237">
        <v>208</v>
      </c>
      <c r="D20" s="238">
        <v>0.6</v>
      </c>
      <c r="E20" s="241">
        <f>ROUNDDOWN(C20*D20,0)</f>
        <v>124</v>
      </c>
      <c r="F20" s="242"/>
      <c r="G20" s="240">
        <f>(C20-E20)*F20*$F$32</f>
        <v>0</v>
      </c>
      <c r="H20" s="241">
        <f t="shared" ref="H20:H29" si="4">E20*$F$15</f>
        <v>124000000</v>
      </c>
      <c r="I20" s="240">
        <f>G20-H20</f>
        <v>-124000000</v>
      </c>
    </row>
    <row r="21" spans="1:9" ht="14.5" thickBot="1" x14ac:dyDescent="0.3">
      <c r="A21" s="232" t="s">
        <v>288</v>
      </c>
      <c r="B21" s="235">
        <v>9.3514328808446456E-2</v>
      </c>
      <c r="C21" s="237">
        <v>93</v>
      </c>
      <c r="D21" s="238">
        <v>0.45</v>
      </c>
      <c r="E21" s="241">
        <f t="shared" ref="E21:E28" si="5">ROUNDDOWN(C21*D21,0)</f>
        <v>41</v>
      </c>
      <c r="F21" s="242"/>
      <c r="G21" s="240">
        <f t="shared" ref="G21:G28" si="6">(C21-E21)*F21*$F$32</f>
        <v>0</v>
      </c>
      <c r="H21" s="241">
        <f t="shared" si="4"/>
        <v>41000000</v>
      </c>
      <c r="I21" s="240">
        <f t="shared" ref="I21:I29" si="7">G21-H21</f>
        <v>-41000000</v>
      </c>
    </row>
    <row r="22" spans="1:9" ht="14.5" thickBot="1" x14ac:dyDescent="0.3">
      <c r="A22" s="232" t="s">
        <v>289</v>
      </c>
      <c r="B22" s="235">
        <v>0.10105580693815988</v>
      </c>
      <c r="C22" s="237">
        <v>101</v>
      </c>
      <c r="D22" s="238">
        <v>0.4</v>
      </c>
      <c r="E22" s="241">
        <f t="shared" si="5"/>
        <v>40</v>
      </c>
      <c r="F22" s="242"/>
      <c r="G22" s="240">
        <f t="shared" si="6"/>
        <v>0</v>
      </c>
      <c r="H22" s="241">
        <f t="shared" si="4"/>
        <v>40000000</v>
      </c>
      <c r="I22" s="240">
        <f t="shared" si="7"/>
        <v>-40000000</v>
      </c>
    </row>
    <row r="23" spans="1:9" ht="14.5" thickBot="1" x14ac:dyDescent="0.3">
      <c r="A23" s="232" t="s">
        <v>290</v>
      </c>
      <c r="B23" s="235">
        <v>0.10105580693815988</v>
      </c>
      <c r="C23" s="237">
        <v>101</v>
      </c>
      <c r="D23" s="238">
        <v>0.35</v>
      </c>
      <c r="E23" s="241">
        <f t="shared" si="5"/>
        <v>35</v>
      </c>
      <c r="F23" s="242">
        <v>0.55000000000000004</v>
      </c>
      <c r="G23" s="240">
        <f t="shared" si="6"/>
        <v>36300000.000000007</v>
      </c>
      <c r="H23" s="241">
        <f t="shared" si="4"/>
        <v>35000000</v>
      </c>
      <c r="I23" s="240">
        <f t="shared" si="7"/>
        <v>1300000.0000000075</v>
      </c>
    </row>
    <row r="24" spans="1:9" ht="14.5" thickBot="1" x14ac:dyDescent="0.3">
      <c r="A24" s="232" t="s">
        <v>287</v>
      </c>
      <c r="B24" s="235">
        <v>0.10105580693815988</v>
      </c>
      <c r="C24" s="237">
        <v>101</v>
      </c>
      <c r="D24" s="239">
        <v>0.3</v>
      </c>
      <c r="E24" s="241">
        <f t="shared" si="5"/>
        <v>30</v>
      </c>
      <c r="F24" s="242">
        <v>0.45</v>
      </c>
      <c r="G24" s="240">
        <f t="shared" si="6"/>
        <v>31950000</v>
      </c>
      <c r="H24" s="241">
        <f t="shared" si="4"/>
        <v>30000000</v>
      </c>
      <c r="I24" s="240">
        <f t="shared" si="7"/>
        <v>1950000</v>
      </c>
    </row>
    <row r="25" spans="1:9" ht="14.5" thickBot="1" x14ac:dyDescent="0.3">
      <c r="A25" s="232" t="s">
        <v>276</v>
      </c>
      <c r="B25" s="235">
        <v>9.2006033182503777E-2</v>
      </c>
      <c r="C25" s="237">
        <v>92</v>
      </c>
      <c r="D25" s="238">
        <v>0.25</v>
      </c>
      <c r="E25" s="241">
        <f t="shared" si="5"/>
        <v>23</v>
      </c>
      <c r="F25" s="242">
        <v>0.35</v>
      </c>
      <c r="G25" s="240">
        <f t="shared" si="6"/>
        <v>24150000</v>
      </c>
      <c r="H25" s="241">
        <f t="shared" si="4"/>
        <v>23000000</v>
      </c>
      <c r="I25" s="240">
        <f t="shared" si="7"/>
        <v>1150000</v>
      </c>
    </row>
    <row r="26" spans="1:9" ht="14.5" thickBot="1" x14ac:dyDescent="0.3">
      <c r="A26" s="232" t="s">
        <v>277</v>
      </c>
      <c r="B26" s="235">
        <v>0.13725490196078433</v>
      </c>
      <c r="C26" s="237">
        <v>137</v>
      </c>
      <c r="D26" s="238">
        <v>0.15</v>
      </c>
      <c r="E26" s="241">
        <f t="shared" si="5"/>
        <v>20</v>
      </c>
      <c r="F26" s="242">
        <v>0.25</v>
      </c>
      <c r="G26" s="240">
        <f t="shared" si="6"/>
        <v>29250000</v>
      </c>
      <c r="H26" s="241">
        <f t="shared" si="4"/>
        <v>20000000</v>
      </c>
      <c r="I26" s="240">
        <f t="shared" si="7"/>
        <v>9250000</v>
      </c>
    </row>
    <row r="27" spans="1:9" ht="14.5" thickBot="1" x14ac:dyDescent="0.3">
      <c r="A27" s="232" t="s">
        <v>278</v>
      </c>
      <c r="B27" s="235">
        <v>5.7315233785822019E-2</v>
      </c>
      <c r="C27" s="237">
        <v>59</v>
      </c>
      <c r="D27" s="238">
        <v>0.1</v>
      </c>
      <c r="E27" s="241">
        <f t="shared" si="5"/>
        <v>5</v>
      </c>
      <c r="F27" s="242">
        <v>0.25</v>
      </c>
      <c r="G27" s="240">
        <f t="shared" si="6"/>
        <v>13500000</v>
      </c>
      <c r="H27" s="241">
        <f t="shared" si="4"/>
        <v>5000000</v>
      </c>
      <c r="I27" s="240">
        <f t="shared" si="7"/>
        <v>8500000</v>
      </c>
    </row>
    <row r="28" spans="1:9" ht="14.5" thickBot="1" x14ac:dyDescent="0.3">
      <c r="A28" s="232" t="s">
        <v>279</v>
      </c>
      <c r="B28" s="235">
        <v>0.10859728506787331</v>
      </c>
      <c r="C28" s="237">
        <v>108</v>
      </c>
      <c r="D28" s="238">
        <v>0.05</v>
      </c>
      <c r="E28" s="241">
        <f t="shared" si="5"/>
        <v>5</v>
      </c>
      <c r="F28" s="242">
        <v>0.25</v>
      </c>
      <c r="G28" s="240">
        <f t="shared" si="6"/>
        <v>25750000</v>
      </c>
      <c r="H28" s="241">
        <f t="shared" si="4"/>
        <v>5000000</v>
      </c>
      <c r="I28" s="240">
        <f t="shared" si="7"/>
        <v>20750000</v>
      </c>
    </row>
    <row r="29" spans="1:9" ht="14.5" thickBot="1" x14ac:dyDescent="0.3">
      <c r="A29" s="232" t="s">
        <v>17</v>
      </c>
      <c r="B29" s="235">
        <v>1</v>
      </c>
      <c r="C29" s="233">
        <v>1000</v>
      </c>
      <c r="D29" s="233"/>
      <c r="E29" s="241">
        <f>SUM(E20:E28)</f>
        <v>323</v>
      </c>
      <c r="F29" s="241"/>
      <c r="G29" s="237">
        <f>(C29-E29)*$F$14*$F$15</f>
        <v>169250000</v>
      </c>
      <c r="H29" s="237">
        <f t="shared" si="4"/>
        <v>323000000</v>
      </c>
      <c r="I29" s="237">
        <f t="shared" si="7"/>
        <v>-153750000</v>
      </c>
    </row>
    <row r="31" spans="1:9" x14ac:dyDescent="0.25">
      <c r="E31" s="186" t="s">
        <v>282</v>
      </c>
      <c r="F31" s="171">
        <v>0.25</v>
      </c>
    </row>
    <row r="32" spans="1:9" x14ac:dyDescent="0.25">
      <c r="E32" s="186" t="s">
        <v>283</v>
      </c>
      <c r="F32">
        <v>1000000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15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1" t="e">
        <f>ModelSheet=Contoh Perhitungan Manual Regresi [1]Logistik!A:Z</f>
        <v>#NAME?</v>
      </c>
    </row>
    <row r="2" spans="1:1" ht="15.75" customHeight="1" x14ac:dyDescent="0.25">
      <c r="A2" s="1" t="e">
        <f>OpenSolver_AdjNum=4</f>
        <v>#NAME?</v>
      </c>
    </row>
    <row r="3" spans="1:1" ht="15.75" customHeight="1" x14ac:dyDescent="0.25">
      <c r="A3" s="1" t="e">
        <f>OpenSolver_ChosenSolver=NeosCBC</f>
        <v>#NAME?</v>
      </c>
    </row>
    <row r="4" spans="1:1" ht="15.75" customHeight="1" x14ac:dyDescent="0.25">
      <c r="A4" s="1" t="e">
        <f>OpenSolver_FastBuild=0</f>
        <v>#NAME?</v>
      </c>
    </row>
    <row r="5" spans="1:1" ht="15.75" customHeight="1" x14ac:dyDescent="0.25">
      <c r="A5" s="1" t="e">
        <f>OpenSolver_LinearityCheck=1</f>
        <v>#NAME?</v>
      </c>
    </row>
    <row r="6" spans="1:1" ht="15.75" customHeight="1" x14ac:dyDescent="0.25">
      <c r="A6" s="1" t="e">
        <f>solver_adj=Contoh Perhitungan Manual Regresi [1]Logistik!K2</f>
        <v>#NAME?</v>
      </c>
    </row>
    <row r="7" spans="1:1" ht="15.75" customHeight="1" x14ac:dyDescent="0.25">
      <c r="A7" s="1" t="e">
        <f>solver_adj1=Contoh Perhitungan Manual Regresi [1]Logistik!K3</f>
        <v>#NAME?</v>
      </c>
    </row>
    <row r="8" spans="1:1" ht="15.75" customHeight="1" x14ac:dyDescent="0.25">
      <c r="A8" s="1" t="e">
        <f>solver_adj2=Contoh Perhitungan Manual Regresi [1]Logistik!K4</f>
        <v>#NAME?</v>
      </c>
    </row>
    <row r="9" spans="1:1" ht="15.75" customHeight="1" x14ac:dyDescent="0.25">
      <c r="A9" s="1" t="e">
        <f>solver_adj3=Contoh Perhitungan Manual Regresi [1]Logistik!K5</f>
        <v>#NAME?</v>
      </c>
    </row>
    <row r="10" spans="1:1" ht="15.75" customHeight="1" x14ac:dyDescent="0.25">
      <c r="A10" s="1" t="e">
        <f>solver_neg=0</f>
        <v>#NAME?</v>
      </c>
    </row>
    <row r="11" spans="1:1" ht="12.5" x14ac:dyDescent="0.25">
      <c r="A11" s="1" t="e">
        <f>solver_num=0</f>
        <v>#NAME?</v>
      </c>
    </row>
    <row r="12" spans="1:1" ht="12.5" x14ac:dyDescent="0.25">
      <c r="A12" s="1" t="e">
        <f>solver_opt=Contoh Perhitungan Manual Regresi [1]Logistik!K7</f>
        <v>#NAME?</v>
      </c>
    </row>
    <row r="13" spans="1:1" ht="12.5" x14ac:dyDescent="0.25">
      <c r="A13" s="1" t="e">
        <f>solver_sho=1</f>
        <v>#NAME?</v>
      </c>
    </row>
    <row r="14" spans="1:1" ht="12.5" x14ac:dyDescent="0.25">
      <c r="A14" s="1" t="e">
        <f>solver_typ=1</f>
        <v>#NAME?</v>
      </c>
    </row>
    <row r="15" spans="1:1" ht="12.5" x14ac:dyDescent="0.25">
      <c r="A15" s="1" t="e">
        <f>solver_val=0</f>
        <v>#NAME?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6"/>
  <sheetViews>
    <sheetView workbookViewId="0"/>
  </sheetViews>
  <sheetFormatPr defaultColWidth="14.453125" defaultRowHeight="15.75" customHeight="1" x14ac:dyDescent="0.25"/>
  <sheetData>
    <row r="1" spans="1:10" ht="15.75" customHeight="1" x14ac:dyDescent="0.25">
      <c r="A1" s="3" t="s">
        <v>89</v>
      </c>
      <c r="D1" s="3" t="s">
        <v>90</v>
      </c>
      <c r="J1" s="4">
        <v>1</v>
      </c>
    </row>
    <row r="2" spans="1:10" ht="15.75" customHeight="1" x14ac:dyDescent="0.25">
      <c r="A2" s="1" t="e">
        <f>MAX(#REF!)</f>
        <v>#REF!</v>
      </c>
    </row>
    <row r="3" spans="1:10" ht="15.75" customHeight="1" x14ac:dyDescent="0.25">
      <c r="A3" s="1" t="e">
        <f>#REF!</f>
        <v>#REF!</v>
      </c>
    </row>
    <row r="4" spans="1:10" ht="15.75" customHeight="1" x14ac:dyDescent="0.25">
      <c r="A4" s="3" t="s">
        <v>91</v>
      </c>
    </row>
    <row r="6" spans="1:10" ht="15.75" customHeight="1" x14ac:dyDescent="0.25">
      <c r="A6" s="3" t="s">
        <v>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7DC-2348-470A-A5B5-2DD11765DD78}">
  <sheetPr>
    <outlinePr summaryBelow="0" summaryRight="0"/>
  </sheetPr>
  <dimension ref="A1:AA997"/>
  <sheetViews>
    <sheetView topLeftCell="A10" workbookViewId="0">
      <selection activeCell="M13" sqref="M13"/>
    </sheetView>
  </sheetViews>
  <sheetFormatPr defaultColWidth="14.453125" defaultRowHeight="15.75" customHeight="1" x14ac:dyDescent="0.25"/>
  <cols>
    <col min="1" max="1" width="12.26953125" style="8" customWidth="1"/>
    <col min="2" max="2" width="13.81640625" style="8" customWidth="1"/>
    <col min="3" max="3" width="12.81640625" style="8" customWidth="1"/>
    <col min="4" max="4" width="8" style="8" customWidth="1"/>
    <col min="5" max="6" width="9.453125" style="8" customWidth="1"/>
    <col min="7" max="7" width="9.26953125" style="8" customWidth="1"/>
    <col min="8" max="8" width="9.453125" style="8" customWidth="1"/>
    <col min="9" max="9" width="5.7265625" style="8" customWidth="1"/>
    <col min="10" max="10" width="10" style="8" customWidth="1"/>
    <col min="11" max="11" width="8" style="8" customWidth="1"/>
    <col min="12" max="16384" width="14.453125" style="8"/>
  </cols>
  <sheetData>
    <row r="1" spans="1:27" ht="25" x14ac:dyDescent="0.25">
      <c r="A1" s="107"/>
      <c r="B1" s="107" t="s">
        <v>0</v>
      </c>
      <c r="C1" s="107" t="s">
        <v>1</v>
      </c>
      <c r="D1" s="107" t="s">
        <v>3</v>
      </c>
      <c r="E1" s="106" t="s">
        <v>4</v>
      </c>
      <c r="F1" s="107" t="s">
        <v>5</v>
      </c>
      <c r="G1" s="108" t="s">
        <v>6</v>
      </c>
      <c r="H1" s="107" t="s">
        <v>7</v>
      </c>
      <c r="I1" s="109" t="s">
        <v>8</v>
      </c>
      <c r="J1" s="107" t="s">
        <v>9</v>
      </c>
      <c r="K1" s="109" t="s">
        <v>10</v>
      </c>
    </row>
    <row r="2" spans="1:27" ht="12.5" x14ac:dyDescent="0.25">
      <c r="A2" s="9" t="s">
        <v>22</v>
      </c>
      <c r="B2" s="9">
        <v>60</v>
      </c>
      <c r="C2" s="9">
        <v>40</v>
      </c>
      <c r="D2" s="9">
        <f t="shared" ref="D2:D11" si="0">SUM(B2:C2)</f>
        <v>100</v>
      </c>
      <c r="E2" s="110">
        <f t="shared" ref="E2:E12" si="1">C2/D2</f>
        <v>0.4</v>
      </c>
      <c r="F2" s="110">
        <f t="shared" ref="F2:F11" si="2">D2/$D$12</f>
        <v>0.10548523206751055</v>
      </c>
      <c r="G2" s="111">
        <f t="shared" ref="G2:G11" si="3">B2/$B$12</f>
        <v>8.9552238805970144E-2</v>
      </c>
      <c r="H2" s="111">
        <f t="shared" ref="H2:H11" si="4">C2/$C$12</f>
        <v>0.14388489208633093</v>
      </c>
      <c r="I2" s="113">
        <f t="shared" ref="I2:I11" si="5">LN(H2/G2)</f>
        <v>0.4741914905862103</v>
      </c>
      <c r="J2" s="112">
        <f t="shared" ref="J2:J11" si="6">H2-G2</f>
        <v>5.4332653280360785E-2</v>
      </c>
      <c r="K2" s="113">
        <f t="shared" ref="K2:K11" si="7">I2*J2</f>
        <v>2.576408184651803E-2</v>
      </c>
      <c r="M2" s="146" t="s">
        <v>23</v>
      </c>
    </row>
    <row r="3" spans="1:27" ht="12.5" x14ac:dyDescent="0.25">
      <c r="A3" s="9" t="s">
        <v>24</v>
      </c>
      <c r="B3" s="9">
        <v>82</v>
      </c>
      <c r="C3" s="9">
        <v>50</v>
      </c>
      <c r="D3" s="9">
        <f t="shared" si="0"/>
        <v>132</v>
      </c>
      <c r="E3" s="110">
        <f t="shared" si="1"/>
        <v>0.37878787878787878</v>
      </c>
      <c r="F3" s="110">
        <f t="shared" si="2"/>
        <v>0.13924050632911392</v>
      </c>
      <c r="G3" s="111">
        <f t="shared" si="3"/>
        <v>0.12238805970149254</v>
      </c>
      <c r="H3" s="111">
        <f t="shared" si="4"/>
        <v>0.17985611510791366</v>
      </c>
      <c r="I3" s="113">
        <f t="shared" si="5"/>
        <v>0.38496035685826752</v>
      </c>
      <c r="J3" s="112">
        <f t="shared" si="6"/>
        <v>5.7468055406421123E-2</v>
      </c>
      <c r="K3" s="113">
        <f t="shared" si="7"/>
        <v>2.2122923117206567E-2</v>
      </c>
      <c r="M3" s="146" t="s">
        <v>25</v>
      </c>
    </row>
    <row r="4" spans="1:27" ht="12.5" x14ac:dyDescent="0.25">
      <c r="A4" s="9" t="s">
        <v>26</v>
      </c>
      <c r="B4" s="9">
        <v>62</v>
      </c>
      <c r="C4" s="9">
        <v>24</v>
      </c>
      <c r="D4" s="9">
        <f t="shared" si="0"/>
        <v>86</v>
      </c>
      <c r="E4" s="110">
        <f t="shared" si="1"/>
        <v>0.27906976744186046</v>
      </c>
      <c r="F4" s="110">
        <f t="shared" si="2"/>
        <v>9.0717299578059074E-2</v>
      </c>
      <c r="G4" s="111">
        <f t="shared" si="3"/>
        <v>9.2537313432835819E-2</v>
      </c>
      <c r="H4" s="111">
        <f t="shared" si="4"/>
        <v>8.6330935251798566E-2</v>
      </c>
      <c r="I4" s="113">
        <f t="shared" si="5"/>
        <v>-6.9423956002771167E-2</v>
      </c>
      <c r="J4" s="112">
        <f t="shared" si="6"/>
        <v>-6.2063781810372531E-3</v>
      </c>
      <c r="K4" s="113">
        <f t="shared" si="7"/>
        <v>4.3087132577688923E-4</v>
      </c>
    </row>
    <row r="5" spans="1:27" ht="12.5" x14ac:dyDescent="0.25">
      <c r="A5" s="9" t="s">
        <v>27</v>
      </c>
      <c r="B5" s="9">
        <v>75</v>
      </c>
      <c r="C5" s="9">
        <v>31</v>
      </c>
      <c r="D5" s="9">
        <f t="shared" si="0"/>
        <v>106</v>
      </c>
      <c r="E5" s="110">
        <f t="shared" si="1"/>
        <v>0.29245283018867924</v>
      </c>
      <c r="F5" s="110">
        <f t="shared" si="2"/>
        <v>0.11181434599156118</v>
      </c>
      <c r="G5" s="111">
        <f t="shared" si="3"/>
        <v>0.11194029850746269</v>
      </c>
      <c r="H5" s="111">
        <f t="shared" si="4"/>
        <v>0.11151079136690648</v>
      </c>
      <c r="I5" s="113">
        <f t="shared" si="5"/>
        <v>-3.844310356789516E-3</v>
      </c>
      <c r="J5" s="112">
        <f t="shared" si="6"/>
        <v>-4.2950714055621508E-4</v>
      </c>
      <c r="K5" s="113">
        <f t="shared" si="7"/>
        <v>1.651158748755308E-6</v>
      </c>
    </row>
    <row r="6" spans="1:27" ht="12.5" x14ac:dyDescent="0.25">
      <c r="A6" s="9" t="s">
        <v>28</v>
      </c>
      <c r="B6" s="9">
        <v>63</v>
      </c>
      <c r="C6" s="9">
        <v>29</v>
      </c>
      <c r="D6" s="9">
        <f t="shared" si="0"/>
        <v>92</v>
      </c>
      <c r="E6" s="110">
        <f t="shared" si="1"/>
        <v>0.31521739130434784</v>
      </c>
      <c r="F6" s="110">
        <f t="shared" si="2"/>
        <v>9.7046413502109699E-2</v>
      </c>
      <c r="G6" s="111">
        <f t="shared" si="3"/>
        <v>9.4029850746268656E-2</v>
      </c>
      <c r="H6" s="111">
        <f t="shared" si="4"/>
        <v>0.10431654676258993</v>
      </c>
      <c r="I6" s="113">
        <f t="shared" si="5"/>
        <v>0.10381770228931604</v>
      </c>
      <c r="J6" s="112">
        <f t="shared" si="6"/>
        <v>1.0286696016321276E-2</v>
      </c>
      <c r="K6" s="113">
        <f t="shared" si="7"/>
        <v>1.0679411445631355E-3</v>
      </c>
    </row>
    <row r="7" spans="1:27" ht="15" customHeight="1" x14ac:dyDescent="0.25">
      <c r="A7" s="9" t="s">
        <v>29</v>
      </c>
      <c r="B7" s="9">
        <v>83</v>
      </c>
      <c r="C7" s="9">
        <v>18</v>
      </c>
      <c r="D7" s="9">
        <f t="shared" si="0"/>
        <v>101</v>
      </c>
      <c r="E7" s="110">
        <f t="shared" si="1"/>
        <v>0.17821782178217821</v>
      </c>
      <c r="F7" s="110">
        <f t="shared" si="2"/>
        <v>0.10654008438818566</v>
      </c>
      <c r="G7" s="111">
        <f t="shared" si="3"/>
        <v>0.12388059701492538</v>
      </c>
      <c r="H7" s="111">
        <f t="shared" si="4"/>
        <v>6.4748201438848921E-2</v>
      </c>
      <c r="I7" s="113">
        <f t="shared" si="5"/>
        <v>-0.64881225120605868</v>
      </c>
      <c r="J7" s="112">
        <f t="shared" si="6"/>
        <v>-5.9132395576076455E-2</v>
      </c>
      <c r="K7" s="113">
        <f t="shared" si="7"/>
        <v>3.8365822692921346E-2</v>
      </c>
    </row>
    <row r="8" spans="1:27" ht="15" customHeight="1" x14ac:dyDescent="0.25">
      <c r="A8" s="9" t="s">
        <v>30</v>
      </c>
      <c r="B8" s="9">
        <v>80</v>
      </c>
      <c r="C8" s="9">
        <v>28</v>
      </c>
      <c r="D8" s="9">
        <f t="shared" si="0"/>
        <v>108</v>
      </c>
      <c r="E8" s="110">
        <f t="shared" si="1"/>
        <v>0.25925925925925924</v>
      </c>
      <c r="F8" s="110">
        <f t="shared" si="2"/>
        <v>0.11392405063291139</v>
      </c>
      <c r="G8" s="111">
        <f t="shared" si="3"/>
        <v>0.11940298507462686</v>
      </c>
      <c r="H8" s="111">
        <f t="shared" si="4"/>
        <v>0.10071942446043165</v>
      </c>
      <c r="I8" s="113">
        <f t="shared" si="5"/>
        <v>-0.17016552580430305</v>
      </c>
      <c r="J8" s="112">
        <f t="shared" si="6"/>
        <v>-1.868356061419521E-2</v>
      </c>
      <c r="K8" s="113">
        <f t="shared" si="7"/>
        <v>3.1792979158110951E-3</v>
      </c>
    </row>
    <row r="9" spans="1:27" ht="15" customHeight="1" x14ac:dyDescent="0.25">
      <c r="A9" s="9" t="s">
        <v>31</v>
      </c>
      <c r="B9" s="9">
        <v>68</v>
      </c>
      <c r="C9" s="9">
        <v>24</v>
      </c>
      <c r="D9" s="9">
        <f t="shared" si="0"/>
        <v>92</v>
      </c>
      <c r="E9" s="110">
        <f t="shared" si="1"/>
        <v>0.2608695652173913</v>
      </c>
      <c r="F9" s="110">
        <f t="shared" si="2"/>
        <v>9.7046413502109699E-2</v>
      </c>
      <c r="G9" s="111">
        <f t="shared" si="3"/>
        <v>0.10149253731343283</v>
      </c>
      <c r="H9" s="111">
        <f t="shared" si="4"/>
        <v>8.6330935251798566E-2</v>
      </c>
      <c r="I9" s="113">
        <f t="shared" si="5"/>
        <v>-0.16179727613378625</v>
      </c>
      <c r="J9" s="112">
        <f t="shared" si="6"/>
        <v>-1.5161602061634263E-2</v>
      </c>
      <c r="K9" s="113">
        <f t="shared" si="7"/>
        <v>2.4531059153968218E-3</v>
      </c>
    </row>
    <row r="10" spans="1:27" ht="15" customHeight="1" x14ac:dyDescent="0.25">
      <c r="A10" s="9" t="s">
        <v>32</v>
      </c>
      <c r="B10" s="9">
        <v>50</v>
      </c>
      <c r="C10" s="9">
        <v>15</v>
      </c>
      <c r="D10" s="9">
        <f t="shared" si="0"/>
        <v>65</v>
      </c>
      <c r="E10" s="110">
        <f t="shared" si="1"/>
        <v>0.23076923076923078</v>
      </c>
      <c r="F10" s="110">
        <f t="shared" si="2"/>
        <v>6.8565400843881852E-2</v>
      </c>
      <c r="G10" s="111">
        <f t="shared" si="3"/>
        <v>7.4626865671641784E-2</v>
      </c>
      <c r="H10" s="111">
        <f t="shared" si="4"/>
        <v>5.3956834532374098E-2</v>
      </c>
      <c r="I10" s="113">
        <f t="shared" si="5"/>
        <v>-0.32431620563156122</v>
      </c>
      <c r="J10" s="112">
        <f t="shared" si="6"/>
        <v>-2.0670031139267686E-2</v>
      </c>
      <c r="K10" s="113">
        <f t="shared" si="7"/>
        <v>6.7036260693735129E-3</v>
      </c>
    </row>
    <row r="11" spans="1:27" ht="15" customHeight="1" x14ac:dyDescent="0.25">
      <c r="A11" s="9" t="s">
        <v>33</v>
      </c>
      <c r="B11" s="9">
        <v>47</v>
      </c>
      <c r="C11" s="9">
        <v>19</v>
      </c>
      <c r="D11" s="9">
        <f t="shared" si="0"/>
        <v>66</v>
      </c>
      <c r="E11" s="110">
        <f t="shared" si="1"/>
        <v>0.2878787878787879</v>
      </c>
      <c r="F11" s="110">
        <f t="shared" si="2"/>
        <v>6.9620253164556958E-2</v>
      </c>
      <c r="G11" s="111">
        <f t="shared" si="3"/>
        <v>7.0149253731343286E-2</v>
      </c>
      <c r="H11" s="111">
        <f t="shared" si="4"/>
        <v>6.83453237410072E-2</v>
      </c>
      <c r="I11" s="113">
        <f t="shared" si="5"/>
        <v>-2.6052023849243364E-2</v>
      </c>
      <c r="J11" s="112">
        <f t="shared" si="6"/>
        <v>-1.8039299903360867E-3</v>
      </c>
      <c r="K11" s="113">
        <f t="shared" si="7"/>
        <v>4.6996027130601079E-5</v>
      </c>
      <c r="P11" s="8">
        <v>948</v>
      </c>
      <c r="Q11" s="8">
        <v>0.7</v>
      </c>
      <c r="R11" s="8">
        <f>P11-S11</f>
        <v>663</v>
      </c>
      <c r="S11" s="8">
        <v>285</v>
      </c>
    </row>
    <row r="12" spans="1:27" ht="12.5" x14ac:dyDescent="0.25">
      <c r="A12" s="114" t="s">
        <v>17</v>
      </c>
      <c r="B12" s="115">
        <f>SUM(B2:B11)</f>
        <v>670</v>
      </c>
      <c r="C12" s="115">
        <f>SUM(C2:C11)</f>
        <v>278</v>
      </c>
      <c r="D12" s="115">
        <f>SUM(D2:D11)</f>
        <v>948</v>
      </c>
      <c r="E12" s="116">
        <f t="shared" si="1"/>
        <v>0.29324894514767935</v>
      </c>
      <c r="F12" s="116">
        <f>SUM(F2:F11)</f>
        <v>1</v>
      </c>
      <c r="G12" s="116">
        <f>SUM(G2:G11)</f>
        <v>1</v>
      </c>
      <c r="H12" s="116">
        <f>SUM(H2:H11)</f>
        <v>1</v>
      </c>
      <c r="I12" s="118"/>
      <c r="J12" s="117"/>
      <c r="K12" s="152">
        <f>SUM(K2:K10)</f>
        <v>0.10008932118631615</v>
      </c>
    </row>
    <row r="13" spans="1:27" ht="12.5" x14ac:dyDescent="0.25">
      <c r="A13" s="149"/>
      <c r="B13" s="149"/>
      <c r="C13" s="149"/>
      <c r="D13" s="149"/>
      <c r="E13" s="151"/>
      <c r="F13" s="149"/>
      <c r="G13" s="150"/>
      <c r="H13" s="149"/>
      <c r="I13" s="148"/>
      <c r="J13" s="149"/>
      <c r="K13" s="148"/>
      <c r="L13" s="147"/>
      <c r="M13" s="147"/>
      <c r="N13" s="147"/>
      <c r="O13" s="147"/>
      <c r="P13" s="147"/>
      <c r="Q13" s="147">
        <v>192</v>
      </c>
      <c r="R13" s="147">
        <v>12</v>
      </c>
      <c r="S13" s="147"/>
      <c r="T13" s="147"/>
      <c r="U13" s="147"/>
      <c r="V13" s="147"/>
      <c r="W13" s="147"/>
      <c r="X13" s="147"/>
      <c r="Y13" s="147"/>
      <c r="Z13" s="147"/>
      <c r="AA13" s="147"/>
    </row>
    <row r="14" spans="1:27" ht="12.5" x14ac:dyDescent="0.25">
      <c r="A14" s="149"/>
      <c r="B14" s="149"/>
      <c r="C14" s="149"/>
      <c r="D14" s="149"/>
      <c r="E14" s="151"/>
      <c r="F14" s="149"/>
      <c r="G14" s="150"/>
      <c r="H14" s="149"/>
      <c r="I14" s="148"/>
      <c r="J14" s="149"/>
      <c r="K14" s="148"/>
      <c r="L14" s="147"/>
      <c r="M14" s="147"/>
      <c r="N14" s="147"/>
      <c r="O14" s="147"/>
      <c r="P14" s="147"/>
      <c r="Q14" s="147">
        <v>58</v>
      </c>
      <c r="R14" s="147">
        <v>23</v>
      </c>
      <c r="S14" s="147"/>
      <c r="T14" s="147"/>
      <c r="U14" s="147"/>
      <c r="V14" s="147"/>
      <c r="W14" s="147"/>
      <c r="X14" s="147"/>
      <c r="Y14" s="147"/>
      <c r="Z14" s="147"/>
      <c r="AA14" s="147"/>
    </row>
    <row r="15" spans="1:27" ht="25" x14ac:dyDescent="0.25">
      <c r="A15" s="107"/>
      <c r="B15" s="107" t="s">
        <v>0</v>
      </c>
      <c r="C15" s="107" t="s">
        <v>1</v>
      </c>
      <c r="D15" s="107" t="s">
        <v>3</v>
      </c>
      <c r="E15" s="106" t="s">
        <v>4</v>
      </c>
      <c r="F15" s="107" t="s">
        <v>5</v>
      </c>
      <c r="G15" s="108" t="s">
        <v>6</v>
      </c>
      <c r="H15" s="107" t="s">
        <v>7</v>
      </c>
      <c r="I15" s="109" t="s">
        <v>8</v>
      </c>
      <c r="J15" s="107" t="s">
        <v>9</v>
      </c>
      <c r="K15" s="109" t="s">
        <v>10</v>
      </c>
    </row>
    <row r="16" spans="1:27" ht="12.5" x14ac:dyDescent="0.25">
      <c r="A16" s="9" t="s">
        <v>22</v>
      </c>
      <c r="B16" s="9">
        <v>60</v>
      </c>
      <c r="C16" s="9">
        <v>40</v>
      </c>
      <c r="D16" s="9">
        <f>SUM(B16:C16)</f>
        <v>100</v>
      </c>
      <c r="E16" s="110">
        <f>C16/D16</f>
        <v>0.4</v>
      </c>
      <c r="F16" s="110">
        <f>D16/$D$20</f>
        <v>0.10548523206751055</v>
      </c>
      <c r="G16" s="111">
        <f>B16/$B$20</f>
        <v>8.9552238805970144E-2</v>
      </c>
      <c r="H16" s="111">
        <f>C16/$C$20</f>
        <v>0.14388489208633093</v>
      </c>
      <c r="I16" s="113">
        <f>LN(H16/G16)</f>
        <v>0.4741914905862103</v>
      </c>
      <c r="J16" s="112">
        <f>H16-G16</f>
        <v>5.4332653280360785E-2</v>
      </c>
      <c r="K16" s="113">
        <f>I16*J16</f>
        <v>2.576408184651803E-2</v>
      </c>
      <c r="M16" s="146" t="s">
        <v>23</v>
      </c>
    </row>
    <row r="17" spans="1:13" ht="12.5" x14ac:dyDescent="0.25">
      <c r="A17" s="9" t="s">
        <v>34</v>
      </c>
      <c r="B17" s="9">
        <v>282</v>
      </c>
      <c r="C17" s="9">
        <v>134</v>
      </c>
      <c r="D17" s="9">
        <f>SUM(B17:C17)</f>
        <v>416</v>
      </c>
      <c r="E17" s="110">
        <f>C17/D17</f>
        <v>0.32211538461538464</v>
      </c>
      <c r="F17" s="110">
        <f>D17/$D$20</f>
        <v>0.43881856540084391</v>
      </c>
      <c r="G17" s="111">
        <f>B17/$B$20</f>
        <v>0.42089552238805972</v>
      </c>
      <c r="H17" s="111">
        <f>C17/$C$20</f>
        <v>0.48201438848920863</v>
      </c>
      <c r="I17" s="113">
        <f>LN(H17/G17)</f>
        <v>0.1355893277071725</v>
      </c>
      <c r="J17" s="112">
        <f>H17-G17</f>
        <v>6.1118866101148916E-2</v>
      </c>
      <c r="K17" s="113">
        <f>I17*J17</f>
        <v>8.2870659648794764E-3</v>
      </c>
      <c r="M17" s="146" t="s">
        <v>35</v>
      </c>
    </row>
    <row r="18" spans="1:13" ht="12.5" x14ac:dyDescent="0.25">
      <c r="A18" s="9" t="s">
        <v>36</v>
      </c>
      <c r="B18" s="9">
        <v>281</v>
      </c>
      <c r="C18" s="9">
        <v>85</v>
      </c>
      <c r="D18" s="9">
        <f>SUM(B18:C18)</f>
        <v>366</v>
      </c>
      <c r="E18" s="110">
        <f>C18/D18</f>
        <v>0.23224043715846995</v>
      </c>
      <c r="F18" s="110">
        <f>D18/$D$20</f>
        <v>0.38607594936708861</v>
      </c>
      <c r="G18" s="111">
        <f>B18/$B$20</f>
        <v>0.41940298507462687</v>
      </c>
      <c r="H18" s="111">
        <f>C18/$C$20</f>
        <v>0.30575539568345322</v>
      </c>
      <c r="I18" s="113">
        <f>LN(H18/G18)</f>
        <v>-0.31604681414905461</v>
      </c>
      <c r="J18" s="112">
        <f>H18-G18</f>
        <v>-0.11364758939117364</v>
      </c>
      <c r="K18" s="113">
        <f>I18*J18</f>
        <v>3.5917958562800327E-2</v>
      </c>
    </row>
    <row r="19" spans="1:13" ht="12.5" x14ac:dyDescent="0.25">
      <c r="A19" s="9" t="s">
        <v>37</v>
      </c>
      <c r="B19" s="9">
        <v>47</v>
      </c>
      <c r="C19" s="9">
        <v>19</v>
      </c>
      <c r="D19" s="9">
        <f>SUM(B19:C19)</f>
        <v>66</v>
      </c>
      <c r="E19" s="110">
        <f>C19/D19</f>
        <v>0.2878787878787879</v>
      </c>
      <c r="F19" s="110">
        <f>D19/$D$20</f>
        <v>6.9620253164556958E-2</v>
      </c>
      <c r="G19" s="111">
        <f>B19/$B$20</f>
        <v>7.0149253731343286E-2</v>
      </c>
      <c r="H19" s="111">
        <f>C19/$C$20</f>
        <v>6.83453237410072E-2</v>
      </c>
      <c r="I19" s="113">
        <f>LN(H19/G19)</f>
        <v>-2.6052023849243364E-2</v>
      </c>
      <c r="J19" s="112">
        <f>H19-G19</f>
        <v>-1.8039299903360867E-3</v>
      </c>
      <c r="K19" s="113">
        <f>I19*J19</f>
        <v>4.6996027130601079E-5</v>
      </c>
    </row>
    <row r="20" spans="1:13" ht="12.5" x14ac:dyDescent="0.25">
      <c r="A20" s="114" t="s">
        <v>17</v>
      </c>
      <c r="B20" s="115">
        <f>SUM(B16:B19)</f>
        <v>670</v>
      </c>
      <c r="C20" s="115">
        <f>SUM(C16:C19)</f>
        <v>278</v>
      </c>
      <c r="D20" s="115">
        <f>SUM(D16:D19)</f>
        <v>948</v>
      </c>
      <c r="E20" s="116">
        <f>C20/D20</f>
        <v>0.29324894514767935</v>
      </c>
      <c r="F20" s="116">
        <f>SUM(F16:F19)</f>
        <v>1</v>
      </c>
      <c r="G20" s="116">
        <f>SUM(G16:G19)</f>
        <v>1</v>
      </c>
      <c r="H20" s="116">
        <f>SUM(H16:H19)</f>
        <v>1</v>
      </c>
      <c r="I20" s="118"/>
      <c r="J20" s="117"/>
      <c r="K20" s="118">
        <f>SUM(K16:K19)</f>
        <v>7.0016102401328439E-2</v>
      </c>
    </row>
    <row r="21" spans="1:13" ht="12.5" x14ac:dyDescent="0.25">
      <c r="I21" s="119"/>
      <c r="K21" s="119"/>
    </row>
    <row r="22" spans="1:13" ht="12.5" x14ac:dyDescent="0.25">
      <c r="I22" s="119"/>
      <c r="K22" s="119"/>
    </row>
    <row r="23" spans="1:13" ht="12.5" x14ac:dyDescent="0.25">
      <c r="I23" s="119"/>
      <c r="K23" s="119"/>
    </row>
    <row r="24" spans="1:13" ht="12.5" x14ac:dyDescent="0.25">
      <c r="I24" s="119"/>
      <c r="K24" s="119"/>
    </row>
    <row r="25" spans="1:13" ht="12.5" x14ac:dyDescent="0.25">
      <c r="I25" s="119"/>
      <c r="K25" s="119"/>
    </row>
    <row r="26" spans="1:13" ht="12.5" x14ac:dyDescent="0.25">
      <c r="I26" s="119"/>
      <c r="K26" s="119"/>
    </row>
    <row r="27" spans="1:13" ht="12.5" x14ac:dyDescent="0.25">
      <c r="I27" s="119"/>
      <c r="K27" s="119"/>
    </row>
    <row r="28" spans="1:13" ht="12.5" x14ac:dyDescent="0.25">
      <c r="I28" s="119"/>
      <c r="K28" s="119"/>
    </row>
    <row r="29" spans="1:13" ht="12.5" x14ac:dyDescent="0.25">
      <c r="I29" s="119"/>
      <c r="K29" s="119"/>
    </row>
    <row r="30" spans="1:13" ht="12.5" x14ac:dyDescent="0.25">
      <c r="I30" s="119"/>
      <c r="K30" s="119"/>
    </row>
    <row r="31" spans="1:13" ht="12.5" x14ac:dyDescent="0.25">
      <c r="I31" s="119"/>
      <c r="K31" s="119"/>
    </row>
    <row r="32" spans="1:13" ht="12.5" x14ac:dyDescent="0.25">
      <c r="I32" s="119"/>
      <c r="K32" s="119"/>
    </row>
    <row r="33" spans="9:11" ht="12.5" x14ac:dyDescent="0.25">
      <c r="I33" s="119"/>
      <c r="K33" s="119"/>
    </row>
    <row r="34" spans="9:11" ht="12.5" x14ac:dyDescent="0.25">
      <c r="I34" s="119"/>
      <c r="K34" s="119"/>
    </row>
    <row r="35" spans="9:11" ht="12.5" x14ac:dyDescent="0.25">
      <c r="I35" s="119"/>
      <c r="K35" s="119"/>
    </row>
    <row r="36" spans="9:11" ht="12.5" x14ac:dyDescent="0.25">
      <c r="I36" s="119"/>
      <c r="K36" s="119"/>
    </row>
    <row r="37" spans="9:11" ht="12.5" x14ac:dyDescent="0.25">
      <c r="I37" s="119"/>
      <c r="K37" s="119"/>
    </row>
    <row r="38" spans="9:11" ht="12.5" x14ac:dyDescent="0.25">
      <c r="I38" s="119"/>
      <c r="K38" s="119"/>
    </row>
    <row r="39" spans="9:11" ht="12.5" x14ac:dyDescent="0.25">
      <c r="I39" s="119"/>
      <c r="K39" s="119"/>
    </row>
    <row r="40" spans="9:11" ht="12.5" x14ac:dyDescent="0.25">
      <c r="I40" s="119"/>
      <c r="K40" s="119"/>
    </row>
    <row r="41" spans="9:11" ht="12.5" x14ac:dyDescent="0.25">
      <c r="I41" s="119"/>
      <c r="K41" s="119"/>
    </row>
    <row r="42" spans="9:11" ht="12.5" x14ac:dyDescent="0.25">
      <c r="I42" s="119"/>
      <c r="K42" s="119"/>
    </row>
    <row r="43" spans="9:11" ht="12.5" x14ac:dyDescent="0.25">
      <c r="I43" s="119"/>
      <c r="K43" s="119"/>
    </row>
    <row r="44" spans="9:11" ht="12.5" x14ac:dyDescent="0.25">
      <c r="I44" s="119"/>
      <c r="K44" s="119"/>
    </row>
    <row r="45" spans="9:11" ht="12.5" x14ac:dyDescent="0.25">
      <c r="I45" s="119"/>
      <c r="K45" s="119"/>
    </row>
    <row r="46" spans="9:11" ht="12.5" x14ac:dyDescent="0.25">
      <c r="I46" s="119"/>
      <c r="K46" s="119"/>
    </row>
    <row r="47" spans="9:11" ht="12.5" x14ac:dyDescent="0.25">
      <c r="I47" s="119"/>
      <c r="K47" s="119"/>
    </row>
    <row r="48" spans="9:11" ht="12.5" x14ac:dyDescent="0.25">
      <c r="I48" s="119"/>
      <c r="K48" s="119"/>
    </row>
    <row r="49" spans="9:11" ht="12.5" x14ac:dyDescent="0.25">
      <c r="I49" s="119"/>
      <c r="K49" s="119"/>
    </row>
    <row r="50" spans="9:11" ht="12.5" x14ac:dyDescent="0.25">
      <c r="I50" s="119"/>
      <c r="K50" s="119"/>
    </row>
    <row r="51" spans="9:11" ht="12.5" x14ac:dyDescent="0.25">
      <c r="I51" s="119"/>
      <c r="K51" s="119"/>
    </row>
    <row r="52" spans="9:11" ht="12.5" x14ac:dyDescent="0.25">
      <c r="I52" s="119"/>
      <c r="K52" s="119"/>
    </row>
    <row r="53" spans="9:11" ht="12.5" x14ac:dyDescent="0.25">
      <c r="I53" s="119"/>
      <c r="K53" s="119"/>
    </row>
    <row r="54" spans="9:11" ht="12.5" x14ac:dyDescent="0.25">
      <c r="I54" s="119"/>
      <c r="K54" s="119"/>
    </row>
    <row r="55" spans="9:11" ht="12.5" x14ac:dyDescent="0.25">
      <c r="I55" s="119"/>
      <c r="K55" s="119"/>
    </row>
    <row r="56" spans="9:11" ht="12.5" x14ac:dyDescent="0.25">
      <c r="I56" s="119"/>
      <c r="K56" s="119"/>
    </row>
    <row r="57" spans="9:11" ht="12.5" x14ac:dyDescent="0.25">
      <c r="I57" s="119"/>
      <c r="K57" s="119"/>
    </row>
    <row r="58" spans="9:11" ht="12.5" x14ac:dyDescent="0.25">
      <c r="I58" s="119"/>
      <c r="K58" s="119"/>
    </row>
    <row r="59" spans="9:11" ht="12.5" x14ac:dyDescent="0.25">
      <c r="I59" s="119"/>
      <c r="K59" s="119"/>
    </row>
    <row r="60" spans="9:11" ht="12.5" x14ac:dyDescent="0.25">
      <c r="I60" s="119"/>
      <c r="K60" s="119"/>
    </row>
    <row r="61" spans="9:11" ht="12.5" x14ac:dyDescent="0.25">
      <c r="I61" s="119"/>
      <c r="K61" s="119"/>
    </row>
    <row r="62" spans="9:11" ht="12.5" x14ac:dyDescent="0.25">
      <c r="I62" s="119"/>
      <c r="K62" s="119"/>
    </row>
    <row r="63" spans="9:11" ht="12.5" x14ac:dyDescent="0.25">
      <c r="I63" s="119"/>
      <c r="K63" s="119"/>
    </row>
    <row r="64" spans="9:11" ht="12.5" x14ac:dyDescent="0.25">
      <c r="I64" s="119"/>
      <c r="K64" s="119"/>
    </row>
    <row r="65" spans="9:11" ht="12.5" x14ac:dyDescent="0.25">
      <c r="I65" s="119"/>
      <c r="K65" s="119"/>
    </row>
    <row r="66" spans="9:11" ht="12.5" x14ac:dyDescent="0.25">
      <c r="I66" s="119"/>
      <c r="K66" s="119"/>
    </row>
    <row r="67" spans="9:11" ht="12.5" x14ac:dyDescent="0.25">
      <c r="I67" s="119"/>
      <c r="K67" s="119"/>
    </row>
    <row r="68" spans="9:11" ht="12.5" x14ac:dyDescent="0.25">
      <c r="I68" s="119"/>
      <c r="K68" s="119"/>
    </row>
    <row r="69" spans="9:11" ht="12.5" x14ac:dyDescent="0.25">
      <c r="I69" s="119"/>
      <c r="K69" s="119"/>
    </row>
    <row r="70" spans="9:11" ht="12.5" x14ac:dyDescent="0.25">
      <c r="I70" s="119"/>
      <c r="K70" s="119"/>
    </row>
    <row r="71" spans="9:11" ht="12.5" x14ac:dyDescent="0.25">
      <c r="I71" s="119"/>
      <c r="K71" s="119"/>
    </row>
    <row r="72" spans="9:11" ht="12.5" x14ac:dyDescent="0.25">
      <c r="I72" s="119"/>
      <c r="K72" s="119"/>
    </row>
    <row r="73" spans="9:11" ht="12.5" x14ac:dyDescent="0.25">
      <c r="I73" s="119"/>
      <c r="K73" s="119"/>
    </row>
    <row r="74" spans="9:11" ht="12.5" x14ac:dyDescent="0.25">
      <c r="I74" s="119"/>
      <c r="K74" s="119"/>
    </row>
    <row r="75" spans="9:11" ht="12.5" x14ac:dyDescent="0.25">
      <c r="I75" s="119"/>
      <c r="K75" s="119"/>
    </row>
    <row r="76" spans="9:11" ht="12.5" x14ac:dyDescent="0.25">
      <c r="I76" s="119"/>
      <c r="K76" s="119"/>
    </row>
    <row r="77" spans="9:11" ht="12.5" x14ac:dyDescent="0.25">
      <c r="I77" s="119"/>
      <c r="K77" s="119"/>
    </row>
    <row r="78" spans="9:11" ht="12.5" x14ac:dyDescent="0.25">
      <c r="I78" s="119"/>
      <c r="K78" s="119"/>
    </row>
    <row r="79" spans="9:11" ht="12.5" x14ac:dyDescent="0.25">
      <c r="I79" s="119"/>
      <c r="K79" s="119"/>
    </row>
    <row r="80" spans="9:11" ht="12.5" x14ac:dyDescent="0.25">
      <c r="I80" s="119"/>
      <c r="K80" s="119"/>
    </row>
    <row r="81" spans="9:11" ht="12.5" x14ac:dyDescent="0.25">
      <c r="I81" s="119"/>
      <c r="K81" s="119"/>
    </row>
    <row r="82" spans="9:11" ht="12.5" x14ac:dyDescent="0.25">
      <c r="I82" s="119"/>
      <c r="K82" s="119"/>
    </row>
    <row r="83" spans="9:11" ht="12.5" x14ac:dyDescent="0.25">
      <c r="I83" s="119"/>
      <c r="K83" s="119"/>
    </row>
    <row r="84" spans="9:11" ht="12.5" x14ac:dyDescent="0.25">
      <c r="I84" s="119"/>
      <c r="K84" s="119"/>
    </row>
    <row r="85" spans="9:11" ht="12.5" x14ac:dyDescent="0.25">
      <c r="I85" s="119"/>
      <c r="K85" s="119"/>
    </row>
    <row r="86" spans="9:11" ht="12.5" x14ac:dyDescent="0.25">
      <c r="I86" s="119"/>
      <c r="K86" s="119"/>
    </row>
    <row r="87" spans="9:11" ht="12.5" x14ac:dyDescent="0.25">
      <c r="I87" s="119"/>
      <c r="K87" s="119"/>
    </row>
    <row r="88" spans="9:11" ht="12.5" x14ac:dyDescent="0.25">
      <c r="I88" s="119"/>
      <c r="K88" s="119"/>
    </row>
    <row r="89" spans="9:11" ht="12.5" x14ac:dyDescent="0.25">
      <c r="I89" s="119"/>
      <c r="K89" s="119"/>
    </row>
    <row r="90" spans="9:11" ht="12.5" x14ac:dyDescent="0.25">
      <c r="I90" s="119"/>
      <c r="K90" s="119"/>
    </row>
    <row r="91" spans="9:11" ht="12.5" x14ac:dyDescent="0.25">
      <c r="I91" s="119"/>
      <c r="K91" s="119"/>
    </row>
    <row r="92" spans="9:11" ht="12.5" x14ac:dyDescent="0.25">
      <c r="I92" s="119"/>
      <c r="K92" s="119"/>
    </row>
    <row r="93" spans="9:11" ht="12.5" x14ac:dyDescent="0.25">
      <c r="I93" s="119"/>
      <c r="K93" s="119"/>
    </row>
    <row r="94" spans="9:11" ht="12.5" x14ac:dyDescent="0.25">
      <c r="I94" s="119"/>
      <c r="K94" s="119"/>
    </row>
    <row r="95" spans="9:11" ht="12.5" x14ac:dyDescent="0.25">
      <c r="I95" s="119"/>
      <c r="K95" s="119"/>
    </row>
    <row r="96" spans="9:11" ht="12.5" x14ac:dyDescent="0.25">
      <c r="I96" s="119"/>
      <c r="K96" s="119"/>
    </row>
    <row r="97" spans="9:11" ht="12.5" x14ac:dyDescent="0.25">
      <c r="I97" s="119"/>
      <c r="K97" s="119"/>
    </row>
    <row r="98" spans="9:11" ht="12.5" x14ac:dyDescent="0.25">
      <c r="I98" s="119"/>
      <c r="K98" s="119"/>
    </row>
    <row r="99" spans="9:11" ht="12.5" x14ac:dyDescent="0.25">
      <c r="I99" s="119"/>
      <c r="K99" s="119"/>
    </row>
    <row r="100" spans="9:11" ht="12.5" x14ac:dyDescent="0.25">
      <c r="I100" s="119"/>
      <c r="K100" s="119"/>
    </row>
    <row r="101" spans="9:11" ht="12.5" x14ac:dyDescent="0.25">
      <c r="I101" s="119"/>
      <c r="K101" s="119"/>
    </row>
    <row r="102" spans="9:11" ht="12.5" x14ac:dyDescent="0.25">
      <c r="I102" s="119"/>
      <c r="K102" s="119"/>
    </row>
    <row r="103" spans="9:11" ht="12.5" x14ac:dyDescent="0.25">
      <c r="I103" s="119"/>
      <c r="K103" s="119"/>
    </row>
    <row r="104" spans="9:11" ht="12.5" x14ac:dyDescent="0.25">
      <c r="I104" s="119"/>
      <c r="K104" s="119"/>
    </row>
    <row r="105" spans="9:11" ht="12.5" x14ac:dyDescent="0.25">
      <c r="I105" s="119"/>
      <c r="K105" s="119"/>
    </row>
    <row r="106" spans="9:11" ht="12.5" x14ac:dyDescent="0.25">
      <c r="I106" s="119"/>
      <c r="K106" s="119"/>
    </row>
    <row r="107" spans="9:11" ht="12.5" x14ac:dyDescent="0.25">
      <c r="I107" s="119"/>
      <c r="K107" s="119"/>
    </row>
    <row r="108" spans="9:11" ht="12.5" x14ac:dyDescent="0.25">
      <c r="I108" s="119"/>
      <c r="K108" s="119"/>
    </row>
    <row r="109" spans="9:11" ht="12.5" x14ac:dyDescent="0.25">
      <c r="I109" s="119"/>
      <c r="K109" s="119"/>
    </row>
    <row r="110" spans="9:11" ht="12.5" x14ac:dyDescent="0.25">
      <c r="I110" s="119"/>
      <c r="K110" s="119"/>
    </row>
    <row r="111" spans="9:11" ht="12.5" x14ac:dyDescent="0.25">
      <c r="I111" s="119"/>
      <c r="K111" s="119"/>
    </row>
    <row r="112" spans="9:11" ht="12.5" x14ac:dyDescent="0.25">
      <c r="I112" s="119"/>
      <c r="K112" s="119"/>
    </row>
    <row r="113" spans="9:11" ht="12.5" x14ac:dyDescent="0.25">
      <c r="I113" s="119"/>
      <c r="K113" s="119"/>
    </row>
    <row r="114" spans="9:11" ht="12.5" x14ac:dyDescent="0.25">
      <c r="I114" s="119"/>
      <c r="K114" s="119"/>
    </row>
    <row r="115" spans="9:11" ht="12.5" x14ac:dyDescent="0.25">
      <c r="I115" s="119"/>
      <c r="K115" s="119"/>
    </row>
    <row r="116" spans="9:11" ht="12.5" x14ac:dyDescent="0.25">
      <c r="I116" s="119"/>
      <c r="K116" s="119"/>
    </row>
    <row r="117" spans="9:11" ht="12.5" x14ac:dyDescent="0.25">
      <c r="I117" s="119"/>
      <c r="K117" s="119"/>
    </row>
    <row r="118" spans="9:11" ht="12.5" x14ac:dyDescent="0.25">
      <c r="I118" s="119"/>
      <c r="K118" s="119"/>
    </row>
    <row r="119" spans="9:11" ht="12.5" x14ac:dyDescent="0.25">
      <c r="I119" s="119"/>
      <c r="K119" s="119"/>
    </row>
    <row r="120" spans="9:11" ht="12.5" x14ac:dyDescent="0.25">
      <c r="I120" s="119"/>
      <c r="K120" s="119"/>
    </row>
    <row r="121" spans="9:11" ht="12.5" x14ac:dyDescent="0.25">
      <c r="I121" s="119"/>
      <c r="K121" s="119"/>
    </row>
    <row r="122" spans="9:11" ht="12.5" x14ac:dyDescent="0.25">
      <c r="I122" s="119"/>
      <c r="K122" s="119"/>
    </row>
    <row r="123" spans="9:11" ht="12.5" x14ac:dyDescent="0.25">
      <c r="I123" s="119"/>
      <c r="K123" s="119"/>
    </row>
    <row r="124" spans="9:11" ht="12.5" x14ac:dyDescent="0.25">
      <c r="I124" s="119"/>
      <c r="K124" s="119"/>
    </row>
    <row r="125" spans="9:11" ht="12.5" x14ac:dyDescent="0.25">
      <c r="I125" s="119"/>
      <c r="K125" s="119"/>
    </row>
    <row r="126" spans="9:11" ht="12.5" x14ac:dyDescent="0.25">
      <c r="I126" s="119"/>
      <c r="K126" s="119"/>
    </row>
    <row r="127" spans="9:11" ht="12.5" x14ac:dyDescent="0.25">
      <c r="I127" s="119"/>
      <c r="K127" s="119"/>
    </row>
    <row r="128" spans="9:11" ht="12.5" x14ac:dyDescent="0.25">
      <c r="I128" s="119"/>
      <c r="K128" s="119"/>
    </row>
    <row r="129" spans="9:11" ht="12.5" x14ac:dyDescent="0.25">
      <c r="I129" s="119"/>
      <c r="K129" s="119"/>
    </row>
    <row r="130" spans="9:11" ht="12.5" x14ac:dyDescent="0.25">
      <c r="I130" s="119"/>
      <c r="K130" s="119"/>
    </row>
    <row r="131" spans="9:11" ht="12.5" x14ac:dyDescent="0.25">
      <c r="I131" s="119"/>
      <c r="K131" s="119"/>
    </row>
    <row r="132" spans="9:11" ht="12.5" x14ac:dyDescent="0.25">
      <c r="I132" s="119"/>
      <c r="K132" s="119"/>
    </row>
    <row r="133" spans="9:11" ht="12.5" x14ac:dyDescent="0.25">
      <c r="I133" s="119"/>
      <c r="K133" s="119"/>
    </row>
    <row r="134" spans="9:11" ht="12.5" x14ac:dyDescent="0.25">
      <c r="I134" s="119"/>
      <c r="K134" s="119"/>
    </row>
    <row r="135" spans="9:11" ht="12.5" x14ac:dyDescent="0.25">
      <c r="I135" s="119"/>
      <c r="K135" s="119"/>
    </row>
    <row r="136" spans="9:11" ht="12.5" x14ac:dyDescent="0.25">
      <c r="I136" s="119"/>
      <c r="K136" s="119"/>
    </row>
    <row r="137" spans="9:11" ht="12.5" x14ac:dyDescent="0.25">
      <c r="I137" s="119"/>
      <c r="K137" s="119"/>
    </row>
    <row r="138" spans="9:11" ht="12.5" x14ac:dyDescent="0.25">
      <c r="I138" s="119"/>
      <c r="K138" s="119"/>
    </row>
    <row r="139" spans="9:11" ht="12.5" x14ac:dyDescent="0.25">
      <c r="I139" s="119"/>
      <c r="K139" s="119"/>
    </row>
    <row r="140" spans="9:11" ht="12.5" x14ac:dyDescent="0.25">
      <c r="I140" s="119"/>
      <c r="K140" s="119"/>
    </row>
    <row r="141" spans="9:11" ht="12.5" x14ac:dyDescent="0.25">
      <c r="I141" s="119"/>
      <c r="K141" s="119"/>
    </row>
    <row r="142" spans="9:11" ht="12.5" x14ac:dyDescent="0.25">
      <c r="I142" s="119"/>
      <c r="K142" s="119"/>
    </row>
    <row r="143" spans="9:11" ht="12.5" x14ac:dyDescent="0.25">
      <c r="I143" s="119"/>
      <c r="K143" s="119"/>
    </row>
    <row r="144" spans="9:11" ht="12.5" x14ac:dyDescent="0.25">
      <c r="I144" s="119"/>
      <c r="K144" s="119"/>
    </row>
    <row r="145" spans="9:11" ht="12.5" x14ac:dyDescent="0.25">
      <c r="I145" s="119"/>
      <c r="K145" s="119"/>
    </row>
    <row r="146" spans="9:11" ht="12.5" x14ac:dyDescent="0.25">
      <c r="I146" s="119"/>
      <c r="K146" s="119"/>
    </row>
    <row r="147" spans="9:11" ht="12.5" x14ac:dyDescent="0.25">
      <c r="I147" s="119"/>
      <c r="K147" s="119"/>
    </row>
    <row r="148" spans="9:11" ht="12.5" x14ac:dyDescent="0.25">
      <c r="I148" s="119"/>
      <c r="K148" s="119"/>
    </row>
    <row r="149" spans="9:11" ht="12.5" x14ac:dyDescent="0.25">
      <c r="I149" s="119"/>
      <c r="K149" s="119"/>
    </row>
    <row r="150" spans="9:11" ht="12.5" x14ac:dyDescent="0.25">
      <c r="I150" s="119"/>
      <c r="K150" s="119"/>
    </row>
    <row r="151" spans="9:11" ht="12.5" x14ac:dyDescent="0.25">
      <c r="I151" s="119"/>
      <c r="K151" s="119"/>
    </row>
    <row r="152" spans="9:11" ht="12.5" x14ac:dyDescent="0.25">
      <c r="I152" s="119"/>
      <c r="K152" s="119"/>
    </row>
    <row r="153" spans="9:11" ht="12.5" x14ac:dyDescent="0.25">
      <c r="I153" s="119"/>
      <c r="K153" s="119"/>
    </row>
    <row r="154" spans="9:11" ht="12.5" x14ac:dyDescent="0.25">
      <c r="I154" s="119"/>
      <c r="K154" s="119"/>
    </row>
    <row r="155" spans="9:11" ht="12.5" x14ac:dyDescent="0.25">
      <c r="I155" s="119"/>
      <c r="K155" s="119"/>
    </row>
    <row r="156" spans="9:11" ht="12.5" x14ac:dyDescent="0.25">
      <c r="I156" s="119"/>
      <c r="K156" s="119"/>
    </row>
    <row r="157" spans="9:11" ht="12.5" x14ac:dyDescent="0.25">
      <c r="I157" s="119"/>
      <c r="K157" s="119"/>
    </row>
    <row r="158" spans="9:11" ht="12.5" x14ac:dyDescent="0.25">
      <c r="I158" s="119"/>
      <c r="K158" s="119"/>
    </row>
    <row r="159" spans="9:11" ht="12.5" x14ac:dyDescent="0.25">
      <c r="I159" s="119"/>
      <c r="K159" s="119"/>
    </row>
    <row r="160" spans="9:11" ht="12.5" x14ac:dyDescent="0.25">
      <c r="I160" s="119"/>
      <c r="K160" s="119"/>
    </row>
    <row r="161" spans="9:11" ht="12.5" x14ac:dyDescent="0.25">
      <c r="I161" s="119"/>
      <c r="K161" s="119"/>
    </row>
    <row r="162" spans="9:11" ht="12.5" x14ac:dyDescent="0.25">
      <c r="I162" s="119"/>
      <c r="K162" s="119"/>
    </row>
    <row r="163" spans="9:11" ht="12.5" x14ac:dyDescent="0.25">
      <c r="I163" s="119"/>
      <c r="K163" s="119"/>
    </row>
    <row r="164" spans="9:11" ht="12.5" x14ac:dyDescent="0.25">
      <c r="I164" s="119"/>
      <c r="K164" s="119"/>
    </row>
    <row r="165" spans="9:11" ht="12.5" x14ac:dyDescent="0.25">
      <c r="I165" s="119"/>
      <c r="K165" s="119"/>
    </row>
    <row r="166" spans="9:11" ht="12.5" x14ac:dyDescent="0.25">
      <c r="I166" s="119"/>
      <c r="K166" s="119"/>
    </row>
    <row r="167" spans="9:11" ht="12.5" x14ac:dyDescent="0.25">
      <c r="I167" s="119"/>
      <c r="K167" s="119"/>
    </row>
    <row r="168" spans="9:11" ht="12.5" x14ac:dyDescent="0.25">
      <c r="I168" s="119"/>
      <c r="K168" s="119"/>
    </row>
    <row r="169" spans="9:11" ht="12.5" x14ac:dyDescent="0.25">
      <c r="I169" s="119"/>
      <c r="K169" s="119"/>
    </row>
    <row r="170" spans="9:11" ht="12.5" x14ac:dyDescent="0.25">
      <c r="I170" s="119"/>
      <c r="K170" s="119"/>
    </row>
    <row r="171" spans="9:11" ht="12.5" x14ac:dyDescent="0.25">
      <c r="I171" s="119"/>
      <c r="K171" s="119"/>
    </row>
    <row r="172" spans="9:11" ht="12.5" x14ac:dyDescent="0.25">
      <c r="I172" s="119"/>
      <c r="K172" s="119"/>
    </row>
    <row r="173" spans="9:11" ht="12.5" x14ac:dyDescent="0.25">
      <c r="I173" s="119"/>
      <c r="K173" s="119"/>
    </row>
    <row r="174" spans="9:11" ht="12.5" x14ac:dyDescent="0.25">
      <c r="I174" s="119"/>
      <c r="K174" s="119"/>
    </row>
    <row r="175" spans="9:11" ht="12.5" x14ac:dyDescent="0.25">
      <c r="I175" s="119"/>
      <c r="K175" s="119"/>
    </row>
    <row r="176" spans="9:11" ht="12.5" x14ac:dyDescent="0.25">
      <c r="I176" s="119"/>
      <c r="K176" s="119"/>
    </row>
    <row r="177" spans="9:11" ht="12.5" x14ac:dyDescent="0.25">
      <c r="I177" s="119"/>
      <c r="K177" s="119"/>
    </row>
    <row r="178" spans="9:11" ht="12.5" x14ac:dyDescent="0.25">
      <c r="I178" s="119"/>
      <c r="K178" s="119"/>
    </row>
    <row r="179" spans="9:11" ht="12.5" x14ac:dyDescent="0.25">
      <c r="I179" s="119"/>
      <c r="K179" s="119"/>
    </row>
    <row r="180" spans="9:11" ht="12.5" x14ac:dyDescent="0.25">
      <c r="I180" s="119"/>
      <c r="K180" s="119"/>
    </row>
    <row r="181" spans="9:11" ht="12.5" x14ac:dyDescent="0.25">
      <c r="I181" s="119"/>
      <c r="K181" s="119"/>
    </row>
    <row r="182" spans="9:11" ht="12.5" x14ac:dyDescent="0.25">
      <c r="I182" s="119"/>
      <c r="K182" s="119"/>
    </row>
    <row r="183" spans="9:11" ht="12.5" x14ac:dyDescent="0.25">
      <c r="I183" s="119"/>
      <c r="K183" s="119"/>
    </row>
    <row r="184" spans="9:11" ht="12.5" x14ac:dyDescent="0.25">
      <c r="I184" s="119"/>
      <c r="K184" s="119"/>
    </row>
    <row r="185" spans="9:11" ht="12.5" x14ac:dyDescent="0.25">
      <c r="I185" s="119"/>
      <c r="K185" s="119"/>
    </row>
    <row r="186" spans="9:11" ht="12.5" x14ac:dyDescent="0.25">
      <c r="I186" s="119"/>
      <c r="K186" s="119"/>
    </row>
    <row r="187" spans="9:11" ht="12.5" x14ac:dyDescent="0.25">
      <c r="I187" s="119"/>
      <c r="K187" s="119"/>
    </row>
    <row r="188" spans="9:11" ht="12.5" x14ac:dyDescent="0.25">
      <c r="I188" s="119"/>
      <c r="K188" s="119"/>
    </row>
    <row r="189" spans="9:11" ht="12.5" x14ac:dyDescent="0.25">
      <c r="I189" s="119"/>
      <c r="K189" s="119"/>
    </row>
    <row r="190" spans="9:11" ht="12.5" x14ac:dyDescent="0.25">
      <c r="I190" s="119"/>
      <c r="K190" s="119"/>
    </row>
    <row r="191" spans="9:11" ht="12.5" x14ac:dyDescent="0.25">
      <c r="I191" s="119"/>
      <c r="K191" s="119"/>
    </row>
    <row r="192" spans="9:11" ht="12.5" x14ac:dyDescent="0.25">
      <c r="I192" s="119"/>
      <c r="K192" s="119"/>
    </row>
    <row r="193" spans="9:11" ht="12.5" x14ac:dyDescent="0.25">
      <c r="I193" s="119"/>
      <c r="K193" s="119"/>
    </row>
    <row r="194" spans="9:11" ht="12.5" x14ac:dyDescent="0.25">
      <c r="I194" s="119"/>
      <c r="K194" s="119"/>
    </row>
    <row r="195" spans="9:11" ht="12.5" x14ac:dyDescent="0.25">
      <c r="I195" s="119"/>
      <c r="K195" s="119"/>
    </row>
    <row r="196" spans="9:11" ht="12.5" x14ac:dyDescent="0.25">
      <c r="I196" s="119"/>
      <c r="K196" s="119"/>
    </row>
    <row r="197" spans="9:11" ht="12.5" x14ac:dyDescent="0.25">
      <c r="I197" s="119"/>
      <c r="K197" s="119"/>
    </row>
    <row r="198" spans="9:11" ht="12.5" x14ac:dyDescent="0.25">
      <c r="I198" s="119"/>
      <c r="K198" s="119"/>
    </row>
    <row r="199" spans="9:11" ht="12.5" x14ac:dyDescent="0.25">
      <c r="I199" s="119"/>
      <c r="K199" s="119"/>
    </row>
    <row r="200" spans="9:11" ht="12.5" x14ac:dyDescent="0.25">
      <c r="I200" s="119"/>
      <c r="K200" s="119"/>
    </row>
    <row r="201" spans="9:11" ht="12.5" x14ac:dyDescent="0.25">
      <c r="I201" s="119"/>
      <c r="K201" s="119"/>
    </row>
    <row r="202" spans="9:11" ht="12.5" x14ac:dyDescent="0.25">
      <c r="I202" s="119"/>
      <c r="K202" s="119"/>
    </row>
    <row r="203" spans="9:11" ht="12.5" x14ac:dyDescent="0.25">
      <c r="I203" s="119"/>
      <c r="K203" s="119"/>
    </row>
    <row r="204" spans="9:11" ht="12.5" x14ac:dyDescent="0.25">
      <c r="I204" s="119"/>
      <c r="K204" s="119"/>
    </row>
    <row r="205" spans="9:11" ht="12.5" x14ac:dyDescent="0.25">
      <c r="I205" s="119"/>
      <c r="K205" s="119"/>
    </row>
    <row r="206" spans="9:11" ht="12.5" x14ac:dyDescent="0.25">
      <c r="I206" s="119"/>
      <c r="K206" s="119"/>
    </row>
    <row r="207" spans="9:11" ht="12.5" x14ac:dyDescent="0.25">
      <c r="I207" s="119"/>
      <c r="K207" s="119"/>
    </row>
    <row r="208" spans="9:11" ht="12.5" x14ac:dyDescent="0.25">
      <c r="I208" s="119"/>
      <c r="K208" s="119"/>
    </row>
    <row r="209" spans="9:11" ht="12.5" x14ac:dyDescent="0.25">
      <c r="I209" s="119"/>
      <c r="K209" s="119"/>
    </row>
    <row r="210" spans="9:11" ht="12.5" x14ac:dyDescent="0.25">
      <c r="I210" s="119"/>
      <c r="K210" s="119"/>
    </row>
    <row r="211" spans="9:11" ht="12.5" x14ac:dyDescent="0.25">
      <c r="I211" s="119"/>
      <c r="K211" s="119"/>
    </row>
    <row r="212" spans="9:11" ht="12.5" x14ac:dyDescent="0.25">
      <c r="I212" s="119"/>
      <c r="K212" s="119"/>
    </row>
    <row r="213" spans="9:11" ht="12.5" x14ac:dyDescent="0.25">
      <c r="I213" s="119"/>
      <c r="K213" s="119"/>
    </row>
    <row r="214" spans="9:11" ht="12.5" x14ac:dyDescent="0.25">
      <c r="I214" s="119"/>
      <c r="K214" s="119"/>
    </row>
    <row r="215" spans="9:11" ht="12.5" x14ac:dyDescent="0.25">
      <c r="I215" s="119"/>
      <c r="K215" s="119"/>
    </row>
    <row r="216" spans="9:11" ht="12.5" x14ac:dyDescent="0.25">
      <c r="I216" s="119"/>
      <c r="K216" s="119"/>
    </row>
    <row r="217" spans="9:11" ht="12.5" x14ac:dyDescent="0.25">
      <c r="I217" s="119"/>
      <c r="K217" s="119"/>
    </row>
    <row r="218" spans="9:11" ht="12.5" x14ac:dyDescent="0.25">
      <c r="I218" s="119"/>
      <c r="K218" s="119"/>
    </row>
    <row r="219" spans="9:11" ht="12.5" x14ac:dyDescent="0.25">
      <c r="I219" s="119"/>
      <c r="K219" s="119"/>
    </row>
    <row r="220" spans="9:11" ht="12.5" x14ac:dyDescent="0.25">
      <c r="I220" s="119"/>
      <c r="K220" s="119"/>
    </row>
    <row r="221" spans="9:11" ht="12.5" x14ac:dyDescent="0.25">
      <c r="I221" s="119"/>
      <c r="K221" s="119"/>
    </row>
    <row r="222" spans="9:11" ht="12.5" x14ac:dyDescent="0.25">
      <c r="I222" s="119"/>
      <c r="K222" s="119"/>
    </row>
    <row r="223" spans="9:11" ht="12.5" x14ac:dyDescent="0.25">
      <c r="I223" s="119"/>
      <c r="K223" s="119"/>
    </row>
    <row r="224" spans="9:11" ht="12.5" x14ac:dyDescent="0.25">
      <c r="I224" s="119"/>
      <c r="K224" s="119"/>
    </row>
    <row r="225" spans="9:11" ht="12.5" x14ac:dyDescent="0.25">
      <c r="I225" s="119"/>
      <c r="K225" s="119"/>
    </row>
    <row r="226" spans="9:11" ht="12.5" x14ac:dyDescent="0.25">
      <c r="I226" s="119"/>
      <c r="K226" s="119"/>
    </row>
    <row r="227" spans="9:11" ht="12.5" x14ac:dyDescent="0.25">
      <c r="I227" s="119"/>
      <c r="K227" s="119"/>
    </row>
    <row r="228" spans="9:11" ht="12.5" x14ac:dyDescent="0.25">
      <c r="I228" s="119"/>
      <c r="K228" s="119"/>
    </row>
    <row r="229" spans="9:11" ht="12.5" x14ac:dyDescent="0.25">
      <c r="I229" s="119"/>
      <c r="K229" s="119"/>
    </row>
    <row r="230" spans="9:11" ht="12.5" x14ac:dyDescent="0.25">
      <c r="I230" s="119"/>
      <c r="K230" s="119"/>
    </row>
    <row r="231" spans="9:11" ht="12.5" x14ac:dyDescent="0.25">
      <c r="I231" s="119"/>
      <c r="K231" s="119"/>
    </row>
    <row r="232" spans="9:11" ht="12.5" x14ac:dyDescent="0.25">
      <c r="I232" s="119"/>
      <c r="K232" s="119"/>
    </row>
    <row r="233" spans="9:11" ht="12.5" x14ac:dyDescent="0.25">
      <c r="I233" s="119"/>
      <c r="K233" s="119"/>
    </row>
    <row r="234" spans="9:11" ht="12.5" x14ac:dyDescent="0.25">
      <c r="I234" s="119"/>
      <c r="K234" s="119"/>
    </row>
    <row r="235" spans="9:11" ht="12.5" x14ac:dyDescent="0.25">
      <c r="I235" s="119"/>
      <c r="K235" s="119"/>
    </row>
    <row r="236" spans="9:11" ht="12.5" x14ac:dyDescent="0.25">
      <c r="I236" s="119"/>
      <c r="K236" s="119"/>
    </row>
    <row r="237" spans="9:11" ht="12.5" x14ac:dyDescent="0.25">
      <c r="I237" s="119"/>
      <c r="K237" s="119"/>
    </row>
    <row r="238" spans="9:11" ht="12.5" x14ac:dyDescent="0.25">
      <c r="I238" s="119"/>
      <c r="K238" s="119"/>
    </row>
    <row r="239" spans="9:11" ht="12.5" x14ac:dyDescent="0.25">
      <c r="I239" s="119"/>
      <c r="K239" s="119"/>
    </row>
    <row r="240" spans="9:11" ht="12.5" x14ac:dyDescent="0.25">
      <c r="I240" s="119"/>
      <c r="K240" s="119"/>
    </row>
    <row r="241" spans="9:11" ht="12.5" x14ac:dyDescent="0.25">
      <c r="I241" s="119"/>
      <c r="K241" s="119"/>
    </row>
    <row r="242" spans="9:11" ht="12.5" x14ac:dyDescent="0.25">
      <c r="I242" s="119"/>
      <c r="K242" s="119"/>
    </row>
    <row r="243" spans="9:11" ht="12.5" x14ac:dyDescent="0.25">
      <c r="I243" s="119"/>
      <c r="K243" s="119"/>
    </row>
    <row r="244" spans="9:11" ht="12.5" x14ac:dyDescent="0.25">
      <c r="I244" s="119"/>
      <c r="K244" s="119"/>
    </row>
    <row r="245" spans="9:11" ht="12.5" x14ac:dyDescent="0.25">
      <c r="I245" s="119"/>
      <c r="K245" s="119"/>
    </row>
    <row r="246" spans="9:11" ht="12.5" x14ac:dyDescent="0.25">
      <c r="I246" s="119"/>
      <c r="K246" s="119"/>
    </row>
    <row r="247" spans="9:11" ht="12.5" x14ac:dyDescent="0.25">
      <c r="I247" s="119"/>
      <c r="K247" s="119"/>
    </row>
    <row r="248" spans="9:11" ht="12.5" x14ac:dyDescent="0.25">
      <c r="I248" s="119"/>
      <c r="K248" s="119"/>
    </row>
    <row r="249" spans="9:11" ht="12.5" x14ac:dyDescent="0.25">
      <c r="I249" s="119"/>
      <c r="K249" s="119"/>
    </row>
    <row r="250" spans="9:11" ht="12.5" x14ac:dyDescent="0.25">
      <c r="I250" s="119"/>
      <c r="K250" s="119"/>
    </row>
    <row r="251" spans="9:11" ht="12.5" x14ac:dyDescent="0.25">
      <c r="I251" s="119"/>
      <c r="K251" s="119"/>
    </row>
    <row r="252" spans="9:11" ht="12.5" x14ac:dyDescent="0.25">
      <c r="I252" s="119"/>
      <c r="K252" s="119"/>
    </row>
    <row r="253" spans="9:11" ht="12.5" x14ac:dyDescent="0.25">
      <c r="I253" s="119"/>
      <c r="K253" s="119"/>
    </row>
    <row r="254" spans="9:11" ht="12.5" x14ac:dyDescent="0.25">
      <c r="I254" s="119"/>
      <c r="K254" s="119"/>
    </row>
    <row r="255" spans="9:11" ht="12.5" x14ac:dyDescent="0.25">
      <c r="I255" s="119"/>
      <c r="K255" s="119"/>
    </row>
    <row r="256" spans="9:11" ht="12.5" x14ac:dyDescent="0.25">
      <c r="I256" s="119"/>
      <c r="K256" s="119"/>
    </row>
    <row r="257" spans="9:11" ht="12.5" x14ac:dyDescent="0.25">
      <c r="I257" s="119"/>
      <c r="K257" s="119"/>
    </row>
    <row r="258" spans="9:11" ht="12.5" x14ac:dyDescent="0.25">
      <c r="I258" s="119"/>
      <c r="K258" s="119"/>
    </row>
    <row r="259" spans="9:11" ht="12.5" x14ac:dyDescent="0.25">
      <c r="I259" s="119"/>
      <c r="K259" s="119"/>
    </row>
    <row r="260" spans="9:11" ht="12.5" x14ac:dyDescent="0.25">
      <c r="I260" s="119"/>
      <c r="K260" s="119"/>
    </row>
    <row r="261" spans="9:11" ht="12.5" x14ac:dyDescent="0.25">
      <c r="I261" s="119"/>
      <c r="K261" s="119"/>
    </row>
    <row r="262" spans="9:11" ht="12.5" x14ac:dyDescent="0.25">
      <c r="I262" s="119"/>
      <c r="K262" s="119"/>
    </row>
    <row r="263" spans="9:11" ht="12.5" x14ac:dyDescent="0.25">
      <c r="I263" s="119"/>
      <c r="K263" s="119"/>
    </row>
    <row r="264" spans="9:11" ht="12.5" x14ac:dyDescent="0.25">
      <c r="I264" s="119"/>
      <c r="K264" s="119"/>
    </row>
    <row r="265" spans="9:11" ht="12.5" x14ac:dyDescent="0.25">
      <c r="I265" s="119"/>
      <c r="K265" s="119"/>
    </row>
    <row r="266" spans="9:11" ht="12.5" x14ac:dyDescent="0.25">
      <c r="I266" s="119"/>
      <c r="K266" s="119"/>
    </row>
    <row r="267" spans="9:11" ht="12.5" x14ac:dyDescent="0.25">
      <c r="I267" s="119"/>
      <c r="K267" s="119"/>
    </row>
    <row r="268" spans="9:11" ht="12.5" x14ac:dyDescent="0.25">
      <c r="I268" s="119"/>
      <c r="K268" s="119"/>
    </row>
    <row r="269" spans="9:11" ht="12.5" x14ac:dyDescent="0.25">
      <c r="I269" s="119"/>
      <c r="K269" s="119"/>
    </row>
    <row r="270" spans="9:11" ht="12.5" x14ac:dyDescent="0.25">
      <c r="I270" s="119"/>
      <c r="K270" s="119"/>
    </row>
    <row r="271" spans="9:11" ht="12.5" x14ac:dyDescent="0.25">
      <c r="I271" s="119"/>
      <c r="K271" s="119"/>
    </row>
    <row r="272" spans="9:11" ht="12.5" x14ac:dyDescent="0.25">
      <c r="I272" s="119"/>
      <c r="K272" s="119"/>
    </row>
    <row r="273" spans="9:11" ht="12.5" x14ac:dyDescent="0.25">
      <c r="I273" s="119"/>
      <c r="K273" s="119"/>
    </row>
    <row r="274" spans="9:11" ht="12.5" x14ac:dyDescent="0.25">
      <c r="I274" s="119"/>
      <c r="K274" s="119"/>
    </row>
    <row r="275" spans="9:11" ht="12.5" x14ac:dyDescent="0.25">
      <c r="I275" s="119"/>
      <c r="K275" s="119"/>
    </row>
    <row r="276" spans="9:11" ht="12.5" x14ac:dyDescent="0.25">
      <c r="I276" s="119"/>
      <c r="K276" s="119"/>
    </row>
    <row r="277" spans="9:11" ht="12.5" x14ac:dyDescent="0.25">
      <c r="I277" s="119"/>
      <c r="K277" s="119"/>
    </row>
    <row r="278" spans="9:11" ht="12.5" x14ac:dyDescent="0.25">
      <c r="I278" s="119"/>
      <c r="K278" s="119"/>
    </row>
    <row r="279" spans="9:11" ht="12.5" x14ac:dyDescent="0.25">
      <c r="I279" s="119"/>
      <c r="K279" s="119"/>
    </row>
    <row r="280" spans="9:11" ht="12.5" x14ac:dyDescent="0.25">
      <c r="I280" s="119"/>
      <c r="K280" s="119"/>
    </row>
    <row r="281" spans="9:11" ht="12.5" x14ac:dyDescent="0.25">
      <c r="I281" s="119"/>
      <c r="K281" s="119"/>
    </row>
    <row r="282" spans="9:11" ht="12.5" x14ac:dyDescent="0.25">
      <c r="I282" s="119"/>
      <c r="K282" s="119"/>
    </row>
    <row r="283" spans="9:11" ht="12.5" x14ac:dyDescent="0.25">
      <c r="I283" s="119"/>
      <c r="K283" s="119"/>
    </row>
    <row r="284" spans="9:11" ht="12.5" x14ac:dyDescent="0.25">
      <c r="I284" s="119"/>
      <c r="K284" s="119"/>
    </row>
    <row r="285" spans="9:11" ht="12.5" x14ac:dyDescent="0.25">
      <c r="I285" s="119"/>
      <c r="K285" s="119"/>
    </row>
    <row r="286" spans="9:11" ht="12.5" x14ac:dyDescent="0.25">
      <c r="I286" s="119"/>
      <c r="K286" s="119"/>
    </row>
    <row r="287" spans="9:11" ht="12.5" x14ac:dyDescent="0.25">
      <c r="I287" s="119"/>
      <c r="K287" s="119"/>
    </row>
    <row r="288" spans="9:11" ht="12.5" x14ac:dyDescent="0.25">
      <c r="I288" s="119"/>
      <c r="K288" s="119"/>
    </row>
    <row r="289" spans="9:11" ht="12.5" x14ac:dyDescent="0.25">
      <c r="I289" s="119"/>
      <c r="K289" s="119"/>
    </row>
    <row r="290" spans="9:11" ht="12.5" x14ac:dyDescent="0.25">
      <c r="I290" s="119"/>
      <c r="K290" s="119"/>
    </row>
    <row r="291" spans="9:11" ht="12.5" x14ac:dyDescent="0.25">
      <c r="I291" s="119"/>
      <c r="K291" s="119"/>
    </row>
    <row r="292" spans="9:11" ht="12.5" x14ac:dyDescent="0.25">
      <c r="I292" s="119"/>
      <c r="K292" s="119"/>
    </row>
    <row r="293" spans="9:11" ht="12.5" x14ac:dyDescent="0.25">
      <c r="I293" s="119"/>
      <c r="K293" s="119"/>
    </row>
    <row r="294" spans="9:11" ht="12.5" x14ac:dyDescent="0.25">
      <c r="I294" s="119"/>
      <c r="K294" s="119"/>
    </row>
    <row r="295" spans="9:11" ht="12.5" x14ac:dyDescent="0.25">
      <c r="I295" s="119"/>
      <c r="K295" s="119"/>
    </row>
    <row r="296" spans="9:11" ht="12.5" x14ac:dyDescent="0.25">
      <c r="I296" s="119"/>
      <c r="K296" s="119"/>
    </row>
    <row r="297" spans="9:11" ht="12.5" x14ac:dyDescent="0.25">
      <c r="I297" s="119"/>
      <c r="K297" s="119"/>
    </row>
    <row r="298" spans="9:11" ht="12.5" x14ac:dyDescent="0.25">
      <c r="I298" s="119"/>
      <c r="K298" s="119"/>
    </row>
    <row r="299" spans="9:11" ht="12.5" x14ac:dyDescent="0.25">
      <c r="I299" s="119"/>
      <c r="K299" s="119"/>
    </row>
    <row r="300" spans="9:11" ht="12.5" x14ac:dyDescent="0.25">
      <c r="I300" s="119"/>
      <c r="K300" s="119"/>
    </row>
    <row r="301" spans="9:11" ht="12.5" x14ac:dyDescent="0.25">
      <c r="I301" s="119"/>
      <c r="K301" s="119"/>
    </row>
    <row r="302" spans="9:11" ht="12.5" x14ac:dyDescent="0.25">
      <c r="I302" s="119"/>
      <c r="K302" s="119"/>
    </row>
    <row r="303" spans="9:11" ht="12.5" x14ac:dyDescent="0.25">
      <c r="I303" s="119"/>
      <c r="K303" s="119"/>
    </row>
    <row r="304" spans="9:11" ht="12.5" x14ac:dyDescent="0.25">
      <c r="I304" s="119"/>
      <c r="K304" s="119"/>
    </row>
    <row r="305" spans="9:11" ht="12.5" x14ac:dyDescent="0.25">
      <c r="I305" s="119"/>
      <c r="K305" s="119"/>
    </row>
    <row r="306" spans="9:11" ht="12.5" x14ac:dyDescent="0.25">
      <c r="I306" s="119"/>
      <c r="K306" s="119"/>
    </row>
    <row r="307" spans="9:11" ht="12.5" x14ac:dyDescent="0.25">
      <c r="I307" s="119"/>
      <c r="K307" s="119"/>
    </row>
    <row r="308" spans="9:11" ht="12.5" x14ac:dyDescent="0.25">
      <c r="I308" s="119"/>
      <c r="K308" s="119"/>
    </row>
    <row r="309" spans="9:11" ht="12.5" x14ac:dyDescent="0.25">
      <c r="I309" s="119"/>
      <c r="K309" s="119"/>
    </row>
    <row r="310" spans="9:11" ht="12.5" x14ac:dyDescent="0.25">
      <c r="I310" s="119"/>
      <c r="K310" s="119"/>
    </row>
    <row r="311" spans="9:11" ht="12.5" x14ac:dyDescent="0.25">
      <c r="I311" s="119"/>
      <c r="K311" s="119"/>
    </row>
    <row r="312" spans="9:11" ht="12.5" x14ac:dyDescent="0.25">
      <c r="I312" s="119"/>
      <c r="K312" s="119"/>
    </row>
    <row r="313" spans="9:11" ht="12.5" x14ac:dyDescent="0.25">
      <c r="I313" s="119"/>
      <c r="K313" s="119"/>
    </row>
    <row r="314" spans="9:11" ht="12.5" x14ac:dyDescent="0.25">
      <c r="I314" s="119"/>
      <c r="K314" s="119"/>
    </row>
    <row r="315" spans="9:11" ht="12.5" x14ac:dyDescent="0.25">
      <c r="I315" s="119"/>
      <c r="K315" s="119"/>
    </row>
    <row r="316" spans="9:11" ht="12.5" x14ac:dyDescent="0.25">
      <c r="I316" s="119"/>
      <c r="K316" s="119"/>
    </row>
    <row r="317" spans="9:11" ht="12.5" x14ac:dyDescent="0.25">
      <c r="I317" s="119"/>
      <c r="K317" s="119"/>
    </row>
    <row r="318" spans="9:11" ht="12.5" x14ac:dyDescent="0.25">
      <c r="I318" s="119"/>
      <c r="K318" s="119"/>
    </row>
    <row r="319" spans="9:11" ht="12.5" x14ac:dyDescent="0.25">
      <c r="I319" s="119"/>
      <c r="K319" s="119"/>
    </row>
    <row r="320" spans="9:11" ht="12.5" x14ac:dyDescent="0.25">
      <c r="I320" s="119"/>
      <c r="K320" s="119"/>
    </row>
    <row r="321" spans="9:11" ht="12.5" x14ac:dyDescent="0.25">
      <c r="I321" s="119"/>
      <c r="K321" s="119"/>
    </row>
    <row r="322" spans="9:11" ht="12.5" x14ac:dyDescent="0.25">
      <c r="I322" s="119"/>
      <c r="K322" s="119"/>
    </row>
    <row r="323" spans="9:11" ht="12.5" x14ac:dyDescent="0.25">
      <c r="I323" s="119"/>
      <c r="K323" s="119"/>
    </row>
    <row r="324" spans="9:11" ht="12.5" x14ac:dyDescent="0.25">
      <c r="I324" s="119"/>
      <c r="K324" s="119"/>
    </row>
    <row r="325" spans="9:11" ht="12.5" x14ac:dyDescent="0.25">
      <c r="I325" s="119"/>
      <c r="K325" s="119"/>
    </row>
    <row r="326" spans="9:11" ht="12.5" x14ac:dyDescent="0.25">
      <c r="I326" s="119"/>
      <c r="K326" s="119"/>
    </row>
    <row r="327" spans="9:11" ht="12.5" x14ac:dyDescent="0.25">
      <c r="I327" s="119"/>
      <c r="K327" s="119"/>
    </row>
    <row r="328" spans="9:11" ht="12.5" x14ac:dyDescent="0.25">
      <c r="I328" s="119"/>
      <c r="K328" s="119"/>
    </row>
    <row r="329" spans="9:11" ht="12.5" x14ac:dyDescent="0.25">
      <c r="I329" s="119"/>
      <c r="K329" s="119"/>
    </row>
    <row r="330" spans="9:11" ht="12.5" x14ac:dyDescent="0.25">
      <c r="I330" s="119"/>
      <c r="K330" s="119"/>
    </row>
    <row r="331" spans="9:11" ht="12.5" x14ac:dyDescent="0.25">
      <c r="I331" s="119"/>
      <c r="K331" s="119"/>
    </row>
    <row r="332" spans="9:11" ht="12.5" x14ac:dyDescent="0.25">
      <c r="I332" s="119"/>
      <c r="K332" s="119"/>
    </row>
    <row r="333" spans="9:11" ht="12.5" x14ac:dyDescent="0.25">
      <c r="I333" s="119"/>
      <c r="K333" s="119"/>
    </row>
    <row r="334" spans="9:11" ht="12.5" x14ac:dyDescent="0.25">
      <c r="I334" s="119"/>
      <c r="K334" s="119"/>
    </row>
    <row r="335" spans="9:11" ht="12.5" x14ac:dyDescent="0.25">
      <c r="I335" s="119"/>
      <c r="K335" s="119"/>
    </row>
    <row r="336" spans="9:11" ht="12.5" x14ac:dyDescent="0.25">
      <c r="I336" s="119"/>
      <c r="K336" s="119"/>
    </row>
    <row r="337" spans="9:11" ht="12.5" x14ac:dyDescent="0.25">
      <c r="I337" s="119"/>
      <c r="K337" s="119"/>
    </row>
    <row r="338" spans="9:11" ht="12.5" x14ac:dyDescent="0.25">
      <c r="I338" s="119"/>
      <c r="K338" s="119"/>
    </row>
    <row r="339" spans="9:11" ht="12.5" x14ac:dyDescent="0.25">
      <c r="I339" s="119"/>
      <c r="K339" s="119"/>
    </row>
    <row r="340" spans="9:11" ht="12.5" x14ac:dyDescent="0.25">
      <c r="I340" s="119"/>
      <c r="K340" s="119"/>
    </row>
    <row r="341" spans="9:11" ht="12.5" x14ac:dyDescent="0.25">
      <c r="I341" s="119"/>
      <c r="K341" s="119"/>
    </row>
    <row r="342" spans="9:11" ht="12.5" x14ac:dyDescent="0.25">
      <c r="I342" s="119"/>
      <c r="K342" s="119"/>
    </row>
    <row r="343" spans="9:11" ht="12.5" x14ac:dyDescent="0.25">
      <c r="I343" s="119"/>
      <c r="K343" s="119"/>
    </row>
    <row r="344" spans="9:11" ht="12.5" x14ac:dyDescent="0.25">
      <c r="I344" s="119"/>
      <c r="K344" s="119"/>
    </row>
    <row r="345" spans="9:11" ht="12.5" x14ac:dyDescent="0.25">
      <c r="I345" s="119"/>
      <c r="K345" s="119"/>
    </row>
    <row r="346" spans="9:11" ht="12.5" x14ac:dyDescent="0.25">
      <c r="I346" s="119"/>
      <c r="K346" s="119"/>
    </row>
    <row r="347" spans="9:11" ht="12.5" x14ac:dyDescent="0.25">
      <c r="I347" s="119"/>
      <c r="K347" s="119"/>
    </row>
    <row r="348" spans="9:11" ht="12.5" x14ac:dyDescent="0.25">
      <c r="I348" s="119"/>
      <c r="K348" s="119"/>
    </row>
    <row r="349" spans="9:11" ht="12.5" x14ac:dyDescent="0.25">
      <c r="I349" s="119"/>
      <c r="K349" s="119"/>
    </row>
    <row r="350" spans="9:11" ht="12.5" x14ac:dyDescent="0.25">
      <c r="I350" s="119"/>
      <c r="K350" s="119"/>
    </row>
    <row r="351" spans="9:11" ht="12.5" x14ac:dyDescent="0.25">
      <c r="I351" s="119"/>
      <c r="K351" s="119"/>
    </row>
    <row r="352" spans="9:11" ht="12.5" x14ac:dyDescent="0.25">
      <c r="I352" s="119"/>
      <c r="K352" s="119"/>
    </row>
    <row r="353" spans="9:11" ht="12.5" x14ac:dyDescent="0.25">
      <c r="I353" s="119"/>
      <c r="K353" s="119"/>
    </row>
    <row r="354" spans="9:11" ht="12.5" x14ac:dyDescent="0.25">
      <c r="I354" s="119"/>
      <c r="K354" s="119"/>
    </row>
    <row r="355" spans="9:11" ht="12.5" x14ac:dyDescent="0.25">
      <c r="I355" s="119"/>
      <c r="K355" s="119"/>
    </row>
    <row r="356" spans="9:11" ht="12.5" x14ac:dyDescent="0.25">
      <c r="I356" s="119"/>
      <c r="K356" s="119"/>
    </row>
    <row r="357" spans="9:11" ht="12.5" x14ac:dyDescent="0.25">
      <c r="I357" s="119"/>
      <c r="K357" s="119"/>
    </row>
    <row r="358" spans="9:11" ht="12.5" x14ac:dyDescent="0.25">
      <c r="I358" s="119"/>
      <c r="K358" s="119"/>
    </row>
    <row r="359" spans="9:11" ht="12.5" x14ac:dyDescent="0.25">
      <c r="I359" s="119"/>
      <c r="K359" s="119"/>
    </row>
    <row r="360" spans="9:11" ht="12.5" x14ac:dyDescent="0.25">
      <c r="I360" s="119"/>
      <c r="K360" s="119"/>
    </row>
    <row r="361" spans="9:11" ht="12.5" x14ac:dyDescent="0.25">
      <c r="I361" s="119"/>
      <c r="K361" s="119"/>
    </row>
    <row r="362" spans="9:11" ht="12.5" x14ac:dyDescent="0.25">
      <c r="I362" s="119"/>
      <c r="K362" s="119"/>
    </row>
    <row r="363" spans="9:11" ht="12.5" x14ac:dyDescent="0.25">
      <c r="I363" s="119"/>
      <c r="K363" s="119"/>
    </row>
    <row r="364" spans="9:11" ht="12.5" x14ac:dyDescent="0.25">
      <c r="I364" s="119"/>
      <c r="K364" s="119"/>
    </row>
    <row r="365" spans="9:11" ht="12.5" x14ac:dyDescent="0.25">
      <c r="I365" s="119"/>
      <c r="K365" s="119"/>
    </row>
    <row r="366" spans="9:11" ht="12.5" x14ac:dyDescent="0.25">
      <c r="I366" s="119"/>
      <c r="K366" s="119"/>
    </row>
    <row r="367" spans="9:11" ht="12.5" x14ac:dyDescent="0.25">
      <c r="I367" s="119"/>
      <c r="K367" s="119"/>
    </row>
    <row r="368" spans="9:11" ht="12.5" x14ac:dyDescent="0.25">
      <c r="I368" s="119"/>
      <c r="K368" s="119"/>
    </row>
    <row r="369" spans="9:11" ht="12.5" x14ac:dyDescent="0.25">
      <c r="I369" s="119"/>
      <c r="K369" s="119"/>
    </row>
    <row r="370" spans="9:11" ht="12.5" x14ac:dyDescent="0.25">
      <c r="I370" s="119"/>
      <c r="K370" s="119"/>
    </row>
    <row r="371" spans="9:11" ht="12.5" x14ac:dyDescent="0.25">
      <c r="I371" s="119"/>
      <c r="K371" s="119"/>
    </row>
    <row r="372" spans="9:11" ht="12.5" x14ac:dyDescent="0.25">
      <c r="I372" s="119"/>
      <c r="K372" s="119"/>
    </row>
    <row r="373" spans="9:11" ht="12.5" x14ac:dyDescent="0.25">
      <c r="I373" s="119"/>
      <c r="K373" s="119"/>
    </row>
    <row r="374" spans="9:11" ht="12.5" x14ac:dyDescent="0.25">
      <c r="I374" s="119"/>
      <c r="K374" s="119"/>
    </row>
    <row r="375" spans="9:11" ht="12.5" x14ac:dyDescent="0.25">
      <c r="I375" s="119"/>
      <c r="K375" s="119"/>
    </row>
    <row r="376" spans="9:11" ht="12.5" x14ac:dyDescent="0.25">
      <c r="I376" s="119"/>
      <c r="K376" s="119"/>
    </row>
    <row r="377" spans="9:11" ht="12.5" x14ac:dyDescent="0.25">
      <c r="I377" s="119"/>
      <c r="K377" s="119"/>
    </row>
    <row r="378" spans="9:11" ht="12.5" x14ac:dyDescent="0.25">
      <c r="I378" s="119"/>
      <c r="K378" s="119"/>
    </row>
    <row r="379" spans="9:11" ht="12.5" x14ac:dyDescent="0.25">
      <c r="I379" s="119"/>
      <c r="K379" s="119"/>
    </row>
    <row r="380" spans="9:11" ht="12.5" x14ac:dyDescent="0.25">
      <c r="I380" s="119"/>
      <c r="K380" s="119"/>
    </row>
    <row r="381" spans="9:11" ht="12.5" x14ac:dyDescent="0.25">
      <c r="I381" s="119"/>
      <c r="K381" s="119"/>
    </row>
    <row r="382" spans="9:11" ht="12.5" x14ac:dyDescent="0.25">
      <c r="I382" s="119"/>
      <c r="K382" s="119"/>
    </row>
    <row r="383" spans="9:11" ht="12.5" x14ac:dyDescent="0.25">
      <c r="I383" s="119"/>
      <c r="K383" s="119"/>
    </row>
    <row r="384" spans="9:11" ht="12.5" x14ac:dyDescent="0.25">
      <c r="I384" s="119"/>
      <c r="K384" s="119"/>
    </row>
    <row r="385" spans="9:11" ht="12.5" x14ac:dyDescent="0.25">
      <c r="I385" s="119"/>
      <c r="K385" s="119"/>
    </row>
    <row r="386" spans="9:11" ht="12.5" x14ac:dyDescent="0.25">
      <c r="I386" s="119"/>
      <c r="K386" s="119"/>
    </row>
    <row r="387" spans="9:11" ht="12.5" x14ac:dyDescent="0.25">
      <c r="I387" s="119"/>
      <c r="K387" s="119"/>
    </row>
    <row r="388" spans="9:11" ht="12.5" x14ac:dyDescent="0.25">
      <c r="I388" s="119"/>
      <c r="K388" s="119"/>
    </row>
    <row r="389" spans="9:11" ht="12.5" x14ac:dyDescent="0.25">
      <c r="I389" s="119"/>
      <c r="K389" s="119"/>
    </row>
    <row r="390" spans="9:11" ht="12.5" x14ac:dyDescent="0.25">
      <c r="I390" s="119"/>
      <c r="K390" s="119"/>
    </row>
    <row r="391" spans="9:11" ht="12.5" x14ac:dyDescent="0.25">
      <c r="I391" s="119"/>
      <c r="K391" s="119"/>
    </row>
    <row r="392" spans="9:11" ht="12.5" x14ac:dyDescent="0.25">
      <c r="I392" s="119"/>
      <c r="K392" s="119"/>
    </row>
    <row r="393" spans="9:11" ht="12.5" x14ac:dyDescent="0.25">
      <c r="I393" s="119"/>
      <c r="K393" s="119"/>
    </row>
    <row r="394" spans="9:11" ht="12.5" x14ac:dyDescent="0.25">
      <c r="I394" s="119"/>
      <c r="K394" s="119"/>
    </row>
    <row r="395" spans="9:11" ht="12.5" x14ac:dyDescent="0.25">
      <c r="I395" s="119"/>
      <c r="K395" s="119"/>
    </row>
    <row r="396" spans="9:11" ht="12.5" x14ac:dyDescent="0.25">
      <c r="I396" s="119"/>
      <c r="K396" s="119"/>
    </row>
    <row r="397" spans="9:11" ht="12.5" x14ac:dyDescent="0.25">
      <c r="I397" s="119"/>
      <c r="K397" s="119"/>
    </row>
    <row r="398" spans="9:11" ht="12.5" x14ac:dyDescent="0.25">
      <c r="I398" s="119"/>
      <c r="K398" s="119"/>
    </row>
    <row r="399" spans="9:11" ht="12.5" x14ac:dyDescent="0.25">
      <c r="I399" s="119"/>
      <c r="K399" s="119"/>
    </row>
    <row r="400" spans="9:11" ht="12.5" x14ac:dyDescent="0.25">
      <c r="I400" s="119"/>
      <c r="K400" s="119"/>
    </row>
    <row r="401" spans="9:11" ht="12.5" x14ac:dyDescent="0.25">
      <c r="I401" s="119"/>
      <c r="K401" s="119"/>
    </row>
    <row r="402" spans="9:11" ht="12.5" x14ac:dyDescent="0.25">
      <c r="I402" s="119"/>
      <c r="K402" s="119"/>
    </row>
    <row r="403" spans="9:11" ht="12.5" x14ac:dyDescent="0.25">
      <c r="I403" s="119"/>
      <c r="K403" s="119"/>
    </row>
    <row r="404" spans="9:11" ht="12.5" x14ac:dyDescent="0.25">
      <c r="I404" s="119"/>
      <c r="K404" s="119"/>
    </row>
    <row r="405" spans="9:11" ht="12.5" x14ac:dyDescent="0.25">
      <c r="I405" s="119"/>
      <c r="K405" s="119"/>
    </row>
    <row r="406" spans="9:11" ht="12.5" x14ac:dyDescent="0.25">
      <c r="I406" s="119"/>
      <c r="K406" s="119"/>
    </row>
    <row r="407" spans="9:11" ht="12.5" x14ac:dyDescent="0.25">
      <c r="I407" s="119"/>
      <c r="K407" s="119"/>
    </row>
    <row r="408" spans="9:11" ht="12.5" x14ac:dyDescent="0.25">
      <c r="I408" s="119"/>
      <c r="K408" s="119"/>
    </row>
    <row r="409" spans="9:11" ht="12.5" x14ac:dyDescent="0.25">
      <c r="I409" s="119"/>
      <c r="K409" s="119"/>
    </row>
    <row r="410" spans="9:11" ht="12.5" x14ac:dyDescent="0.25">
      <c r="I410" s="119"/>
      <c r="K410" s="119"/>
    </row>
    <row r="411" spans="9:11" ht="12.5" x14ac:dyDescent="0.25">
      <c r="I411" s="119"/>
      <c r="K411" s="119"/>
    </row>
    <row r="412" spans="9:11" ht="12.5" x14ac:dyDescent="0.25">
      <c r="I412" s="119"/>
      <c r="K412" s="119"/>
    </row>
    <row r="413" spans="9:11" ht="12.5" x14ac:dyDescent="0.25">
      <c r="I413" s="119"/>
      <c r="K413" s="119"/>
    </row>
    <row r="414" spans="9:11" ht="12.5" x14ac:dyDescent="0.25">
      <c r="I414" s="119"/>
      <c r="K414" s="119"/>
    </row>
    <row r="415" spans="9:11" ht="12.5" x14ac:dyDescent="0.25">
      <c r="I415" s="119"/>
      <c r="K415" s="119"/>
    </row>
    <row r="416" spans="9:11" ht="12.5" x14ac:dyDescent="0.25">
      <c r="I416" s="119"/>
      <c r="K416" s="119"/>
    </row>
    <row r="417" spans="9:11" ht="12.5" x14ac:dyDescent="0.25">
      <c r="I417" s="119"/>
      <c r="K417" s="119"/>
    </row>
    <row r="418" spans="9:11" ht="12.5" x14ac:dyDescent="0.25">
      <c r="I418" s="119"/>
      <c r="K418" s="119"/>
    </row>
    <row r="419" spans="9:11" ht="12.5" x14ac:dyDescent="0.25">
      <c r="I419" s="119"/>
      <c r="K419" s="119"/>
    </row>
    <row r="420" spans="9:11" ht="12.5" x14ac:dyDescent="0.25">
      <c r="I420" s="119"/>
      <c r="K420" s="119"/>
    </row>
    <row r="421" spans="9:11" ht="12.5" x14ac:dyDescent="0.25">
      <c r="I421" s="119"/>
      <c r="K421" s="119"/>
    </row>
    <row r="422" spans="9:11" ht="12.5" x14ac:dyDescent="0.25">
      <c r="I422" s="119"/>
      <c r="K422" s="119"/>
    </row>
    <row r="423" spans="9:11" ht="12.5" x14ac:dyDescent="0.25">
      <c r="I423" s="119"/>
      <c r="K423" s="119"/>
    </row>
    <row r="424" spans="9:11" ht="12.5" x14ac:dyDescent="0.25">
      <c r="I424" s="119"/>
      <c r="K424" s="119"/>
    </row>
    <row r="425" spans="9:11" ht="12.5" x14ac:dyDescent="0.25">
      <c r="I425" s="119"/>
      <c r="K425" s="119"/>
    </row>
    <row r="426" spans="9:11" ht="12.5" x14ac:dyDescent="0.25">
      <c r="I426" s="119"/>
      <c r="K426" s="119"/>
    </row>
    <row r="427" spans="9:11" ht="12.5" x14ac:dyDescent="0.25">
      <c r="I427" s="119"/>
      <c r="K427" s="119"/>
    </row>
    <row r="428" spans="9:11" ht="12.5" x14ac:dyDescent="0.25">
      <c r="I428" s="119"/>
      <c r="K428" s="119"/>
    </row>
    <row r="429" spans="9:11" ht="12.5" x14ac:dyDescent="0.25">
      <c r="I429" s="119"/>
      <c r="K429" s="119"/>
    </row>
    <row r="430" spans="9:11" ht="12.5" x14ac:dyDescent="0.25">
      <c r="I430" s="119"/>
      <c r="K430" s="119"/>
    </row>
    <row r="431" spans="9:11" ht="12.5" x14ac:dyDescent="0.25">
      <c r="I431" s="119"/>
      <c r="K431" s="119"/>
    </row>
    <row r="432" spans="9:11" ht="12.5" x14ac:dyDescent="0.25">
      <c r="I432" s="119"/>
      <c r="K432" s="119"/>
    </row>
    <row r="433" spans="9:11" ht="12.5" x14ac:dyDescent="0.25">
      <c r="I433" s="119"/>
      <c r="K433" s="119"/>
    </row>
    <row r="434" spans="9:11" ht="12.5" x14ac:dyDescent="0.25">
      <c r="I434" s="119"/>
      <c r="K434" s="119"/>
    </row>
    <row r="435" spans="9:11" ht="12.5" x14ac:dyDescent="0.25">
      <c r="I435" s="119"/>
      <c r="K435" s="119"/>
    </row>
    <row r="436" spans="9:11" ht="12.5" x14ac:dyDescent="0.25">
      <c r="I436" s="119"/>
      <c r="K436" s="119"/>
    </row>
    <row r="437" spans="9:11" ht="12.5" x14ac:dyDescent="0.25">
      <c r="I437" s="119"/>
      <c r="K437" s="119"/>
    </row>
    <row r="438" spans="9:11" ht="12.5" x14ac:dyDescent="0.25">
      <c r="I438" s="119"/>
      <c r="K438" s="119"/>
    </row>
    <row r="439" spans="9:11" ht="12.5" x14ac:dyDescent="0.25">
      <c r="I439" s="119"/>
      <c r="K439" s="119"/>
    </row>
    <row r="440" spans="9:11" ht="12.5" x14ac:dyDescent="0.25">
      <c r="I440" s="119"/>
      <c r="K440" s="119"/>
    </row>
    <row r="441" spans="9:11" ht="12.5" x14ac:dyDescent="0.25">
      <c r="I441" s="119"/>
      <c r="K441" s="119"/>
    </row>
    <row r="442" spans="9:11" ht="12.5" x14ac:dyDescent="0.25">
      <c r="I442" s="119"/>
      <c r="K442" s="119"/>
    </row>
    <row r="443" spans="9:11" ht="12.5" x14ac:dyDescent="0.25">
      <c r="I443" s="119"/>
      <c r="K443" s="119"/>
    </row>
    <row r="444" spans="9:11" ht="12.5" x14ac:dyDescent="0.25">
      <c r="I444" s="119"/>
      <c r="K444" s="119"/>
    </row>
    <row r="445" spans="9:11" ht="12.5" x14ac:dyDescent="0.25">
      <c r="I445" s="119"/>
      <c r="K445" s="119"/>
    </row>
    <row r="446" spans="9:11" ht="12.5" x14ac:dyDescent="0.25">
      <c r="I446" s="119"/>
      <c r="K446" s="119"/>
    </row>
    <row r="447" spans="9:11" ht="12.5" x14ac:dyDescent="0.25">
      <c r="I447" s="119"/>
      <c r="K447" s="119"/>
    </row>
    <row r="448" spans="9:11" ht="12.5" x14ac:dyDescent="0.25">
      <c r="I448" s="119"/>
      <c r="K448" s="119"/>
    </row>
    <row r="449" spans="9:11" ht="12.5" x14ac:dyDescent="0.25">
      <c r="I449" s="119"/>
      <c r="K449" s="119"/>
    </row>
    <row r="450" spans="9:11" ht="12.5" x14ac:dyDescent="0.25">
      <c r="I450" s="119"/>
      <c r="K450" s="119"/>
    </row>
    <row r="451" spans="9:11" ht="12.5" x14ac:dyDescent="0.25">
      <c r="I451" s="119"/>
      <c r="K451" s="119"/>
    </row>
    <row r="452" spans="9:11" ht="12.5" x14ac:dyDescent="0.25">
      <c r="I452" s="119"/>
      <c r="K452" s="119"/>
    </row>
    <row r="453" spans="9:11" ht="12.5" x14ac:dyDescent="0.25">
      <c r="I453" s="119"/>
      <c r="K453" s="119"/>
    </row>
    <row r="454" spans="9:11" ht="12.5" x14ac:dyDescent="0.25">
      <c r="I454" s="119"/>
      <c r="K454" s="119"/>
    </row>
    <row r="455" spans="9:11" ht="12.5" x14ac:dyDescent="0.25">
      <c r="I455" s="119"/>
      <c r="K455" s="119"/>
    </row>
    <row r="456" spans="9:11" ht="12.5" x14ac:dyDescent="0.25">
      <c r="I456" s="119"/>
      <c r="K456" s="119"/>
    </row>
    <row r="457" spans="9:11" ht="12.5" x14ac:dyDescent="0.25">
      <c r="I457" s="119"/>
      <c r="K457" s="119"/>
    </row>
    <row r="458" spans="9:11" ht="12.5" x14ac:dyDescent="0.25">
      <c r="I458" s="119"/>
      <c r="K458" s="119"/>
    </row>
    <row r="459" spans="9:11" ht="12.5" x14ac:dyDescent="0.25">
      <c r="I459" s="119"/>
      <c r="K459" s="119"/>
    </row>
    <row r="460" spans="9:11" ht="12.5" x14ac:dyDescent="0.25">
      <c r="I460" s="119"/>
      <c r="K460" s="119"/>
    </row>
    <row r="461" spans="9:11" ht="12.5" x14ac:dyDescent="0.25">
      <c r="I461" s="119"/>
      <c r="K461" s="119"/>
    </row>
    <row r="462" spans="9:11" ht="12.5" x14ac:dyDescent="0.25">
      <c r="I462" s="119"/>
      <c r="K462" s="119"/>
    </row>
    <row r="463" spans="9:11" ht="12.5" x14ac:dyDescent="0.25">
      <c r="I463" s="119"/>
      <c r="K463" s="119"/>
    </row>
    <row r="464" spans="9:11" ht="12.5" x14ac:dyDescent="0.25">
      <c r="I464" s="119"/>
      <c r="K464" s="119"/>
    </row>
    <row r="465" spans="9:11" ht="12.5" x14ac:dyDescent="0.25">
      <c r="I465" s="119"/>
      <c r="K465" s="119"/>
    </row>
    <row r="466" spans="9:11" ht="12.5" x14ac:dyDescent="0.25">
      <c r="I466" s="119"/>
      <c r="K466" s="119"/>
    </row>
    <row r="467" spans="9:11" ht="12.5" x14ac:dyDescent="0.25">
      <c r="I467" s="119"/>
      <c r="K467" s="119"/>
    </row>
    <row r="468" spans="9:11" ht="12.5" x14ac:dyDescent="0.25">
      <c r="I468" s="119"/>
      <c r="K468" s="119"/>
    </row>
    <row r="469" spans="9:11" ht="12.5" x14ac:dyDescent="0.25">
      <c r="I469" s="119"/>
      <c r="K469" s="119"/>
    </row>
    <row r="470" spans="9:11" ht="12.5" x14ac:dyDescent="0.25">
      <c r="I470" s="119"/>
      <c r="K470" s="119"/>
    </row>
    <row r="471" spans="9:11" ht="12.5" x14ac:dyDescent="0.25">
      <c r="I471" s="119"/>
      <c r="K471" s="119"/>
    </row>
    <row r="472" spans="9:11" ht="12.5" x14ac:dyDescent="0.25">
      <c r="I472" s="119"/>
      <c r="K472" s="119"/>
    </row>
    <row r="473" spans="9:11" ht="12.5" x14ac:dyDescent="0.25">
      <c r="I473" s="119"/>
      <c r="K473" s="119"/>
    </row>
    <row r="474" spans="9:11" ht="12.5" x14ac:dyDescent="0.25">
      <c r="I474" s="119"/>
      <c r="K474" s="119"/>
    </row>
    <row r="475" spans="9:11" ht="12.5" x14ac:dyDescent="0.25">
      <c r="I475" s="119"/>
      <c r="K475" s="119"/>
    </row>
    <row r="476" spans="9:11" ht="12.5" x14ac:dyDescent="0.25">
      <c r="I476" s="119"/>
      <c r="K476" s="119"/>
    </row>
    <row r="477" spans="9:11" ht="12.5" x14ac:dyDescent="0.25">
      <c r="I477" s="119"/>
      <c r="K477" s="119"/>
    </row>
    <row r="478" spans="9:11" ht="12.5" x14ac:dyDescent="0.25">
      <c r="I478" s="119"/>
      <c r="K478" s="119"/>
    </row>
    <row r="479" spans="9:11" ht="12.5" x14ac:dyDescent="0.25">
      <c r="I479" s="119"/>
      <c r="K479" s="119"/>
    </row>
    <row r="480" spans="9:11" ht="12.5" x14ac:dyDescent="0.25">
      <c r="I480" s="119"/>
      <c r="K480" s="119"/>
    </row>
    <row r="481" spans="9:11" ht="12.5" x14ac:dyDescent="0.25">
      <c r="I481" s="119"/>
      <c r="K481" s="119"/>
    </row>
    <row r="482" spans="9:11" ht="12.5" x14ac:dyDescent="0.25">
      <c r="I482" s="119"/>
      <c r="K482" s="119"/>
    </row>
    <row r="483" spans="9:11" ht="12.5" x14ac:dyDescent="0.25">
      <c r="I483" s="119"/>
      <c r="K483" s="119"/>
    </row>
    <row r="484" spans="9:11" ht="12.5" x14ac:dyDescent="0.25">
      <c r="I484" s="119"/>
      <c r="K484" s="119"/>
    </row>
    <row r="485" spans="9:11" ht="12.5" x14ac:dyDescent="0.25">
      <c r="I485" s="119"/>
      <c r="K485" s="119"/>
    </row>
    <row r="486" spans="9:11" ht="12.5" x14ac:dyDescent="0.25">
      <c r="I486" s="119"/>
      <c r="K486" s="119"/>
    </row>
    <row r="487" spans="9:11" ht="12.5" x14ac:dyDescent="0.25">
      <c r="I487" s="119"/>
      <c r="K487" s="119"/>
    </row>
    <row r="488" spans="9:11" ht="12.5" x14ac:dyDescent="0.25">
      <c r="I488" s="119"/>
      <c r="K488" s="119"/>
    </row>
    <row r="489" spans="9:11" ht="12.5" x14ac:dyDescent="0.25">
      <c r="I489" s="119"/>
      <c r="K489" s="119"/>
    </row>
    <row r="490" spans="9:11" ht="12.5" x14ac:dyDescent="0.25">
      <c r="I490" s="119"/>
      <c r="K490" s="119"/>
    </row>
    <row r="491" spans="9:11" ht="12.5" x14ac:dyDescent="0.25">
      <c r="I491" s="119"/>
      <c r="K491" s="119"/>
    </row>
    <row r="492" spans="9:11" ht="12.5" x14ac:dyDescent="0.25">
      <c r="I492" s="119"/>
      <c r="K492" s="119"/>
    </row>
    <row r="493" spans="9:11" ht="12.5" x14ac:dyDescent="0.25">
      <c r="I493" s="119"/>
      <c r="K493" s="119"/>
    </row>
    <row r="494" spans="9:11" ht="12.5" x14ac:dyDescent="0.25">
      <c r="I494" s="119"/>
      <c r="K494" s="119"/>
    </row>
    <row r="495" spans="9:11" ht="12.5" x14ac:dyDescent="0.25">
      <c r="I495" s="119"/>
      <c r="K495" s="119"/>
    </row>
    <row r="496" spans="9:11" ht="12.5" x14ac:dyDescent="0.25">
      <c r="I496" s="119"/>
      <c r="K496" s="119"/>
    </row>
    <row r="497" spans="9:11" ht="12.5" x14ac:dyDescent="0.25">
      <c r="I497" s="119"/>
      <c r="K497" s="119"/>
    </row>
    <row r="498" spans="9:11" ht="12.5" x14ac:dyDescent="0.25">
      <c r="I498" s="119"/>
      <c r="K498" s="119"/>
    </row>
    <row r="499" spans="9:11" ht="12.5" x14ac:dyDescent="0.25">
      <c r="I499" s="119"/>
      <c r="K499" s="119"/>
    </row>
    <row r="500" spans="9:11" ht="12.5" x14ac:dyDescent="0.25">
      <c r="I500" s="119"/>
      <c r="K500" s="119"/>
    </row>
    <row r="501" spans="9:11" ht="12.5" x14ac:dyDescent="0.25">
      <c r="I501" s="119"/>
      <c r="K501" s="119"/>
    </row>
    <row r="502" spans="9:11" ht="12.5" x14ac:dyDescent="0.25">
      <c r="I502" s="119"/>
      <c r="K502" s="119"/>
    </row>
    <row r="503" spans="9:11" ht="12.5" x14ac:dyDescent="0.25">
      <c r="I503" s="119"/>
      <c r="K503" s="119"/>
    </row>
    <row r="504" spans="9:11" ht="12.5" x14ac:dyDescent="0.25">
      <c r="I504" s="119"/>
      <c r="K504" s="119"/>
    </row>
    <row r="505" spans="9:11" ht="12.5" x14ac:dyDescent="0.25">
      <c r="I505" s="119"/>
      <c r="K505" s="119"/>
    </row>
    <row r="506" spans="9:11" ht="12.5" x14ac:dyDescent="0.25">
      <c r="I506" s="119"/>
      <c r="K506" s="119"/>
    </row>
    <row r="507" spans="9:11" ht="12.5" x14ac:dyDescent="0.25">
      <c r="I507" s="119"/>
      <c r="K507" s="119"/>
    </row>
    <row r="508" spans="9:11" ht="12.5" x14ac:dyDescent="0.25">
      <c r="I508" s="119"/>
      <c r="K508" s="119"/>
    </row>
    <row r="509" spans="9:11" ht="12.5" x14ac:dyDescent="0.25">
      <c r="I509" s="119"/>
      <c r="K509" s="119"/>
    </row>
    <row r="510" spans="9:11" ht="12.5" x14ac:dyDescent="0.25">
      <c r="I510" s="119"/>
      <c r="K510" s="119"/>
    </row>
    <row r="511" spans="9:11" ht="12.5" x14ac:dyDescent="0.25">
      <c r="I511" s="119"/>
      <c r="K511" s="119"/>
    </row>
    <row r="512" spans="9:11" ht="12.5" x14ac:dyDescent="0.25">
      <c r="I512" s="119"/>
      <c r="K512" s="119"/>
    </row>
    <row r="513" spans="9:11" ht="12.5" x14ac:dyDescent="0.25">
      <c r="I513" s="119"/>
      <c r="K513" s="119"/>
    </row>
    <row r="514" spans="9:11" ht="12.5" x14ac:dyDescent="0.25">
      <c r="I514" s="119"/>
      <c r="K514" s="119"/>
    </row>
    <row r="515" spans="9:11" ht="12.5" x14ac:dyDescent="0.25">
      <c r="I515" s="119"/>
      <c r="K515" s="119"/>
    </row>
    <row r="516" spans="9:11" ht="12.5" x14ac:dyDescent="0.25">
      <c r="I516" s="119"/>
      <c r="K516" s="119"/>
    </row>
    <row r="517" spans="9:11" ht="12.5" x14ac:dyDescent="0.25">
      <c r="I517" s="119"/>
      <c r="K517" s="119"/>
    </row>
    <row r="518" spans="9:11" ht="12.5" x14ac:dyDescent="0.25">
      <c r="I518" s="119"/>
      <c r="K518" s="119"/>
    </row>
    <row r="519" spans="9:11" ht="12.5" x14ac:dyDescent="0.25">
      <c r="I519" s="119"/>
      <c r="K519" s="119"/>
    </row>
    <row r="520" spans="9:11" ht="12.5" x14ac:dyDescent="0.25">
      <c r="I520" s="119"/>
      <c r="K520" s="119"/>
    </row>
    <row r="521" spans="9:11" ht="12.5" x14ac:dyDescent="0.25">
      <c r="I521" s="119"/>
      <c r="K521" s="119"/>
    </row>
    <row r="522" spans="9:11" ht="12.5" x14ac:dyDescent="0.25">
      <c r="I522" s="119"/>
      <c r="K522" s="119"/>
    </row>
    <row r="523" spans="9:11" ht="12.5" x14ac:dyDescent="0.25">
      <c r="I523" s="119"/>
      <c r="K523" s="119"/>
    </row>
    <row r="524" spans="9:11" ht="12.5" x14ac:dyDescent="0.25">
      <c r="I524" s="119"/>
      <c r="K524" s="119"/>
    </row>
    <row r="525" spans="9:11" ht="12.5" x14ac:dyDescent="0.25">
      <c r="I525" s="119"/>
      <c r="K525" s="119"/>
    </row>
    <row r="526" spans="9:11" ht="12.5" x14ac:dyDescent="0.25">
      <c r="I526" s="119"/>
      <c r="K526" s="119"/>
    </row>
    <row r="527" spans="9:11" ht="12.5" x14ac:dyDescent="0.25">
      <c r="I527" s="119"/>
      <c r="K527" s="119"/>
    </row>
    <row r="528" spans="9:11" ht="12.5" x14ac:dyDescent="0.25">
      <c r="I528" s="119"/>
      <c r="K528" s="119"/>
    </row>
    <row r="529" spans="9:11" ht="12.5" x14ac:dyDescent="0.25">
      <c r="I529" s="119"/>
      <c r="K529" s="119"/>
    </row>
    <row r="530" spans="9:11" ht="12.5" x14ac:dyDescent="0.25">
      <c r="I530" s="119"/>
      <c r="K530" s="119"/>
    </row>
    <row r="531" spans="9:11" ht="12.5" x14ac:dyDescent="0.25">
      <c r="I531" s="119"/>
      <c r="K531" s="119"/>
    </row>
    <row r="532" spans="9:11" ht="12.5" x14ac:dyDescent="0.25">
      <c r="I532" s="119"/>
      <c r="K532" s="119"/>
    </row>
    <row r="533" spans="9:11" ht="12.5" x14ac:dyDescent="0.25">
      <c r="I533" s="119"/>
      <c r="K533" s="119"/>
    </row>
    <row r="534" spans="9:11" ht="12.5" x14ac:dyDescent="0.25">
      <c r="I534" s="119"/>
      <c r="K534" s="119"/>
    </row>
    <row r="535" spans="9:11" ht="12.5" x14ac:dyDescent="0.25">
      <c r="I535" s="119"/>
      <c r="K535" s="119"/>
    </row>
    <row r="536" spans="9:11" ht="12.5" x14ac:dyDescent="0.25">
      <c r="I536" s="119"/>
      <c r="K536" s="119"/>
    </row>
    <row r="537" spans="9:11" ht="12.5" x14ac:dyDescent="0.25">
      <c r="I537" s="119"/>
      <c r="K537" s="119"/>
    </row>
    <row r="538" spans="9:11" ht="12.5" x14ac:dyDescent="0.25">
      <c r="I538" s="119"/>
      <c r="K538" s="119"/>
    </row>
    <row r="539" spans="9:11" ht="12.5" x14ac:dyDescent="0.25">
      <c r="I539" s="119"/>
      <c r="K539" s="119"/>
    </row>
    <row r="540" spans="9:11" ht="12.5" x14ac:dyDescent="0.25">
      <c r="I540" s="119"/>
      <c r="K540" s="119"/>
    </row>
    <row r="541" spans="9:11" ht="12.5" x14ac:dyDescent="0.25">
      <c r="I541" s="119"/>
      <c r="K541" s="119"/>
    </row>
    <row r="542" spans="9:11" ht="12.5" x14ac:dyDescent="0.25">
      <c r="I542" s="119"/>
      <c r="K542" s="119"/>
    </row>
    <row r="543" spans="9:11" ht="12.5" x14ac:dyDescent="0.25">
      <c r="I543" s="119"/>
      <c r="K543" s="119"/>
    </row>
    <row r="544" spans="9:11" ht="12.5" x14ac:dyDescent="0.25">
      <c r="I544" s="119"/>
      <c r="K544" s="119"/>
    </row>
    <row r="545" spans="9:11" ht="12.5" x14ac:dyDescent="0.25">
      <c r="I545" s="119"/>
      <c r="K545" s="119"/>
    </row>
    <row r="546" spans="9:11" ht="12.5" x14ac:dyDescent="0.25">
      <c r="I546" s="119"/>
      <c r="K546" s="119"/>
    </row>
    <row r="547" spans="9:11" ht="12.5" x14ac:dyDescent="0.25">
      <c r="I547" s="119"/>
      <c r="K547" s="119"/>
    </row>
    <row r="548" spans="9:11" ht="12.5" x14ac:dyDescent="0.25">
      <c r="I548" s="119"/>
      <c r="K548" s="119"/>
    </row>
    <row r="549" spans="9:11" ht="12.5" x14ac:dyDescent="0.25">
      <c r="I549" s="119"/>
      <c r="K549" s="119"/>
    </row>
    <row r="550" spans="9:11" ht="12.5" x14ac:dyDescent="0.25">
      <c r="I550" s="119"/>
      <c r="K550" s="119"/>
    </row>
    <row r="551" spans="9:11" ht="12.5" x14ac:dyDescent="0.25">
      <c r="I551" s="119"/>
      <c r="K551" s="119"/>
    </row>
    <row r="552" spans="9:11" ht="12.5" x14ac:dyDescent="0.25">
      <c r="I552" s="119"/>
      <c r="K552" s="119"/>
    </row>
    <row r="553" spans="9:11" ht="12.5" x14ac:dyDescent="0.25">
      <c r="I553" s="119"/>
      <c r="K553" s="119"/>
    </row>
    <row r="554" spans="9:11" ht="12.5" x14ac:dyDescent="0.25">
      <c r="I554" s="119"/>
      <c r="K554" s="119"/>
    </row>
    <row r="555" spans="9:11" ht="12.5" x14ac:dyDescent="0.25">
      <c r="I555" s="119"/>
      <c r="K555" s="119"/>
    </row>
    <row r="556" spans="9:11" ht="12.5" x14ac:dyDescent="0.25">
      <c r="I556" s="119"/>
      <c r="K556" s="119"/>
    </row>
    <row r="557" spans="9:11" ht="12.5" x14ac:dyDescent="0.25">
      <c r="I557" s="119"/>
      <c r="K557" s="119"/>
    </row>
    <row r="558" spans="9:11" ht="12.5" x14ac:dyDescent="0.25">
      <c r="I558" s="119"/>
      <c r="K558" s="119"/>
    </row>
    <row r="559" spans="9:11" ht="12.5" x14ac:dyDescent="0.25">
      <c r="I559" s="119"/>
      <c r="K559" s="119"/>
    </row>
    <row r="560" spans="9:11" ht="12.5" x14ac:dyDescent="0.25">
      <c r="I560" s="119"/>
      <c r="K560" s="119"/>
    </row>
    <row r="561" spans="9:11" ht="12.5" x14ac:dyDescent="0.25">
      <c r="I561" s="119"/>
      <c r="K561" s="119"/>
    </row>
    <row r="562" spans="9:11" ht="12.5" x14ac:dyDescent="0.25">
      <c r="I562" s="119"/>
      <c r="K562" s="119"/>
    </row>
    <row r="563" spans="9:11" ht="12.5" x14ac:dyDescent="0.25">
      <c r="I563" s="119"/>
      <c r="K563" s="119"/>
    </row>
    <row r="564" spans="9:11" ht="12.5" x14ac:dyDescent="0.25">
      <c r="I564" s="119"/>
      <c r="K564" s="119"/>
    </row>
    <row r="565" spans="9:11" ht="12.5" x14ac:dyDescent="0.25">
      <c r="I565" s="119"/>
      <c r="K565" s="119"/>
    </row>
    <row r="566" spans="9:11" ht="12.5" x14ac:dyDescent="0.25">
      <c r="I566" s="119"/>
      <c r="K566" s="119"/>
    </row>
    <row r="567" spans="9:11" ht="12.5" x14ac:dyDescent="0.25">
      <c r="I567" s="119"/>
      <c r="K567" s="119"/>
    </row>
    <row r="568" spans="9:11" ht="12.5" x14ac:dyDescent="0.25">
      <c r="I568" s="119"/>
      <c r="K568" s="119"/>
    </row>
    <row r="569" spans="9:11" ht="12.5" x14ac:dyDescent="0.25">
      <c r="I569" s="119"/>
      <c r="K569" s="119"/>
    </row>
    <row r="570" spans="9:11" ht="12.5" x14ac:dyDescent="0.25">
      <c r="I570" s="119"/>
      <c r="K570" s="119"/>
    </row>
    <row r="571" spans="9:11" ht="12.5" x14ac:dyDescent="0.25">
      <c r="I571" s="119"/>
      <c r="K571" s="119"/>
    </row>
    <row r="572" spans="9:11" ht="12.5" x14ac:dyDescent="0.25">
      <c r="I572" s="119"/>
      <c r="K572" s="119"/>
    </row>
    <row r="573" spans="9:11" ht="12.5" x14ac:dyDescent="0.25">
      <c r="I573" s="119"/>
      <c r="K573" s="119"/>
    </row>
    <row r="574" spans="9:11" ht="12.5" x14ac:dyDescent="0.25">
      <c r="I574" s="119"/>
      <c r="K574" s="119"/>
    </row>
    <row r="575" spans="9:11" ht="12.5" x14ac:dyDescent="0.25">
      <c r="I575" s="119"/>
      <c r="K575" s="119"/>
    </row>
    <row r="576" spans="9:11" ht="12.5" x14ac:dyDescent="0.25">
      <c r="I576" s="119"/>
      <c r="K576" s="119"/>
    </row>
    <row r="577" spans="9:11" ht="12.5" x14ac:dyDescent="0.25">
      <c r="I577" s="119"/>
      <c r="K577" s="119"/>
    </row>
    <row r="578" spans="9:11" ht="12.5" x14ac:dyDescent="0.25">
      <c r="I578" s="119"/>
      <c r="K578" s="119"/>
    </row>
    <row r="579" spans="9:11" ht="12.5" x14ac:dyDescent="0.25">
      <c r="I579" s="119"/>
      <c r="K579" s="119"/>
    </row>
    <row r="580" spans="9:11" ht="12.5" x14ac:dyDescent="0.25">
      <c r="I580" s="119"/>
      <c r="K580" s="119"/>
    </row>
    <row r="581" spans="9:11" ht="12.5" x14ac:dyDescent="0.25">
      <c r="I581" s="119"/>
      <c r="K581" s="119"/>
    </row>
    <row r="582" spans="9:11" ht="12.5" x14ac:dyDescent="0.25">
      <c r="I582" s="119"/>
      <c r="K582" s="119"/>
    </row>
    <row r="583" spans="9:11" ht="12.5" x14ac:dyDescent="0.25">
      <c r="I583" s="119"/>
      <c r="K583" s="119"/>
    </row>
    <row r="584" spans="9:11" ht="12.5" x14ac:dyDescent="0.25">
      <c r="I584" s="119"/>
      <c r="K584" s="119"/>
    </row>
    <row r="585" spans="9:11" ht="12.5" x14ac:dyDescent="0.25">
      <c r="I585" s="119"/>
      <c r="K585" s="119"/>
    </row>
    <row r="586" spans="9:11" ht="12.5" x14ac:dyDescent="0.25">
      <c r="I586" s="119"/>
      <c r="K586" s="119"/>
    </row>
    <row r="587" spans="9:11" ht="12.5" x14ac:dyDescent="0.25">
      <c r="I587" s="119"/>
      <c r="K587" s="119"/>
    </row>
    <row r="588" spans="9:11" ht="12.5" x14ac:dyDescent="0.25">
      <c r="I588" s="119"/>
      <c r="K588" s="119"/>
    </row>
    <row r="589" spans="9:11" ht="12.5" x14ac:dyDescent="0.25">
      <c r="I589" s="119"/>
      <c r="K589" s="119"/>
    </row>
    <row r="590" spans="9:11" ht="12.5" x14ac:dyDescent="0.25">
      <c r="I590" s="119"/>
      <c r="K590" s="119"/>
    </row>
    <row r="591" spans="9:11" ht="12.5" x14ac:dyDescent="0.25">
      <c r="I591" s="119"/>
      <c r="K591" s="119"/>
    </row>
    <row r="592" spans="9:11" ht="12.5" x14ac:dyDescent="0.25">
      <c r="I592" s="119"/>
      <c r="K592" s="119"/>
    </row>
    <row r="593" spans="9:11" ht="12.5" x14ac:dyDescent="0.25">
      <c r="I593" s="119"/>
      <c r="K593" s="119"/>
    </row>
    <row r="594" spans="9:11" ht="12.5" x14ac:dyDescent="0.25">
      <c r="I594" s="119"/>
      <c r="K594" s="119"/>
    </row>
    <row r="595" spans="9:11" ht="12.5" x14ac:dyDescent="0.25">
      <c r="I595" s="119"/>
      <c r="K595" s="119"/>
    </row>
    <row r="596" spans="9:11" ht="12.5" x14ac:dyDescent="0.25">
      <c r="I596" s="119"/>
      <c r="K596" s="119"/>
    </row>
    <row r="597" spans="9:11" ht="12.5" x14ac:dyDescent="0.25">
      <c r="I597" s="119"/>
      <c r="K597" s="119"/>
    </row>
    <row r="598" spans="9:11" ht="12.5" x14ac:dyDescent="0.25">
      <c r="I598" s="119"/>
      <c r="K598" s="119"/>
    </row>
    <row r="599" spans="9:11" ht="12.5" x14ac:dyDescent="0.25">
      <c r="I599" s="119"/>
      <c r="K599" s="119"/>
    </row>
    <row r="600" spans="9:11" ht="12.5" x14ac:dyDescent="0.25">
      <c r="I600" s="119"/>
      <c r="K600" s="119"/>
    </row>
    <row r="601" spans="9:11" ht="12.5" x14ac:dyDescent="0.25">
      <c r="I601" s="119"/>
      <c r="K601" s="119"/>
    </row>
    <row r="602" spans="9:11" ht="12.5" x14ac:dyDescent="0.25">
      <c r="I602" s="119"/>
      <c r="K602" s="119"/>
    </row>
    <row r="603" spans="9:11" ht="12.5" x14ac:dyDescent="0.25">
      <c r="I603" s="119"/>
      <c r="K603" s="119"/>
    </row>
    <row r="604" spans="9:11" ht="12.5" x14ac:dyDescent="0.25">
      <c r="I604" s="119"/>
      <c r="K604" s="119"/>
    </row>
    <row r="605" spans="9:11" ht="12.5" x14ac:dyDescent="0.25">
      <c r="I605" s="119"/>
      <c r="K605" s="119"/>
    </row>
    <row r="606" spans="9:11" ht="12.5" x14ac:dyDescent="0.25">
      <c r="I606" s="119"/>
      <c r="K606" s="119"/>
    </row>
    <row r="607" spans="9:11" ht="12.5" x14ac:dyDescent="0.25">
      <c r="I607" s="119"/>
      <c r="K607" s="119"/>
    </row>
    <row r="608" spans="9:11" ht="12.5" x14ac:dyDescent="0.25">
      <c r="I608" s="119"/>
      <c r="K608" s="119"/>
    </row>
    <row r="609" spans="9:11" ht="12.5" x14ac:dyDescent="0.25">
      <c r="I609" s="119"/>
      <c r="K609" s="119"/>
    </row>
    <row r="610" spans="9:11" ht="12.5" x14ac:dyDescent="0.25">
      <c r="I610" s="119"/>
      <c r="K610" s="119"/>
    </row>
    <row r="611" spans="9:11" ht="12.5" x14ac:dyDescent="0.25">
      <c r="I611" s="119"/>
      <c r="K611" s="119"/>
    </row>
    <row r="612" spans="9:11" ht="12.5" x14ac:dyDescent="0.25">
      <c r="I612" s="119"/>
      <c r="K612" s="119"/>
    </row>
    <row r="613" spans="9:11" ht="12.5" x14ac:dyDescent="0.25">
      <c r="I613" s="119"/>
      <c r="K613" s="119"/>
    </row>
    <row r="614" spans="9:11" ht="12.5" x14ac:dyDescent="0.25">
      <c r="I614" s="119"/>
      <c r="K614" s="119"/>
    </row>
    <row r="615" spans="9:11" ht="12.5" x14ac:dyDescent="0.25">
      <c r="I615" s="119"/>
      <c r="K615" s="119"/>
    </row>
    <row r="616" spans="9:11" ht="12.5" x14ac:dyDescent="0.25">
      <c r="I616" s="119"/>
      <c r="K616" s="119"/>
    </row>
    <row r="617" spans="9:11" ht="12.5" x14ac:dyDescent="0.25">
      <c r="I617" s="119"/>
      <c r="K617" s="119"/>
    </row>
    <row r="618" spans="9:11" ht="12.5" x14ac:dyDescent="0.25">
      <c r="I618" s="119"/>
      <c r="K618" s="119"/>
    </row>
    <row r="619" spans="9:11" ht="12.5" x14ac:dyDescent="0.25">
      <c r="I619" s="119"/>
      <c r="K619" s="119"/>
    </row>
    <row r="620" spans="9:11" ht="12.5" x14ac:dyDescent="0.25">
      <c r="I620" s="119"/>
      <c r="K620" s="119"/>
    </row>
    <row r="621" spans="9:11" ht="12.5" x14ac:dyDescent="0.25">
      <c r="I621" s="119"/>
      <c r="K621" s="119"/>
    </row>
    <row r="622" spans="9:11" ht="12.5" x14ac:dyDescent="0.25">
      <c r="I622" s="119"/>
      <c r="K622" s="119"/>
    </row>
    <row r="623" spans="9:11" ht="12.5" x14ac:dyDescent="0.25">
      <c r="I623" s="119"/>
      <c r="K623" s="119"/>
    </row>
    <row r="624" spans="9:11" ht="12.5" x14ac:dyDescent="0.25">
      <c r="I624" s="119"/>
      <c r="K624" s="119"/>
    </row>
    <row r="625" spans="9:11" ht="12.5" x14ac:dyDescent="0.25">
      <c r="I625" s="119"/>
      <c r="K625" s="119"/>
    </row>
    <row r="626" spans="9:11" ht="12.5" x14ac:dyDescent="0.25">
      <c r="I626" s="119"/>
      <c r="K626" s="119"/>
    </row>
    <row r="627" spans="9:11" ht="12.5" x14ac:dyDescent="0.25">
      <c r="I627" s="119"/>
      <c r="K627" s="119"/>
    </row>
    <row r="628" spans="9:11" ht="12.5" x14ac:dyDescent="0.25">
      <c r="I628" s="119"/>
      <c r="K628" s="119"/>
    </row>
    <row r="629" spans="9:11" ht="12.5" x14ac:dyDescent="0.25">
      <c r="I629" s="119"/>
      <c r="K629" s="119"/>
    </row>
    <row r="630" spans="9:11" ht="12.5" x14ac:dyDescent="0.25">
      <c r="I630" s="119"/>
      <c r="K630" s="119"/>
    </row>
    <row r="631" spans="9:11" ht="12.5" x14ac:dyDescent="0.25">
      <c r="I631" s="119"/>
      <c r="K631" s="119"/>
    </row>
    <row r="632" spans="9:11" ht="12.5" x14ac:dyDescent="0.25">
      <c r="I632" s="119"/>
      <c r="K632" s="119"/>
    </row>
    <row r="633" spans="9:11" ht="12.5" x14ac:dyDescent="0.25">
      <c r="I633" s="119"/>
      <c r="K633" s="119"/>
    </row>
    <row r="634" spans="9:11" ht="12.5" x14ac:dyDescent="0.25">
      <c r="I634" s="119"/>
      <c r="K634" s="119"/>
    </row>
    <row r="635" spans="9:11" ht="12.5" x14ac:dyDescent="0.25">
      <c r="I635" s="119"/>
      <c r="K635" s="119"/>
    </row>
    <row r="636" spans="9:11" ht="12.5" x14ac:dyDescent="0.25">
      <c r="I636" s="119"/>
      <c r="K636" s="119"/>
    </row>
    <row r="637" spans="9:11" ht="12.5" x14ac:dyDescent="0.25">
      <c r="I637" s="119"/>
      <c r="K637" s="119"/>
    </row>
    <row r="638" spans="9:11" ht="12.5" x14ac:dyDescent="0.25">
      <c r="I638" s="119"/>
      <c r="K638" s="119"/>
    </row>
    <row r="639" spans="9:11" ht="12.5" x14ac:dyDescent="0.25">
      <c r="I639" s="119"/>
      <c r="K639" s="119"/>
    </row>
    <row r="640" spans="9:11" ht="12.5" x14ac:dyDescent="0.25">
      <c r="I640" s="119"/>
      <c r="K640" s="119"/>
    </row>
    <row r="641" spans="9:11" ht="12.5" x14ac:dyDescent="0.25">
      <c r="I641" s="119"/>
      <c r="K641" s="119"/>
    </row>
    <row r="642" spans="9:11" ht="12.5" x14ac:dyDescent="0.25">
      <c r="I642" s="119"/>
      <c r="K642" s="119"/>
    </row>
    <row r="643" spans="9:11" ht="12.5" x14ac:dyDescent="0.25">
      <c r="I643" s="119"/>
      <c r="K643" s="119"/>
    </row>
    <row r="644" spans="9:11" ht="12.5" x14ac:dyDescent="0.25">
      <c r="I644" s="119"/>
      <c r="K644" s="119"/>
    </row>
    <row r="645" spans="9:11" ht="12.5" x14ac:dyDescent="0.25">
      <c r="I645" s="119"/>
      <c r="K645" s="119"/>
    </row>
    <row r="646" spans="9:11" ht="12.5" x14ac:dyDescent="0.25">
      <c r="I646" s="119"/>
      <c r="K646" s="119"/>
    </row>
    <row r="647" spans="9:11" ht="12.5" x14ac:dyDescent="0.25">
      <c r="I647" s="119"/>
      <c r="K647" s="119"/>
    </row>
    <row r="648" spans="9:11" ht="12.5" x14ac:dyDescent="0.25">
      <c r="I648" s="119"/>
      <c r="K648" s="119"/>
    </row>
    <row r="649" spans="9:11" ht="12.5" x14ac:dyDescent="0.25">
      <c r="I649" s="119"/>
      <c r="K649" s="119"/>
    </row>
    <row r="650" spans="9:11" ht="12.5" x14ac:dyDescent="0.25">
      <c r="I650" s="119"/>
      <c r="K650" s="119"/>
    </row>
    <row r="651" spans="9:11" ht="12.5" x14ac:dyDescent="0.25">
      <c r="I651" s="119"/>
      <c r="K651" s="119"/>
    </row>
    <row r="652" spans="9:11" ht="12.5" x14ac:dyDescent="0.25">
      <c r="I652" s="119"/>
      <c r="K652" s="119"/>
    </row>
    <row r="653" spans="9:11" ht="12.5" x14ac:dyDescent="0.25">
      <c r="I653" s="119"/>
      <c r="K653" s="119"/>
    </row>
    <row r="654" spans="9:11" ht="12.5" x14ac:dyDescent="0.25">
      <c r="I654" s="119"/>
      <c r="K654" s="119"/>
    </row>
    <row r="655" spans="9:11" ht="12.5" x14ac:dyDescent="0.25">
      <c r="I655" s="119"/>
      <c r="K655" s="119"/>
    </row>
    <row r="656" spans="9:11" ht="12.5" x14ac:dyDescent="0.25">
      <c r="I656" s="119"/>
      <c r="K656" s="119"/>
    </row>
    <row r="657" spans="9:11" ht="12.5" x14ac:dyDescent="0.25">
      <c r="I657" s="119"/>
      <c r="K657" s="119"/>
    </row>
    <row r="658" spans="9:11" ht="12.5" x14ac:dyDescent="0.25">
      <c r="I658" s="119"/>
      <c r="K658" s="119"/>
    </row>
    <row r="659" spans="9:11" ht="12.5" x14ac:dyDescent="0.25">
      <c r="I659" s="119"/>
      <c r="K659" s="119"/>
    </row>
    <row r="660" spans="9:11" ht="12.5" x14ac:dyDescent="0.25">
      <c r="I660" s="119"/>
      <c r="K660" s="119"/>
    </row>
    <row r="661" spans="9:11" ht="12.5" x14ac:dyDescent="0.25">
      <c r="I661" s="119"/>
      <c r="K661" s="119"/>
    </row>
    <row r="662" spans="9:11" ht="12.5" x14ac:dyDescent="0.25">
      <c r="I662" s="119"/>
      <c r="K662" s="119"/>
    </row>
    <row r="663" spans="9:11" ht="12.5" x14ac:dyDescent="0.25">
      <c r="I663" s="119"/>
      <c r="K663" s="119"/>
    </row>
    <row r="664" spans="9:11" ht="12.5" x14ac:dyDescent="0.25">
      <c r="I664" s="119"/>
      <c r="K664" s="119"/>
    </row>
    <row r="665" spans="9:11" ht="12.5" x14ac:dyDescent="0.25">
      <c r="I665" s="119"/>
      <c r="K665" s="119"/>
    </row>
    <row r="666" spans="9:11" ht="12.5" x14ac:dyDescent="0.25">
      <c r="I666" s="119"/>
      <c r="K666" s="119"/>
    </row>
    <row r="667" spans="9:11" ht="12.5" x14ac:dyDescent="0.25">
      <c r="I667" s="119"/>
      <c r="K667" s="119"/>
    </row>
    <row r="668" spans="9:11" ht="12.5" x14ac:dyDescent="0.25">
      <c r="I668" s="119"/>
      <c r="K668" s="119"/>
    </row>
    <row r="669" spans="9:11" ht="12.5" x14ac:dyDescent="0.25">
      <c r="I669" s="119"/>
      <c r="K669" s="119"/>
    </row>
    <row r="670" spans="9:11" ht="12.5" x14ac:dyDescent="0.25">
      <c r="I670" s="119"/>
      <c r="K670" s="119"/>
    </row>
    <row r="671" spans="9:11" ht="12.5" x14ac:dyDescent="0.25">
      <c r="I671" s="119"/>
      <c r="K671" s="119"/>
    </row>
    <row r="672" spans="9:11" ht="12.5" x14ac:dyDescent="0.25">
      <c r="I672" s="119"/>
      <c r="K672" s="119"/>
    </row>
    <row r="673" spans="9:11" ht="12.5" x14ac:dyDescent="0.25">
      <c r="I673" s="119"/>
      <c r="K673" s="119"/>
    </row>
    <row r="674" spans="9:11" ht="12.5" x14ac:dyDescent="0.25">
      <c r="I674" s="119"/>
      <c r="K674" s="119"/>
    </row>
    <row r="675" spans="9:11" ht="12.5" x14ac:dyDescent="0.25">
      <c r="I675" s="119"/>
      <c r="K675" s="119"/>
    </row>
    <row r="676" spans="9:11" ht="12.5" x14ac:dyDescent="0.25">
      <c r="I676" s="119"/>
      <c r="K676" s="119"/>
    </row>
    <row r="677" spans="9:11" ht="12.5" x14ac:dyDescent="0.25">
      <c r="I677" s="119"/>
      <c r="K677" s="119"/>
    </row>
    <row r="678" spans="9:11" ht="12.5" x14ac:dyDescent="0.25">
      <c r="I678" s="119"/>
      <c r="K678" s="119"/>
    </row>
    <row r="679" spans="9:11" ht="12.5" x14ac:dyDescent="0.25">
      <c r="I679" s="119"/>
      <c r="K679" s="119"/>
    </row>
    <row r="680" spans="9:11" ht="12.5" x14ac:dyDescent="0.25">
      <c r="I680" s="119"/>
      <c r="K680" s="119"/>
    </row>
    <row r="681" spans="9:11" ht="12.5" x14ac:dyDescent="0.25">
      <c r="I681" s="119"/>
      <c r="K681" s="119"/>
    </row>
    <row r="682" spans="9:11" ht="12.5" x14ac:dyDescent="0.25">
      <c r="I682" s="119"/>
      <c r="K682" s="119"/>
    </row>
    <row r="683" spans="9:11" ht="12.5" x14ac:dyDescent="0.25">
      <c r="I683" s="119"/>
      <c r="K683" s="119"/>
    </row>
    <row r="684" spans="9:11" ht="12.5" x14ac:dyDescent="0.25">
      <c r="I684" s="119"/>
      <c r="K684" s="119"/>
    </row>
    <row r="685" spans="9:11" ht="12.5" x14ac:dyDescent="0.25">
      <c r="I685" s="119"/>
      <c r="K685" s="119"/>
    </row>
    <row r="686" spans="9:11" ht="12.5" x14ac:dyDescent="0.25">
      <c r="I686" s="119"/>
      <c r="K686" s="119"/>
    </row>
    <row r="687" spans="9:11" ht="12.5" x14ac:dyDescent="0.25">
      <c r="I687" s="119"/>
      <c r="K687" s="119"/>
    </row>
    <row r="688" spans="9:11" ht="12.5" x14ac:dyDescent="0.25">
      <c r="I688" s="119"/>
      <c r="K688" s="119"/>
    </row>
    <row r="689" spans="9:11" ht="12.5" x14ac:dyDescent="0.25">
      <c r="I689" s="119"/>
      <c r="K689" s="119"/>
    </row>
    <row r="690" spans="9:11" ht="12.5" x14ac:dyDescent="0.25">
      <c r="I690" s="119"/>
      <c r="K690" s="119"/>
    </row>
    <row r="691" spans="9:11" ht="12.5" x14ac:dyDescent="0.25">
      <c r="I691" s="119"/>
      <c r="K691" s="119"/>
    </row>
    <row r="692" spans="9:11" ht="12.5" x14ac:dyDescent="0.25">
      <c r="I692" s="119"/>
      <c r="K692" s="119"/>
    </row>
    <row r="693" spans="9:11" ht="12.5" x14ac:dyDescent="0.25">
      <c r="I693" s="119"/>
      <c r="K693" s="119"/>
    </row>
    <row r="694" spans="9:11" ht="12.5" x14ac:dyDescent="0.25">
      <c r="I694" s="119"/>
      <c r="K694" s="119"/>
    </row>
    <row r="695" spans="9:11" ht="12.5" x14ac:dyDescent="0.25">
      <c r="I695" s="119"/>
      <c r="K695" s="119"/>
    </row>
    <row r="696" spans="9:11" ht="12.5" x14ac:dyDescent="0.25">
      <c r="I696" s="119"/>
      <c r="K696" s="119"/>
    </row>
    <row r="697" spans="9:11" ht="12.5" x14ac:dyDescent="0.25">
      <c r="I697" s="119"/>
      <c r="K697" s="119"/>
    </row>
    <row r="698" spans="9:11" ht="12.5" x14ac:dyDescent="0.25">
      <c r="I698" s="119"/>
      <c r="K698" s="119"/>
    </row>
    <row r="699" spans="9:11" ht="12.5" x14ac:dyDescent="0.25">
      <c r="I699" s="119"/>
      <c r="K699" s="119"/>
    </row>
    <row r="700" spans="9:11" ht="12.5" x14ac:dyDescent="0.25">
      <c r="I700" s="119"/>
      <c r="K700" s="119"/>
    </row>
    <row r="701" spans="9:11" ht="12.5" x14ac:dyDescent="0.25">
      <c r="I701" s="119"/>
      <c r="K701" s="119"/>
    </row>
    <row r="702" spans="9:11" ht="12.5" x14ac:dyDescent="0.25">
      <c r="I702" s="119"/>
      <c r="K702" s="119"/>
    </row>
    <row r="703" spans="9:11" ht="12.5" x14ac:dyDescent="0.25">
      <c r="I703" s="119"/>
      <c r="K703" s="119"/>
    </row>
    <row r="704" spans="9:11" ht="12.5" x14ac:dyDescent="0.25">
      <c r="I704" s="119"/>
      <c r="K704" s="119"/>
    </row>
    <row r="705" spans="9:11" ht="12.5" x14ac:dyDescent="0.25">
      <c r="I705" s="119"/>
      <c r="K705" s="119"/>
    </row>
    <row r="706" spans="9:11" ht="12.5" x14ac:dyDescent="0.25">
      <c r="I706" s="119"/>
      <c r="K706" s="119"/>
    </row>
    <row r="707" spans="9:11" ht="12.5" x14ac:dyDescent="0.25">
      <c r="I707" s="119"/>
      <c r="K707" s="119"/>
    </row>
    <row r="708" spans="9:11" ht="12.5" x14ac:dyDescent="0.25">
      <c r="I708" s="119"/>
      <c r="K708" s="119"/>
    </row>
    <row r="709" spans="9:11" ht="12.5" x14ac:dyDescent="0.25">
      <c r="I709" s="119"/>
      <c r="K709" s="119"/>
    </row>
    <row r="710" spans="9:11" ht="12.5" x14ac:dyDescent="0.25">
      <c r="I710" s="119"/>
      <c r="K710" s="119"/>
    </row>
    <row r="711" spans="9:11" ht="12.5" x14ac:dyDescent="0.25">
      <c r="I711" s="119"/>
      <c r="K711" s="119"/>
    </row>
    <row r="712" spans="9:11" ht="12.5" x14ac:dyDescent="0.25">
      <c r="I712" s="119"/>
      <c r="K712" s="119"/>
    </row>
    <row r="713" spans="9:11" ht="12.5" x14ac:dyDescent="0.25">
      <c r="I713" s="119"/>
      <c r="K713" s="119"/>
    </row>
    <row r="714" spans="9:11" ht="12.5" x14ac:dyDescent="0.25">
      <c r="I714" s="119"/>
      <c r="K714" s="119"/>
    </row>
    <row r="715" spans="9:11" ht="12.5" x14ac:dyDescent="0.25">
      <c r="I715" s="119"/>
      <c r="K715" s="119"/>
    </row>
    <row r="716" spans="9:11" ht="12.5" x14ac:dyDescent="0.25">
      <c r="I716" s="119"/>
      <c r="K716" s="119"/>
    </row>
    <row r="717" spans="9:11" ht="12.5" x14ac:dyDescent="0.25">
      <c r="I717" s="119"/>
      <c r="K717" s="119"/>
    </row>
    <row r="718" spans="9:11" ht="12.5" x14ac:dyDescent="0.25">
      <c r="I718" s="119"/>
      <c r="K718" s="119"/>
    </row>
    <row r="719" spans="9:11" ht="12.5" x14ac:dyDescent="0.25">
      <c r="I719" s="119"/>
      <c r="K719" s="119"/>
    </row>
    <row r="720" spans="9:11" ht="12.5" x14ac:dyDescent="0.25">
      <c r="I720" s="119"/>
      <c r="K720" s="119"/>
    </row>
    <row r="721" spans="9:11" ht="12.5" x14ac:dyDescent="0.25">
      <c r="I721" s="119"/>
      <c r="K721" s="119"/>
    </row>
    <row r="722" spans="9:11" ht="12.5" x14ac:dyDescent="0.25">
      <c r="I722" s="119"/>
      <c r="K722" s="119"/>
    </row>
    <row r="723" spans="9:11" ht="12.5" x14ac:dyDescent="0.25">
      <c r="I723" s="119"/>
      <c r="K723" s="119"/>
    </row>
    <row r="724" spans="9:11" ht="12.5" x14ac:dyDescent="0.25">
      <c r="I724" s="119"/>
      <c r="K724" s="119"/>
    </row>
    <row r="725" spans="9:11" ht="12.5" x14ac:dyDescent="0.25">
      <c r="I725" s="119"/>
      <c r="K725" s="119"/>
    </row>
    <row r="726" spans="9:11" ht="12.5" x14ac:dyDescent="0.25">
      <c r="I726" s="119"/>
      <c r="K726" s="119"/>
    </row>
    <row r="727" spans="9:11" ht="12.5" x14ac:dyDescent="0.25">
      <c r="I727" s="119"/>
      <c r="K727" s="119"/>
    </row>
    <row r="728" spans="9:11" ht="12.5" x14ac:dyDescent="0.25">
      <c r="I728" s="119"/>
      <c r="K728" s="119"/>
    </row>
    <row r="729" spans="9:11" ht="12.5" x14ac:dyDescent="0.25">
      <c r="I729" s="119"/>
      <c r="K729" s="119"/>
    </row>
    <row r="730" spans="9:11" ht="12.5" x14ac:dyDescent="0.25">
      <c r="I730" s="119"/>
      <c r="K730" s="119"/>
    </row>
    <row r="731" spans="9:11" ht="12.5" x14ac:dyDescent="0.25">
      <c r="I731" s="119"/>
      <c r="K731" s="119"/>
    </row>
    <row r="732" spans="9:11" ht="12.5" x14ac:dyDescent="0.25">
      <c r="I732" s="119"/>
      <c r="K732" s="119"/>
    </row>
    <row r="733" spans="9:11" ht="12.5" x14ac:dyDescent="0.25">
      <c r="I733" s="119"/>
      <c r="K733" s="119"/>
    </row>
    <row r="734" spans="9:11" ht="12.5" x14ac:dyDescent="0.25">
      <c r="I734" s="119"/>
      <c r="K734" s="119"/>
    </row>
    <row r="735" spans="9:11" ht="12.5" x14ac:dyDescent="0.25">
      <c r="I735" s="119"/>
      <c r="K735" s="119"/>
    </row>
    <row r="736" spans="9:11" ht="12.5" x14ac:dyDescent="0.25">
      <c r="I736" s="119"/>
      <c r="K736" s="119"/>
    </row>
    <row r="737" spans="9:11" ht="12.5" x14ac:dyDescent="0.25">
      <c r="I737" s="119"/>
      <c r="K737" s="119"/>
    </row>
    <row r="738" spans="9:11" ht="12.5" x14ac:dyDescent="0.25">
      <c r="I738" s="119"/>
      <c r="K738" s="119"/>
    </row>
    <row r="739" spans="9:11" ht="12.5" x14ac:dyDescent="0.25">
      <c r="I739" s="119"/>
      <c r="K739" s="119"/>
    </row>
    <row r="740" spans="9:11" ht="12.5" x14ac:dyDescent="0.25">
      <c r="I740" s="119"/>
      <c r="K740" s="119"/>
    </row>
    <row r="741" spans="9:11" ht="12.5" x14ac:dyDescent="0.25">
      <c r="I741" s="119"/>
      <c r="K741" s="119"/>
    </row>
    <row r="742" spans="9:11" ht="12.5" x14ac:dyDescent="0.25">
      <c r="I742" s="119"/>
      <c r="K742" s="119"/>
    </row>
    <row r="743" spans="9:11" ht="12.5" x14ac:dyDescent="0.25">
      <c r="I743" s="119"/>
      <c r="K743" s="119"/>
    </row>
    <row r="744" spans="9:11" ht="12.5" x14ac:dyDescent="0.25">
      <c r="I744" s="119"/>
      <c r="K744" s="119"/>
    </row>
    <row r="745" spans="9:11" ht="12.5" x14ac:dyDescent="0.25">
      <c r="I745" s="119"/>
      <c r="K745" s="119"/>
    </row>
    <row r="746" spans="9:11" ht="12.5" x14ac:dyDescent="0.25">
      <c r="I746" s="119"/>
      <c r="K746" s="119"/>
    </row>
    <row r="747" spans="9:11" ht="12.5" x14ac:dyDescent="0.25">
      <c r="I747" s="119"/>
      <c r="K747" s="119"/>
    </row>
    <row r="748" spans="9:11" ht="12.5" x14ac:dyDescent="0.25">
      <c r="I748" s="119"/>
      <c r="K748" s="119"/>
    </row>
    <row r="749" spans="9:11" ht="12.5" x14ac:dyDescent="0.25">
      <c r="I749" s="119"/>
      <c r="K749" s="119"/>
    </row>
    <row r="750" spans="9:11" ht="12.5" x14ac:dyDescent="0.25">
      <c r="I750" s="119"/>
      <c r="K750" s="119"/>
    </row>
    <row r="751" spans="9:11" ht="12.5" x14ac:dyDescent="0.25">
      <c r="I751" s="119"/>
      <c r="K751" s="119"/>
    </row>
    <row r="752" spans="9:11" ht="12.5" x14ac:dyDescent="0.25">
      <c r="I752" s="119"/>
      <c r="K752" s="119"/>
    </row>
    <row r="753" spans="9:11" ht="12.5" x14ac:dyDescent="0.25">
      <c r="I753" s="119"/>
      <c r="K753" s="119"/>
    </row>
    <row r="754" spans="9:11" ht="12.5" x14ac:dyDescent="0.25">
      <c r="I754" s="119"/>
      <c r="K754" s="119"/>
    </row>
    <row r="755" spans="9:11" ht="12.5" x14ac:dyDescent="0.25">
      <c r="I755" s="119"/>
      <c r="K755" s="119"/>
    </row>
    <row r="756" spans="9:11" ht="12.5" x14ac:dyDescent="0.25">
      <c r="I756" s="119"/>
      <c r="K756" s="119"/>
    </row>
    <row r="757" spans="9:11" ht="12.5" x14ac:dyDescent="0.25">
      <c r="I757" s="119"/>
      <c r="K757" s="119"/>
    </row>
    <row r="758" spans="9:11" ht="12.5" x14ac:dyDescent="0.25">
      <c r="I758" s="119"/>
      <c r="K758" s="119"/>
    </row>
    <row r="759" spans="9:11" ht="12.5" x14ac:dyDescent="0.25">
      <c r="I759" s="119"/>
      <c r="K759" s="119"/>
    </row>
    <row r="760" spans="9:11" ht="12.5" x14ac:dyDescent="0.25">
      <c r="I760" s="119"/>
      <c r="K760" s="119"/>
    </row>
    <row r="761" spans="9:11" ht="12.5" x14ac:dyDescent="0.25">
      <c r="I761" s="119"/>
      <c r="K761" s="119"/>
    </row>
    <row r="762" spans="9:11" ht="12.5" x14ac:dyDescent="0.25">
      <c r="I762" s="119"/>
      <c r="K762" s="119"/>
    </row>
    <row r="763" spans="9:11" ht="12.5" x14ac:dyDescent="0.25">
      <c r="I763" s="119"/>
      <c r="K763" s="119"/>
    </row>
    <row r="764" spans="9:11" ht="12.5" x14ac:dyDescent="0.25">
      <c r="I764" s="119"/>
      <c r="K764" s="119"/>
    </row>
    <row r="765" spans="9:11" ht="12.5" x14ac:dyDescent="0.25">
      <c r="I765" s="119"/>
      <c r="K765" s="119"/>
    </row>
    <row r="766" spans="9:11" ht="12.5" x14ac:dyDescent="0.25">
      <c r="I766" s="119"/>
      <c r="K766" s="119"/>
    </row>
    <row r="767" spans="9:11" ht="12.5" x14ac:dyDescent="0.25">
      <c r="I767" s="119"/>
      <c r="K767" s="119"/>
    </row>
    <row r="768" spans="9:11" ht="12.5" x14ac:dyDescent="0.25">
      <c r="I768" s="119"/>
      <c r="K768" s="119"/>
    </row>
    <row r="769" spans="9:11" ht="12.5" x14ac:dyDescent="0.25">
      <c r="I769" s="119"/>
      <c r="K769" s="119"/>
    </row>
    <row r="770" spans="9:11" ht="12.5" x14ac:dyDescent="0.25">
      <c r="I770" s="119"/>
      <c r="K770" s="119"/>
    </row>
    <row r="771" spans="9:11" ht="12.5" x14ac:dyDescent="0.25">
      <c r="I771" s="119"/>
      <c r="K771" s="119"/>
    </row>
    <row r="772" spans="9:11" ht="12.5" x14ac:dyDescent="0.25">
      <c r="I772" s="119"/>
      <c r="K772" s="119"/>
    </row>
    <row r="773" spans="9:11" ht="12.5" x14ac:dyDescent="0.25">
      <c r="I773" s="119"/>
      <c r="K773" s="119"/>
    </row>
    <row r="774" spans="9:11" ht="12.5" x14ac:dyDescent="0.25">
      <c r="I774" s="119"/>
      <c r="K774" s="119"/>
    </row>
    <row r="775" spans="9:11" ht="12.5" x14ac:dyDescent="0.25">
      <c r="I775" s="119"/>
      <c r="K775" s="119"/>
    </row>
    <row r="776" spans="9:11" ht="12.5" x14ac:dyDescent="0.25">
      <c r="I776" s="119"/>
      <c r="K776" s="119"/>
    </row>
    <row r="777" spans="9:11" ht="12.5" x14ac:dyDescent="0.25">
      <c r="I777" s="119"/>
      <c r="K777" s="119"/>
    </row>
    <row r="778" spans="9:11" ht="12.5" x14ac:dyDescent="0.25">
      <c r="I778" s="119"/>
      <c r="K778" s="119"/>
    </row>
    <row r="779" spans="9:11" ht="12.5" x14ac:dyDescent="0.25">
      <c r="I779" s="119"/>
      <c r="K779" s="119"/>
    </row>
    <row r="780" spans="9:11" ht="12.5" x14ac:dyDescent="0.25">
      <c r="I780" s="119"/>
      <c r="K780" s="119"/>
    </row>
    <row r="781" spans="9:11" ht="12.5" x14ac:dyDescent="0.25">
      <c r="I781" s="119"/>
      <c r="K781" s="119"/>
    </row>
    <row r="782" spans="9:11" ht="12.5" x14ac:dyDescent="0.25">
      <c r="I782" s="119"/>
      <c r="K782" s="119"/>
    </row>
    <row r="783" spans="9:11" ht="12.5" x14ac:dyDescent="0.25">
      <c r="I783" s="119"/>
      <c r="K783" s="119"/>
    </row>
    <row r="784" spans="9:11" ht="12.5" x14ac:dyDescent="0.25">
      <c r="I784" s="119"/>
      <c r="K784" s="119"/>
    </row>
    <row r="785" spans="9:11" ht="12.5" x14ac:dyDescent="0.25">
      <c r="I785" s="119"/>
      <c r="K785" s="119"/>
    </row>
    <row r="786" spans="9:11" ht="12.5" x14ac:dyDescent="0.25">
      <c r="I786" s="119"/>
      <c r="K786" s="119"/>
    </row>
    <row r="787" spans="9:11" ht="12.5" x14ac:dyDescent="0.25">
      <c r="I787" s="119"/>
      <c r="K787" s="119"/>
    </row>
    <row r="788" spans="9:11" ht="12.5" x14ac:dyDescent="0.25">
      <c r="I788" s="119"/>
      <c r="K788" s="119"/>
    </row>
    <row r="789" spans="9:11" ht="12.5" x14ac:dyDescent="0.25">
      <c r="I789" s="119"/>
      <c r="K789" s="119"/>
    </row>
    <row r="790" spans="9:11" ht="12.5" x14ac:dyDescent="0.25">
      <c r="I790" s="119"/>
      <c r="K790" s="119"/>
    </row>
    <row r="791" spans="9:11" ht="12.5" x14ac:dyDescent="0.25">
      <c r="I791" s="119"/>
      <c r="K791" s="119"/>
    </row>
    <row r="792" spans="9:11" ht="12.5" x14ac:dyDescent="0.25">
      <c r="I792" s="119"/>
      <c r="K792" s="119"/>
    </row>
    <row r="793" spans="9:11" ht="12.5" x14ac:dyDescent="0.25">
      <c r="I793" s="119"/>
      <c r="K793" s="119"/>
    </row>
    <row r="794" spans="9:11" ht="12.5" x14ac:dyDescent="0.25">
      <c r="I794" s="119"/>
      <c r="K794" s="119"/>
    </row>
    <row r="795" spans="9:11" ht="12.5" x14ac:dyDescent="0.25">
      <c r="I795" s="119"/>
      <c r="K795" s="119"/>
    </row>
    <row r="796" spans="9:11" ht="12.5" x14ac:dyDescent="0.25">
      <c r="I796" s="119"/>
      <c r="K796" s="119"/>
    </row>
    <row r="797" spans="9:11" ht="12.5" x14ac:dyDescent="0.25">
      <c r="I797" s="119"/>
      <c r="K797" s="119"/>
    </row>
    <row r="798" spans="9:11" ht="12.5" x14ac:dyDescent="0.25">
      <c r="I798" s="119"/>
      <c r="K798" s="119"/>
    </row>
    <row r="799" spans="9:11" ht="12.5" x14ac:dyDescent="0.25">
      <c r="I799" s="119"/>
      <c r="K799" s="119"/>
    </row>
    <row r="800" spans="9:11" ht="12.5" x14ac:dyDescent="0.25">
      <c r="I800" s="119"/>
      <c r="K800" s="119"/>
    </row>
    <row r="801" spans="9:11" ht="12.5" x14ac:dyDescent="0.25">
      <c r="I801" s="119"/>
      <c r="K801" s="119"/>
    </row>
    <row r="802" spans="9:11" ht="12.5" x14ac:dyDescent="0.25">
      <c r="I802" s="119"/>
      <c r="K802" s="119"/>
    </row>
    <row r="803" spans="9:11" ht="12.5" x14ac:dyDescent="0.25">
      <c r="I803" s="119"/>
      <c r="K803" s="119"/>
    </row>
    <row r="804" spans="9:11" ht="12.5" x14ac:dyDescent="0.25">
      <c r="I804" s="119"/>
      <c r="K804" s="119"/>
    </row>
    <row r="805" spans="9:11" ht="12.5" x14ac:dyDescent="0.25">
      <c r="I805" s="119"/>
      <c r="K805" s="119"/>
    </row>
    <row r="806" spans="9:11" ht="12.5" x14ac:dyDescent="0.25">
      <c r="I806" s="119"/>
      <c r="K806" s="119"/>
    </row>
    <row r="807" spans="9:11" ht="12.5" x14ac:dyDescent="0.25">
      <c r="I807" s="119"/>
      <c r="K807" s="119"/>
    </row>
    <row r="808" spans="9:11" ht="12.5" x14ac:dyDescent="0.25">
      <c r="I808" s="119"/>
      <c r="K808" s="119"/>
    </row>
    <row r="809" spans="9:11" ht="12.5" x14ac:dyDescent="0.25">
      <c r="I809" s="119"/>
      <c r="K809" s="119"/>
    </row>
    <row r="810" spans="9:11" ht="12.5" x14ac:dyDescent="0.25">
      <c r="I810" s="119"/>
      <c r="K810" s="119"/>
    </row>
    <row r="811" spans="9:11" ht="12.5" x14ac:dyDescent="0.25">
      <c r="I811" s="119"/>
      <c r="K811" s="119"/>
    </row>
    <row r="812" spans="9:11" ht="12.5" x14ac:dyDescent="0.25">
      <c r="I812" s="119"/>
      <c r="K812" s="119"/>
    </row>
    <row r="813" spans="9:11" ht="12.5" x14ac:dyDescent="0.25">
      <c r="I813" s="119"/>
      <c r="K813" s="119"/>
    </row>
    <row r="814" spans="9:11" ht="12.5" x14ac:dyDescent="0.25">
      <c r="I814" s="119"/>
      <c r="K814" s="119"/>
    </row>
    <row r="815" spans="9:11" ht="12.5" x14ac:dyDescent="0.25">
      <c r="I815" s="119"/>
      <c r="K815" s="119"/>
    </row>
    <row r="816" spans="9:11" ht="12.5" x14ac:dyDescent="0.25">
      <c r="I816" s="119"/>
      <c r="K816" s="119"/>
    </row>
    <row r="817" spans="9:11" ht="12.5" x14ac:dyDescent="0.25">
      <c r="I817" s="119"/>
      <c r="K817" s="119"/>
    </row>
    <row r="818" spans="9:11" ht="12.5" x14ac:dyDescent="0.25">
      <c r="I818" s="119"/>
      <c r="K818" s="119"/>
    </row>
    <row r="819" spans="9:11" ht="12.5" x14ac:dyDescent="0.25">
      <c r="I819" s="119"/>
      <c r="K819" s="119"/>
    </row>
    <row r="820" spans="9:11" ht="12.5" x14ac:dyDescent="0.25">
      <c r="I820" s="119"/>
      <c r="K820" s="119"/>
    </row>
    <row r="821" spans="9:11" ht="12.5" x14ac:dyDescent="0.25">
      <c r="I821" s="119"/>
      <c r="K821" s="119"/>
    </row>
    <row r="822" spans="9:11" ht="12.5" x14ac:dyDescent="0.25">
      <c r="I822" s="119"/>
      <c r="K822" s="119"/>
    </row>
    <row r="823" spans="9:11" ht="12.5" x14ac:dyDescent="0.25">
      <c r="I823" s="119"/>
      <c r="K823" s="119"/>
    </row>
    <row r="824" spans="9:11" ht="12.5" x14ac:dyDescent="0.25">
      <c r="I824" s="119"/>
      <c r="K824" s="119"/>
    </row>
    <row r="825" spans="9:11" ht="12.5" x14ac:dyDescent="0.25">
      <c r="I825" s="119"/>
      <c r="K825" s="119"/>
    </row>
    <row r="826" spans="9:11" ht="12.5" x14ac:dyDescent="0.25">
      <c r="I826" s="119"/>
      <c r="K826" s="119"/>
    </row>
    <row r="827" spans="9:11" ht="12.5" x14ac:dyDescent="0.25">
      <c r="I827" s="119"/>
      <c r="K827" s="119"/>
    </row>
    <row r="828" spans="9:11" ht="12.5" x14ac:dyDescent="0.25">
      <c r="I828" s="119"/>
      <c r="K828" s="119"/>
    </row>
    <row r="829" spans="9:11" ht="12.5" x14ac:dyDescent="0.25">
      <c r="I829" s="119"/>
      <c r="K829" s="119"/>
    </row>
    <row r="830" spans="9:11" ht="12.5" x14ac:dyDescent="0.25">
      <c r="I830" s="119"/>
      <c r="K830" s="119"/>
    </row>
    <row r="831" spans="9:11" ht="12.5" x14ac:dyDescent="0.25">
      <c r="I831" s="119"/>
      <c r="K831" s="119"/>
    </row>
    <row r="832" spans="9:11" ht="12.5" x14ac:dyDescent="0.25">
      <c r="I832" s="119"/>
      <c r="K832" s="119"/>
    </row>
    <row r="833" spans="9:11" ht="12.5" x14ac:dyDescent="0.25">
      <c r="I833" s="119"/>
      <c r="K833" s="119"/>
    </row>
    <row r="834" spans="9:11" ht="12.5" x14ac:dyDescent="0.25">
      <c r="I834" s="119"/>
      <c r="K834" s="119"/>
    </row>
    <row r="835" spans="9:11" ht="12.5" x14ac:dyDescent="0.25">
      <c r="I835" s="119"/>
      <c r="K835" s="119"/>
    </row>
    <row r="836" spans="9:11" ht="12.5" x14ac:dyDescent="0.25">
      <c r="I836" s="119"/>
      <c r="K836" s="119"/>
    </row>
    <row r="837" spans="9:11" ht="12.5" x14ac:dyDescent="0.25">
      <c r="I837" s="119"/>
      <c r="K837" s="119"/>
    </row>
    <row r="838" spans="9:11" ht="12.5" x14ac:dyDescent="0.25">
      <c r="I838" s="119"/>
      <c r="K838" s="119"/>
    </row>
    <row r="839" spans="9:11" ht="12.5" x14ac:dyDescent="0.25">
      <c r="I839" s="119"/>
      <c r="K839" s="119"/>
    </row>
    <row r="840" spans="9:11" ht="12.5" x14ac:dyDescent="0.25">
      <c r="I840" s="119"/>
      <c r="K840" s="119"/>
    </row>
    <row r="841" spans="9:11" ht="12.5" x14ac:dyDescent="0.25">
      <c r="I841" s="119"/>
      <c r="K841" s="119"/>
    </row>
    <row r="842" spans="9:11" ht="12.5" x14ac:dyDescent="0.25">
      <c r="I842" s="119"/>
      <c r="K842" s="119"/>
    </row>
    <row r="843" spans="9:11" ht="12.5" x14ac:dyDescent="0.25">
      <c r="I843" s="119"/>
      <c r="K843" s="119"/>
    </row>
    <row r="844" spans="9:11" ht="12.5" x14ac:dyDescent="0.25">
      <c r="I844" s="119"/>
      <c r="K844" s="119"/>
    </row>
    <row r="845" spans="9:11" ht="12.5" x14ac:dyDescent="0.25">
      <c r="I845" s="119"/>
      <c r="K845" s="119"/>
    </row>
    <row r="846" spans="9:11" ht="12.5" x14ac:dyDescent="0.25">
      <c r="I846" s="119"/>
      <c r="K846" s="119"/>
    </row>
    <row r="847" spans="9:11" ht="12.5" x14ac:dyDescent="0.25">
      <c r="I847" s="119"/>
      <c r="K847" s="119"/>
    </row>
    <row r="848" spans="9:11" ht="12.5" x14ac:dyDescent="0.25">
      <c r="I848" s="119"/>
      <c r="K848" s="119"/>
    </row>
    <row r="849" spans="9:11" ht="12.5" x14ac:dyDescent="0.25">
      <c r="I849" s="119"/>
      <c r="K849" s="119"/>
    </row>
    <row r="850" spans="9:11" ht="12.5" x14ac:dyDescent="0.25">
      <c r="I850" s="119"/>
      <c r="K850" s="119"/>
    </row>
    <row r="851" spans="9:11" ht="12.5" x14ac:dyDescent="0.25">
      <c r="I851" s="119"/>
      <c r="K851" s="119"/>
    </row>
    <row r="852" spans="9:11" ht="12.5" x14ac:dyDescent="0.25">
      <c r="I852" s="119"/>
      <c r="K852" s="119"/>
    </row>
    <row r="853" spans="9:11" ht="12.5" x14ac:dyDescent="0.25">
      <c r="I853" s="119"/>
      <c r="K853" s="119"/>
    </row>
    <row r="854" spans="9:11" ht="12.5" x14ac:dyDescent="0.25">
      <c r="I854" s="119"/>
      <c r="K854" s="119"/>
    </row>
    <row r="855" spans="9:11" ht="12.5" x14ac:dyDescent="0.25">
      <c r="I855" s="119"/>
      <c r="K855" s="119"/>
    </row>
    <row r="856" spans="9:11" ht="12.5" x14ac:dyDescent="0.25">
      <c r="I856" s="119"/>
      <c r="K856" s="119"/>
    </row>
    <row r="857" spans="9:11" ht="12.5" x14ac:dyDescent="0.25">
      <c r="I857" s="119"/>
      <c r="K857" s="119"/>
    </row>
    <row r="858" spans="9:11" ht="12.5" x14ac:dyDescent="0.25">
      <c r="I858" s="119"/>
      <c r="K858" s="119"/>
    </row>
    <row r="859" spans="9:11" ht="12.5" x14ac:dyDescent="0.25">
      <c r="I859" s="119"/>
      <c r="K859" s="119"/>
    </row>
    <row r="860" spans="9:11" ht="12.5" x14ac:dyDescent="0.25">
      <c r="I860" s="119"/>
      <c r="K860" s="119"/>
    </row>
    <row r="861" spans="9:11" ht="12.5" x14ac:dyDescent="0.25">
      <c r="I861" s="119"/>
      <c r="K861" s="119"/>
    </row>
    <row r="862" spans="9:11" ht="12.5" x14ac:dyDescent="0.25">
      <c r="I862" s="119"/>
      <c r="K862" s="119"/>
    </row>
    <row r="863" spans="9:11" ht="12.5" x14ac:dyDescent="0.25">
      <c r="I863" s="119"/>
      <c r="K863" s="119"/>
    </row>
    <row r="864" spans="9:11" ht="12.5" x14ac:dyDescent="0.25">
      <c r="I864" s="119"/>
      <c r="K864" s="119"/>
    </row>
    <row r="865" spans="9:11" ht="12.5" x14ac:dyDescent="0.25">
      <c r="I865" s="119"/>
      <c r="K865" s="119"/>
    </row>
    <row r="866" spans="9:11" ht="12.5" x14ac:dyDescent="0.25">
      <c r="I866" s="119"/>
      <c r="K866" s="119"/>
    </row>
    <row r="867" spans="9:11" ht="12.5" x14ac:dyDescent="0.25">
      <c r="I867" s="119"/>
      <c r="K867" s="119"/>
    </row>
    <row r="868" spans="9:11" ht="12.5" x14ac:dyDescent="0.25">
      <c r="I868" s="119"/>
      <c r="K868" s="119"/>
    </row>
    <row r="869" spans="9:11" ht="12.5" x14ac:dyDescent="0.25">
      <c r="I869" s="119"/>
      <c r="K869" s="119"/>
    </row>
    <row r="870" spans="9:11" ht="12.5" x14ac:dyDescent="0.25">
      <c r="I870" s="119"/>
      <c r="K870" s="119"/>
    </row>
    <row r="871" spans="9:11" ht="12.5" x14ac:dyDescent="0.25">
      <c r="I871" s="119"/>
      <c r="K871" s="119"/>
    </row>
    <row r="872" spans="9:11" ht="12.5" x14ac:dyDescent="0.25">
      <c r="I872" s="119"/>
      <c r="K872" s="119"/>
    </row>
    <row r="873" spans="9:11" ht="12.5" x14ac:dyDescent="0.25">
      <c r="I873" s="119"/>
      <c r="K873" s="119"/>
    </row>
    <row r="874" spans="9:11" ht="12.5" x14ac:dyDescent="0.25">
      <c r="I874" s="119"/>
      <c r="K874" s="119"/>
    </row>
    <row r="875" spans="9:11" ht="12.5" x14ac:dyDescent="0.25">
      <c r="I875" s="119"/>
      <c r="K875" s="119"/>
    </row>
    <row r="876" spans="9:11" ht="12.5" x14ac:dyDescent="0.25">
      <c r="I876" s="119"/>
      <c r="K876" s="119"/>
    </row>
    <row r="877" spans="9:11" ht="12.5" x14ac:dyDescent="0.25">
      <c r="I877" s="119"/>
      <c r="K877" s="119"/>
    </row>
    <row r="878" spans="9:11" ht="12.5" x14ac:dyDescent="0.25">
      <c r="I878" s="119"/>
      <c r="K878" s="119"/>
    </row>
    <row r="879" spans="9:11" ht="12.5" x14ac:dyDescent="0.25">
      <c r="I879" s="119"/>
      <c r="K879" s="119"/>
    </row>
    <row r="880" spans="9:11" ht="12.5" x14ac:dyDescent="0.25">
      <c r="I880" s="119"/>
      <c r="K880" s="119"/>
    </row>
    <row r="881" spans="9:11" ht="12.5" x14ac:dyDescent="0.25">
      <c r="I881" s="119"/>
      <c r="K881" s="119"/>
    </row>
    <row r="882" spans="9:11" ht="12.5" x14ac:dyDescent="0.25">
      <c r="I882" s="119"/>
      <c r="K882" s="119"/>
    </row>
    <row r="883" spans="9:11" ht="12.5" x14ac:dyDescent="0.25">
      <c r="I883" s="119"/>
      <c r="K883" s="119"/>
    </row>
    <row r="884" spans="9:11" ht="12.5" x14ac:dyDescent="0.25">
      <c r="I884" s="119"/>
      <c r="K884" s="119"/>
    </row>
    <row r="885" spans="9:11" ht="12.5" x14ac:dyDescent="0.25">
      <c r="I885" s="119"/>
      <c r="K885" s="119"/>
    </row>
    <row r="886" spans="9:11" ht="12.5" x14ac:dyDescent="0.25">
      <c r="I886" s="119"/>
      <c r="K886" s="119"/>
    </row>
    <row r="887" spans="9:11" ht="12.5" x14ac:dyDescent="0.25">
      <c r="I887" s="119"/>
      <c r="K887" s="119"/>
    </row>
    <row r="888" spans="9:11" ht="12.5" x14ac:dyDescent="0.25">
      <c r="I888" s="119"/>
      <c r="K888" s="119"/>
    </row>
    <row r="889" spans="9:11" ht="12.5" x14ac:dyDescent="0.25">
      <c r="I889" s="119"/>
      <c r="K889" s="119"/>
    </row>
    <row r="890" spans="9:11" ht="12.5" x14ac:dyDescent="0.25">
      <c r="I890" s="119"/>
      <c r="K890" s="119"/>
    </row>
    <row r="891" spans="9:11" ht="12.5" x14ac:dyDescent="0.25">
      <c r="I891" s="119"/>
      <c r="K891" s="119"/>
    </row>
    <row r="892" spans="9:11" ht="12.5" x14ac:dyDescent="0.25">
      <c r="I892" s="119"/>
      <c r="K892" s="119"/>
    </row>
    <row r="893" spans="9:11" ht="12.5" x14ac:dyDescent="0.25">
      <c r="I893" s="119"/>
      <c r="K893" s="119"/>
    </row>
    <row r="894" spans="9:11" ht="12.5" x14ac:dyDescent="0.25">
      <c r="I894" s="119"/>
      <c r="K894" s="119"/>
    </row>
    <row r="895" spans="9:11" ht="12.5" x14ac:dyDescent="0.25">
      <c r="I895" s="119"/>
      <c r="K895" s="119"/>
    </row>
    <row r="896" spans="9:11" ht="12.5" x14ac:dyDescent="0.25">
      <c r="I896" s="119"/>
      <c r="K896" s="119"/>
    </row>
    <row r="897" spans="9:11" ht="12.5" x14ac:dyDescent="0.25">
      <c r="I897" s="119"/>
      <c r="K897" s="119"/>
    </row>
    <row r="898" spans="9:11" ht="12.5" x14ac:dyDescent="0.25">
      <c r="I898" s="119"/>
      <c r="K898" s="119"/>
    </row>
    <row r="899" spans="9:11" ht="12.5" x14ac:dyDescent="0.25">
      <c r="I899" s="119"/>
      <c r="K899" s="119"/>
    </row>
    <row r="900" spans="9:11" ht="12.5" x14ac:dyDescent="0.25">
      <c r="I900" s="119"/>
      <c r="K900" s="119"/>
    </row>
    <row r="901" spans="9:11" ht="12.5" x14ac:dyDescent="0.25">
      <c r="I901" s="119"/>
      <c r="K901" s="119"/>
    </row>
    <row r="902" spans="9:11" ht="12.5" x14ac:dyDescent="0.25">
      <c r="I902" s="119"/>
      <c r="K902" s="119"/>
    </row>
    <row r="903" spans="9:11" ht="12.5" x14ac:dyDescent="0.25">
      <c r="I903" s="119"/>
      <c r="K903" s="119"/>
    </row>
    <row r="904" spans="9:11" ht="12.5" x14ac:dyDescent="0.25">
      <c r="I904" s="119"/>
      <c r="K904" s="119"/>
    </row>
    <row r="905" spans="9:11" ht="12.5" x14ac:dyDescent="0.25">
      <c r="I905" s="119"/>
      <c r="K905" s="119"/>
    </row>
    <row r="906" spans="9:11" ht="12.5" x14ac:dyDescent="0.25">
      <c r="I906" s="119"/>
      <c r="K906" s="119"/>
    </row>
    <row r="907" spans="9:11" ht="12.5" x14ac:dyDescent="0.25">
      <c r="I907" s="119"/>
      <c r="K907" s="119"/>
    </row>
    <row r="908" spans="9:11" ht="12.5" x14ac:dyDescent="0.25">
      <c r="I908" s="119"/>
      <c r="K908" s="119"/>
    </row>
    <row r="909" spans="9:11" ht="12.5" x14ac:dyDescent="0.25">
      <c r="I909" s="119"/>
      <c r="K909" s="119"/>
    </row>
    <row r="910" spans="9:11" ht="12.5" x14ac:dyDescent="0.25">
      <c r="I910" s="119"/>
      <c r="K910" s="119"/>
    </row>
    <row r="911" spans="9:11" ht="12.5" x14ac:dyDescent="0.25">
      <c r="I911" s="119"/>
      <c r="K911" s="119"/>
    </row>
    <row r="912" spans="9:11" ht="12.5" x14ac:dyDescent="0.25">
      <c r="I912" s="119"/>
      <c r="K912" s="119"/>
    </row>
    <row r="913" spans="9:11" ht="12.5" x14ac:dyDescent="0.25">
      <c r="I913" s="119"/>
      <c r="K913" s="119"/>
    </row>
    <row r="914" spans="9:11" ht="12.5" x14ac:dyDescent="0.25">
      <c r="I914" s="119"/>
      <c r="K914" s="119"/>
    </row>
    <row r="915" spans="9:11" ht="12.5" x14ac:dyDescent="0.25">
      <c r="I915" s="119"/>
      <c r="K915" s="119"/>
    </row>
    <row r="916" spans="9:11" ht="12.5" x14ac:dyDescent="0.25">
      <c r="I916" s="119"/>
      <c r="K916" s="119"/>
    </row>
    <row r="917" spans="9:11" ht="12.5" x14ac:dyDescent="0.25">
      <c r="I917" s="119"/>
      <c r="K917" s="119"/>
    </row>
    <row r="918" spans="9:11" ht="12.5" x14ac:dyDescent="0.25">
      <c r="I918" s="119"/>
      <c r="K918" s="119"/>
    </row>
    <row r="919" spans="9:11" ht="12.5" x14ac:dyDescent="0.25">
      <c r="I919" s="119"/>
      <c r="K919" s="119"/>
    </row>
    <row r="920" spans="9:11" ht="12.5" x14ac:dyDescent="0.25">
      <c r="I920" s="119"/>
      <c r="K920" s="119"/>
    </row>
    <row r="921" spans="9:11" ht="12.5" x14ac:dyDescent="0.25">
      <c r="I921" s="119"/>
      <c r="K921" s="119"/>
    </row>
    <row r="922" spans="9:11" ht="12.5" x14ac:dyDescent="0.25">
      <c r="I922" s="119"/>
      <c r="K922" s="119"/>
    </row>
    <row r="923" spans="9:11" ht="12.5" x14ac:dyDescent="0.25">
      <c r="I923" s="119"/>
      <c r="K923" s="119"/>
    </row>
    <row r="924" spans="9:11" ht="12.5" x14ac:dyDescent="0.25">
      <c r="I924" s="119"/>
      <c r="K924" s="119"/>
    </row>
    <row r="925" spans="9:11" ht="12.5" x14ac:dyDescent="0.25">
      <c r="I925" s="119"/>
      <c r="K925" s="119"/>
    </row>
    <row r="926" spans="9:11" ht="12.5" x14ac:dyDescent="0.25">
      <c r="I926" s="119"/>
      <c r="K926" s="119"/>
    </row>
    <row r="927" spans="9:11" ht="12.5" x14ac:dyDescent="0.25">
      <c r="I927" s="119"/>
      <c r="K927" s="119"/>
    </row>
    <row r="928" spans="9:11" ht="12.5" x14ac:dyDescent="0.25">
      <c r="I928" s="119"/>
      <c r="K928" s="119"/>
    </row>
    <row r="929" spans="9:11" ht="12.5" x14ac:dyDescent="0.25">
      <c r="I929" s="119"/>
      <c r="K929" s="119"/>
    </row>
    <row r="930" spans="9:11" ht="12.5" x14ac:dyDescent="0.25">
      <c r="I930" s="119"/>
      <c r="K930" s="119"/>
    </row>
    <row r="931" spans="9:11" ht="12.5" x14ac:dyDescent="0.25">
      <c r="I931" s="119"/>
      <c r="K931" s="119"/>
    </row>
    <row r="932" spans="9:11" ht="12.5" x14ac:dyDescent="0.25">
      <c r="I932" s="119"/>
      <c r="K932" s="119"/>
    </row>
    <row r="933" spans="9:11" ht="12.5" x14ac:dyDescent="0.25">
      <c r="I933" s="119"/>
      <c r="K933" s="119"/>
    </row>
    <row r="934" spans="9:11" ht="12.5" x14ac:dyDescent="0.25">
      <c r="I934" s="119"/>
      <c r="K934" s="119"/>
    </row>
    <row r="935" spans="9:11" ht="12.5" x14ac:dyDescent="0.25">
      <c r="I935" s="119"/>
      <c r="K935" s="119"/>
    </row>
    <row r="936" spans="9:11" ht="12.5" x14ac:dyDescent="0.25">
      <c r="I936" s="119"/>
      <c r="K936" s="119"/>
    </row>
    <row r="937" spans="9:11" ht="12.5" x14ac:dyDescent="0.25">
      <c r="I937" s="119"/>
      <c r="K937" s="119"/>
    </row>
    <row r="938" spans="9:11" ht="12.5" x14ac:dyDescent="0.25">
      <c r="I938" s="119"/>
      <c r="K938" s="119"/>
    </row>
    <row r="939" spans="9:11" ht="12.5" x14ac:dyDescent="0.25">
      <c r="I939" s="119"/>
      <c r="K939" s="119"/>
    </row>
    <row r="940" spans="9:11" ht="12.5" x14ac:dyDescent="0.25">
      <c r="I940" s="119"/>
      <c r="K940" s="119"/>
    </row>
    <row r="941" spans="9:11" ht="12.5" x14ac:dyDescent="0.25">
      <c r="I941" s="119"/>
      <c r="K941" s="119"/>
    </row>
    <row r="942" spans="9:11" ht="12.5" x14ac:dyDescent="0.25">
      <c r="I942" s="119"/>
      <c r="K942" s="119"/>
    </row>
    <row r="943" spans="9:11" ht="12.5" x14ac:dyDescent="0.25">
      <c r="I943" s="119"/>
      <c r="K943" s="119"/>
    </row>
    <row r="944" spans="9:11" ht="12.5" x14ac:dyDescent="0.25">
      <c r="I944" s="119"/>
      <c r="K944" s="119"/>
    </row>
    <row r="945" spans="9:11" ht="12.5" x14ac:dyDescent="0.25">
      <c r="I945" s="119"/>
      <c r="K945" s="119"/>
    </row>
    <row r="946" spans="9:11" ht="12.5" x14ac:dyDescent="0.25">
      <c r="I946" s="119"/>
      <c r="K946" s="119"/>
    </row>
    <row r="947" spans="9:11" ht="12.5" x14ac:dyDescent="0.25">
      <c r="I947" s="119"/>
      <c r="K947" s="119"/>
    </row>
    <row r="948" spans="9:11" ht="12.5" x14ac:dyDescent="0.25">
      <c r="I948" s="119"/>
      <c r="K948" s="119"/>
    </row>
    <row r="949" spans="9:11" ht="12.5" x14ac:dyDescent="0.25">
      <c r="I949" s="119"/>
      <c r="K949" s="119"/>
    </row>
    <row r="950" spans="9:11" ht="12.5" x14ac:dyDescent="0.25">
      <c r="I950" s="119"/>
      <c r="K950" s="119"/>
    </row>
    <row r="951" spans="9:11" ht="12.5" x14ac:dyDescent="0.25">
      <c r="I951" s="119"/>
      <c r="K951" s="119"/>
    </row>
    <row r="952" spans="9:11" ht="12.5" x14ac:dyDescent="0.25">
      <c r="I952" s="119"/>
      <c r="K952" s="119"/>
    </row>
    <row r="953" spans="9:11" ht="12.5" x14ac:dyDescent="0.25">
      <c r="I953" s="119"/>
      <c r="K953" s="119"/>
    </row>
    <row r="954" spans="9:11" ht="12.5" x14ac:dyDescent="0.25">
      <c r="I954" s="119"/>
      <c r="K954" s="119"/>
    </row>
    <row r="955" spans="9:11" ht="12.5" x14ac:dyDescent="0.25">
      <c r="I955" s="119"/>
      <c r="K955" s="119"/>
    </row>
    <row r="956" spans="9:11" ht="12.5" x14ac:dyDescent="0.25">
      <c r="I956" s="119"/>
      <c r="K956" s="119"/>
    </row>
    <row r="957" spans="9:11" ht="12.5" x14ac:dyDescent="0.25">
      <c r="I957" s="119"/>
      <c r="K957" s="119"/>
    </row>
    <row r="958" spans="9:11" ht="12.5" x14ac:dyDescent="0.25">
      <c r="I958" s="119"/>
      <c r="K958" s="119"/>
    </row>
    <row r="959" spans="9:11" ht="12.5" x14ac:dyDescent="0.25">
      <c r="I959" s="119"/>
      <c r="K959" s="119"/>
    </row>
    <row r="960" spans="9:11" ht="12.5" x14ac:dyDescent="0.25">
      <c r="I960" s="119"/>
      <c r="K960" s="119"/>
    </row>
    <row r="961" spans="9:11" ht="12.5" x14ac:dyDescent="0.25">
      <c r="I961" s="119"/>
      <c r="K961" s="119"/>
    </row>
    <row r="962" spans="9:11" ht="12.5" x14ac:dyDescent="0.25">
      <c r="I962" s="119"/>
      <c r="K962" s="119"/>
    </row>
    <row r="963" spans="9:11" ht="12.5" x14ac:dyDescent="0.25">
      <c r="I963" s="119"/>
      <c r="K963" s="119"/>
    </row>
    <row r="964" spans="9:11" ht="12.5" x14ac:dyDescent="0.25">
      <c r="I964" s="119"/>
      <c r="K964" s="119"/>
    </row>
    <row r="965" spans="9:11" ht="12.5" x14ac:dyDescent="0.25">
      <c r="I965" s="119"/>
      <c r="K965" s="119"/>
    </row>
    <row r="966" spans="9:11" ht="12.5" x14ac:dyDescent="0.25">
      <c r="I966" s="119"/>
      <c r="K966" s="119"/>
    </row>
    <row r="967" spans="9:11" ht="12.5" x14ac:dyDescent="0.25">
      <c r="I967" s="119"/>
      <c r="K967" s="119"/>
    </row>
    <row r="968" spans="9:11" ht="12.5" x14ac:dyDescent="0.25">
      <c r="I968" s="119"/>
      <c r="K968" s="119"/>
    </row>
    <row r="969" spans="9:11" ht="12.5" x14ac:dyDescent="0.25">
      <c r="I969" s="119"/>
      <c r="K969" s="119"/>
    </row>
    <row r="970" spans="9:11" ht="12.5" x14ac:dyDescent="0.25">
      <c r="I970" s="119"/>
      <c r="K970" s="119"/>
    </row>
    <row r="971" spans="9:11" ht="12.5" x14ac:dyDescent="0.25">
      <c r="I971" s="119"/>
      <c r="K971" s="119"/>
    </row>
    <row r="972" spans="9:11" ht="12.5" x14ac:dyDescent="0.25">
      <c r="I972" s="119"/>
      <c r="K972" s="119"/>
    </row>
    <row r="973" spans="9:11" ht="12.5" x14ac:dyDescent="0.25">
      <c r="I973" s="119"/>
      <c r="K973" s="119"/>
    </row>
    <row r="974" spans="9:11" ht="12.5" x14ac:dyDescent="0.25">
      <c r="I974" s="119"/>
      <c r="K974" s="119"/>
    </row>
    <row r="975" spans="9:11" ht="12.5" x14ac:dyDescent="0.25">
      <c r="I975" s="119"/>
      <c r="K975" s="119"/>
    </row>
    <row r="976" spans="9:11" ht="12.5" x14ac:dyDescent="0.25">
      <c r="I976" s="119"/>
      <c r="K976" s="119"/>
    </row>
    <row r="977" spans="9:11" ht="12.5" x14ac:dyDescent="0.25">
      <c r="I977" s="119"/>
      <c r="K977" s="119"/>
    </row>
    <row r="978" spans="9:11" ht="12.5" x14ac:dyDescent="0.25">
      <c r="I978" s="119"/>
      <c r="K978" s="119"/>
    </row>
    <row r="979" spans="9:11" ht="12.5" x14ac:dyDescent="0.25">
      <c r="I979" s="119"/>
      <c r="K979" s="119"/>
    </row>
    <row r="980" spans="9:11" ht="12.5" x14ac:dyDescent="0.25">
      <c r="I980" s="119"/>
      <c r="K980" s="119"/>
    </row>
    <row r="981" spans="9:11" ht="12.5" x14ac:dyDescent="0.25">
      <c r="I981" s="119"/>
      <c r="K981" s="119"/>
    </row>
    <row r="982" spans="9:11" ht="12.5" x14ac:dyDescent="0.25">
      <c r="I982" s="119"/>
      <c r="K982" s="119"/>
    </row>
    <row r="983" spans="9:11" ht="12.5" x14ac:dyDescent="0.25">
      <c r="I983" s="119"/>
      <c r="K983" s="119"/>
    </row>
    <row r="984" spans="9:11" ht="12.5" x14ac:dyDescent="0.25">
      <c r="I984" s="119"/>
      <c r="K984" s="119"/>
    </row>
    <row r="985" spans="9:11" ht="12.5" x14ac:dyDescent="0.25">
      <c r="I985" s="119"/>
      <c r="K985" s="119"/>
    </row>
    <row r="986" spans="9:11" ht="12.5" x14ac:dyDescent="0.25">
      <c r="I986" s="119"/>
      <c r="K986" s="119"/>
    </row>
    <row r="987" spans="9:11" ht="12.5" x14ac:dyDescent="0.25">
      <c r="I987" s="119"/>
      <c r="K987" s="119"/>
    </row>
    <row r="988" spans="9:11" ht="12.5" x14ac:dyDescent="0.25">
      <c r="I988" s="119"/>
      <c r="K988" s="119"/>
    </row>
    <row r="989" spans="9:11" ht="12.5" x14ac:dyDescent="0.25">
      <c r="I989" s="119"/>
      <c r="K989" s="119"/>
    </row>
    <row r="990" spans="9:11" ht="12.5" x14ac:dyDescent="0.25">
      <c r="I990" s="119"/>
      <c r="K990" s="119"/>
    </row>
    <row r="991" spans="9:11" ht="12.5" x14ac:dyDescent="0.25">
      <c r="I991" s="119"/>
      <c r="K991" s="119"/>
    </row>
    <row r="992" spans="9:11" ht="12.5" x14ac:dyDescent="0.25">
      <c r="I992" s="119"/>
      <c r="K992" s="119"/>
    </row>
    <row r="993" spans="9:11" ht="12.5" x14ac:dyDescent="0.25">
      <c r="I993" s="119"/>
      <c r="K993" s="119"/>
    </row>
    <row r="994" spans="9:11" ht="12.5" x14ac:dyDescent="0.25">
      <c r="I994" s="119"/>
      <c r="K994" s="119"/>
    </row>
    <row r="995" spans="9:11" ht="12.5" x14ac:dyDescent="0.25">
      <c r="I995" s="119"/>
      <c r="K995" s="119"/>
    </row>
    <row r="996" spans="9:11" ht="12.5" x14ac:dyDescent="0.25">
      <c r="I996" s="119"/>
      <c r="K996" s="119"/>
    </row>
    <row r="997" spans="9:11" ht="12.5" x14ac:dyDescent="0.25">
      <c r="I997" s="119"/>
      <c r="K997" s="1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B13-2B26-445E-9930-8E7BBC8CBAE2}">
  <sheetPr>
    <outlinePr summaryBelow="0" summaryRight="0"/>
  </sheetPr>
  <dimension ref="A1:AA984"/>
  <sheetViews>
    <sheetView workbookViewId="0">
      <selection activeCell="E8" sqref="E8"/>
    </sheetView>
  </sheetViews>
  <sheetFormatPr defaultColWidth="14.453125" defaultRowHeight="15.75" customHeight="1" x14ac:dyDescent="0.25"/>
  <cols>
    <col min="1" max="1" width="12.26953125" style="8" customWidth="1"/>
    <col min="2" max="2" width="13.81640625" style="8" customWidth="1"/>
    <col min="3" max="3" width="12.81640625" style="8" customWidth="1"/>
    <col min="4" max="4" width="8" style="8" customWidth="1"/>
    <col min="5" max="6" width="9.453125" style="8" customWidth="1"/>
    <col min="7" max="7" width="9.26953125" style="8" customWidth="1"/>
    <col min="8" max="8" width="9.453125" style="8" customWidth="1"/>
    <col min="9" max="9" width="5.7265625" style="8" customWidth="1"/>
    <col min="10" max="10" width="10" style="8" customWidth="1"/>
    <col min="11" max="11" width="8" style="8" customWidth="1"/>
    <col min="12" max="16384" width="14.453125" style="8"/>
  </cols>
  <sheetData>
    <row r="1" spans="1:27" ht="25" x14ac:dyDescent="0.25">
      <c r="A1" s="107"/>
      <c r="B1" s="107" t="s">
        <v>0</v>
      </c>
      <c r="C1" s="107" t="s">
        <v>1</v>
      </c>
      <c r="D1" s="107" t="s">
        <v>3</v>
      </c>
      <c r="E1" s="106" t="s">
        <v>4</v>
      </c>
      <c r="F1" s="107" t="s">
        <v>5</v>
      </c>
      <c r="G1" s="108" t="s">
        <v>6</v>
      </c>
      <c r="H1" s="107" t="s">
        <v>7</v>
      </c>
      <c r="I1" s="109" t="s">
        <v>8</v>
      </c>
      <c r="J1" s="107" t="s">
        <v>9</v>
      </c>
      <c r="K1" s="109" t="s">
        <v>10</v>
      </c>
    </row>
    <row r="2" spans="1:27" ht="12.5" x14ac:dyDescent="0.25">
      <c r="A2" s="10">
        <v>0.01</v>
      </c>
      <c r="B2" s="9">
        <v>23</v>
      </c>
      <c r="C2" s="9">
        <v>30</v>
      </c>
      <c r="D2" s="9">
        <f t="shared" ref="D2:D9" si="0">SUM(B2:C2)</f>
        <v>53</v>
      </c>
      <c r="E2" s="110">
        <f t="shared" ref="E2:E10" si="1">C2/D2</f>
        <v>0.56603773584905659</v>
      </c>
      <c r="F2" s="110">
        <f t="shared" ref="F2:F9" si="2">D2/$D$10</f>
        <v>5.5907172995780588E-2</v>
      </c>
      <c r="G2" s="111">
        <f t="shared" ref="G2:G9" si="3">B2/$B$10</f>
        <v>3.4328358208955224E-2</v>
      </c>
      <c r="H2" s="111">
        <f t="shared" ref="H2:H9" si="4">C2/$C$10</f>
        <v>0.1079136690647482</v>
      </c>
      <c r="I2" s="113">
        <f t="shared" ref="I2:I9" si="5">LN(H2/G2)</f>
        <v>1.1453597644273803</v>
      </c>
      <c r="J2" s="112">
        <f t="shared" ref="J2:J9" si="6">H2-G2</f>
        <v>7.3585310855792979E-2</v>
      </c>
      <c r="K2" s="113">
        <f t="shared" ref="K2:K9" si="7">I2*J2</f>
        <v>8.4281654307106602E-2</v>
      </c>
    </row>
    <row r="3" spans="1:27" ht="12.5" x14ac:dyDescent="0.25">
      <c r="A3" s="9" t="s">
        <v>38</v>
      </c>
      <c r="B3" s="9">
        <v>272</v>
      </c>
      <c r="C3" s="9">
        <v>50</v>
      </c>
      <c r="D3" s="9">
        <f t="shared" si="0"/>
        <v>322</v>
      </c>
      <c r="E3" s="110">
        <f t="shared" si="1"/>
        <v>0.15527950310559005</v>
      </c>
      <c r="F3" s="110">
        <f t="shared" si="2"/>
        <v>0.33966244725738398</v>
      </c>
      <c r="G3" s="111">
        <f t="shared" si="3"/>
        <v>0.40597014925373132</v>
      </c>
      <c r="H3" s="111">
        <f t="shared" si="4"/>
        <v>0.17985611510791366</v>
      </c>
      <c r="I3" s="113">
        <f t="shared" si="5"/>
        <v>-0.8141224621734765</v>
      </c>
      <c r="J3" s="112">
        <f t="shared" si="6"/>
        <v>-0.22611403414581766</v>
      </c>
      <c r="K3" s="113">
        <f t="shared" si="7"/>
        <v>0.1840845142107706</v>
      </c>
    </row>
    <row r="4" spans="1:27" ht="12.5" x14ac:dyDescent="0.25">
      <c r="A4" s="9" t="s">
        <v>39</v>
      </c>
      <c r="B4" s="9">
        <v>62</v>
      </c>
      <c r="C4" s="9">
        <v>19</v>
      </c>
      <c r="D4" s="9">
        <f t="shared" si="0"/>
        <v>81</v>
      </c>
      <c r="E4" s="110">
        <f t="shared" si="1"/>
        <v>0.23456790123456789</v>
      </c>
      <c r="F4" s="110">
        <f t="shared" si="2"/>
        <v>8.5443037974683542E-2</v>
      </c>
      <c r="G4" s="111">
        <f t="shared" si="3"/>
        <v>9.2537313432835819E-2</v>
      </c>
      <c r="H4" s="111">
        <f t="shared" si="4"/>
        <v>6.83453237410072E-2</v>
      </c>
      <c r="I4" s="113">
        <f t="shared" si="5"/>
        <v>-0.30303880718427623</v>
      </c>
      <c r="J4" s="112">
        <f t="shared" si="6"/>
        <v>-2.4191989691828619E-2</v>
      </c>
      <c r="K4" s="113">
        <f t="shared" si="7"/>
        <v>7.3311116996260511E-3</v>
      </c>
    </row>
    <row r="5" spans="1:27" ht="12.5" x14ac:dyDescent="0.25">
      <c r="A5" s="9" t="s">
        <v>40</v>
      </c>
      <c r="B5" s="9">
        <v>60</v>
      </c>
      <c r="C5" s="9">
        <v>24</v>
      </c>
      <c r="D5" s="9">
        <f t="shared" si="0"/>
        <v>84</v>
      </c>
      <c r="E5" s="110">
        <f t="shared" si="1"/>
        <v>0.2857142857142857</v>
      </c>
      <c r="F5" s="110">
        <f t="shared" si="2"/>
        <v>8.8607594936708861E-2</v>
      </c>
      <c r="G5" s="111">
        <f t="shared" si="3"/>
        <v>8.9552238805970144E-2</v>
      </c>
      <c r="H5" s="111">
        <f t="shared" si="4"/>
        <v>8.6330935251798566E-2</v>
      </c>
      <c r="I5" s="113">
        <f t="shared" si="5"/>
        <v>-3.6634133179780273E-2</v>
      </c>
      <c r="J5" s="112">
        <f t="shared" si="6"/>
        <v>-3.2213035541715784E-3</v>
      </c>
      <c r="K5" s="113">
        <f t="shared" si="7"/>
        <v>1.1800966341602115E-4</v>
      </c>
    </row>
    <row r="6" spans="1:27" ht="12.5" x14ac:dyDescent="0.25">
      <c r="A6" s="9" t="s">
        <v>41</v>
      </c>
      <c r="B6" s="9">
        <v>57</v>
      </c>
      <c r="C6" s="9">
        <v>22</v>
      </c>
      <c r="D6" s="9">
        <f t="shared" si="0"/>
        <v>79</v>
      </c>
      <c r="E6" s="110">
        <f t="shared" si="1"/>
        <v>0.27848101265822783</v>
      </c>
      <c r="F6" s="110">
        <f t="shared" si="2"/>
        <v>8.3333333333333329E-2</v>
      </c>
      <c r="G6" s="111">
        <f t="shared" si="3"/>
        <v>8.5074626865671646E-2</v>
      </c>
      <c r="H6" s="111">
        <f t="shared" si="4"/>
        <v>7.9136690647482008E-2</v>
      </c>
      <c r="I6" s="113">
        <f t="shared" si="5"/>
        <v>-7.2352215781859769E-2</v>
      </c>
      <c r="J6" s="112">
        <f t="shared" si="6"/>
        <v>-5.9379362181896378E-3</v>
      </c>
      <c r="K6" s="113">
        <f t="shared" si="7"/>
        <v>4.29622842557377E-4</v>
      </c>
    </row>
    <row r="7" spans="1:27" ht="15" customHeight="1" x14ac:dyDescent="0.25">
      <c r="A7" s="9" t="s">
        <v>42</v>
      </c>
      <c r="B7" s="9">
        <v>43</v>
      </c>
      <c r="C7" s="9">
        <v>19</v>
      </c>
      <c r="D7" s="9">
        <f t="shared" si="0"/>
        <v>62</v>
      </c>
      <c r="E7" s="110">
        <f t="shared" si="1"/>
        <v>0.30645161290322581</v>
      </c>
      <c r="F7" s="110">
        <f t="shared" si="2"/>
        <v>6.5400843881856546E-2</v>
      </c>
      <c r="G7" s="111">
        <f t="shared" si="3"/>
        <v>6.4179104477611937E-2</v>
      </c>
      <c r="H7" s="111">
        <f t="shared" si="4"/>
        <v>6.83453237410072E-2</v>
      </c>
      <c r="I7" s="113">
        <f t="shared" si="5"/>
        <v>6.2895462167252933E-2</v>
      </c>
      <c r="J7" s="112">
        <f t="shared" si="6"/>
        <v>4.1662192633952627E-3</v>
      </c>
      <c r="K7" s="113">
        <f t="shared" si="7"/>
        <v>2.6203628606135711E-4</v>
      </c>
    </row>
    <row r="8" spans="1:27" ht="15" customHeight="1" x14ac:dyDescent="0.25">
      <c r="A8" s="9" t="s">
        <v>43</v>
      </c>
      <c r="B8" s="9">
        <v>46</v>
      </c>
      <c r="C8" s="9">
        <v>22</v>
      </c>
      <c r="D8" s="9">
        <f t="shared" si="0"/>
        <v>68</v>
      </c>
      <c r="E8" s="110">
        <f t="shared" si="1"/>
        <v>0.3235294117647059</v>
      </c>
      <c r="F8" s="110">
        <f t="shared" si="2"/>
        <v>7.1729957805907171E-2</v>
      </c>
      <c r="G8" s="111">
        <f t="shared" si="3"/>
        <v>6.8656716417910449E-2</v>
      </c>
      <c r="H8" s="111">
        <f t="shared" si="4"/>
        <v>7.9136690647482008E-2</v>
      </c>
      <c r="I8" s="113">
        <f t="shared" si="5"/>
        <v>0.14205765556359537</v>
      </c>
      <c r="J8" s="112">
        <f t="shared" si="6"/>
        <v>1.0479974229571559E-2</v>
      </c>
      <c r="K8" s="113">
        <f t="shared" si="7"/>
        <v>1.4887605694198322E-3</v>
      </c>
    </row>
    <row r="9" spans="1:27" ht="15" customHeight="1" x14ac:dyDescent="0.25">
      <c r="A9" s="9" t="s">
        <v>44</v>
      </c>
      <c r="B9" s="9">
        <v>107</v>
      </c>
      <c r="C9" s="9">
        <v>92</v>
      </c>
      <c r="D9" s="9">
        <f t="shared" si="0"/>
        <v>199</v>
      </c>
      <c r="E9" s="110">
        <f t="shared" si="1"/>
        <v>0.46231155778894473</v>
      </c>
      <c r="F9" s="110">
        <f t="shared" si="2"/>
        <v>0.20991561181434598</v>
      </c>
      <c r="G9" s="111">
        <f t="shared" si="3"/>
        <v>0.15970149253731344</v>
      </c>
      <c r="H9" s="111">
        <f t="shared" si="4"/>
        <v>0.33093525179856115</v>
      </c>
      <c r="I9" s="113">
        <f t="shared" si="5"/>
        <v>0.72861634128150876</v>
      </c>
      <c r="J9" s="112">
        <f t="shared" si="6"/>
        <v>0.1712337592612477</v>
      </c>
      <c r="K9" s="113">
        <f t="shared" si="7"/>
        <v>0.12476371517680897</v>
      </c>
    </row>
    <row r="10" spans="1:27" ht="12.5" x14ac:dyDescent="0.25">
      <c r="A10" s="114" t="s">
        <v>17</v>
      </c>
      <c r="B10" s="115">
        <f t="shared" ref="B10:D10" si="8">SUM(B2:B9)</f>
        <v>670</v>
      </c>
      <c r="C10" s="115">
        <f t="shared" si="8"/>
        <v>278</v>
      </c>
      <c r="D10" s="115">
        <f t="shared" si="8"/>
        <v>948</v>
      </c>
      <c r="E10" s="116">
        <f t="shared" si="1"/>
        <v>0.29324894514767935</v>
      </c>
      <c r="F10" s="116">
        <f t="shared" ref="F10:H10" si="9">SUM(F2:F9)</f>
        <v>1</v>
      </c>
      <c r="G10" s="116">
        <f t="shared" si="9"/>
        <v>1</v>
      </c>
      <c r="H10" s="116">
        <f t="shared" si="9"/>
        <v>1</v>
      </c>
      <c r="I10" s="118"/>
      <c r="J10" s="117"/>
      <c r="K10" s="153">
        <f>SUM(K2:K9)</f>
        <v>0.40275942475576676</v>
      </c>
    </row>
    <row r="11" spans="1:27" ht="12.5" x14ac:dyDescent="0.25">
      <c r="A11" s="149"/>
      <c r="B11" s="149"/>
      <c r="C11" s="149"/>
      <c r="D11" s="149"/>
      <c r="E11" s="151"/>
      <c r="F11" s="149"/>
      <c r="G11" s="150"/>
      <c r="H11" s="149"/>
      <c r="I11" s="148"/>
      <c r="J11" s="149"/>
      <c r="K11" s="148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</row>
    <row r="12" spans="1:27" ht="12.5" x14ac:dyDescent="0.25">
      <c r="I12" s="119"/>
      <c r="K12" s="119"/>
    </row>
    <row r="13" spans="1:27" ht="12.5" x14ac:dyDescent="0.25">
      <c r="I13" s="119"/>
      <c r="K13" s="119"/>
    </row>
    <row r="14" spans="1:27" ht="12.5" x14ac:dyDescent="0.25">
      <c r="I14" s="119"/>
      <c r="K14" s="119"/>
    </row>
    <row r="15" spans="1:27" ht="12.5" x14ac:dyDescent="0.25">
      <c r="I15" s="119"/>
      <c r="K15" s="119"/>
    </row>
    <row r="16" spans="1:27" ht="12.5" x14ac:dyDescent="0.25">
      <c r="I16" s="119"/>
      <c r="K16" s="119"/>
    </row>
    <row r="17" spans="9:11" ht="12.5" x14ac:dyDescent="0.25">
      <c r="I17" s="119"/>
      <c r="K17" s="119"/>
    </row>
    <row r="18" spans="9:11" ht="12.5" x14ac:dyDescent="0.25">
      <c r="I18" s="119"/>
      <c r="K18" s="119"/>
    </row>
    <row r="19" spans="9:11" ht="12.5" x14ac:dyDescent="0.25">
      <c r="I19" s="119"/>
      <c r="K19" s="119"/>
    </row>
    <row r="20" spans="9:11" ht="12.5" x14ac:dyDescent="0.25">
      <c r="I20" s="119"/>
      <c r="K20" s="119"/>
    </row>
    <row r="21" spans="9:11" ht="12.5" x14ac:dyDescent="0.25">
      <c r="I21" s="119"/>
      <c r="K21" s="119"/>
    </row>
    <row r="22" spans="9:11" ht="12.5" x14ac:dyDescent="0.25">
      <c r="I22" s="119"/>
      <c r="K22" s="119"/>
    </row>
    <row r="23" spans="9:11" ht="12.5" x14ac:dyDescent="0.25">
      <c r="I23" s="119"/>
      <c r="K23" s="119"/>
    </row>
    <row r="24" spans="9:11" ht="12.5" x14ac:dyDescent="0.25">
      <c r="I24" s="119"/>
      <c r="K24" s="119"/>
    </row>
    <row r="25" spans="9:11" ht="12.5" x14ac:dyDescent="0.25">
      <c r="I25" s="119"/>
      <c r="K25" s="119"/>
    </row>
    <row r="26" spans="9:11" ht="12.5" x14ac:dyDescent="0.25">
      <c r="I26" s="119"/>
      <c r="K26" s="119"/>
    </row>
    <row r="27" spans="9:11" ht="12.5" x14ac:dyDescent="0.25">
      <c r="I27" s="119"/>
      <c r="K27" s="119"/>
    </row>
    <row r="28" spans="9:11" ht="12.5" x14ac:dyDescent="0.25">
      <c r="I28" s="119"/>
      <c r="K28" s="119"/>
    </row>
    <row r="29" spans="9:11" ht="12.5" x14ac:dyDescent="0.25">
      <c r="I29" s="119"/>
      <c r="K29" s="119"/>
    </row>
    <row r="30" spans="9:11" ht="12.5" x14ac:dyDescent="0.25">
      <c r="I30" s="119"/>
      <c r="K30" s="119"/>
    </row>
    <row r="31" spans="9:11" ht="12.5" x14ac:dyDescent="0.25">
      <c r="I31" s="119"/>
      <c r="K31" s="119"/>
    </row>
    <row r="32" spans="9:11" ht="12.5" x14ac:dyDescent="0.25">
      <c r="I32" s="119"/>
      <c r="K32" s="119"/>
    </row>
    <row r="33" spans="9:11" ht="12.5" x14ac:dyDescent="0.25">
      <c r="I33" s="119"/>
      <c r="K33" s="119"/>
    </row>
    <row r="34" spans="9:11" ht="12.5" x14ac:dyDescent="0.25">
      <c r="I34" s="119"/>
      <c r="K34" s="119"/>
    </row>
    <row r="35" spans="9:11" ht="12.5" x14ac:dyDescent="0.25">
      <c r="I35" s="119"/>
      <c r="K35" s="119"/>
    </row>
    <row r="36" spans="9:11" ht="12.5" x14ac:dyDescent="0.25">
      <c r="I36" s="119"/>
      <c r="K36" s="119"/>
    </row>
    <row r="37" spans="9:11" ht="12.5" x14ac:dyDescent="0.25">
      <c r="I37" s="119"/>
      <c r="K37" s="119"/>
    </row>
    <row r="38" spans="9:11" ht="12.5" x14ac:dyDescent="0.25">
      <c r="I38" s="119"/>
      <c r="K38" s="119"/>
    </row>
    <row r="39" spans="9:11" ht="12.5" x14ac:dyDescent="0.25">
      <c r="I39" s="119"/>
      <c r="K39" s="119"/>
    </row>
    <row r="40" spans="9:11" ht="12.5" x14ac:dyDescent="0.25">
      <c r="I40" s="119"/>
      <c r="K40" s="119"/>
    </row>
    <row r="41" spans="9:11" ht="12.5" x14ac:dyDescent="0.25">
      <c r="I41" s="119"/>
      <c r="K41" s="119"/>
    </row>
    <row r="42" spans="9:11" ht="12.5" x14ac:dyDescent="0.25">
      <c r="I42" s="119"/>
      <c r="K42" s="119"/>
    </row>
    <row r="43" spans="9:11" ht="12.5" x14ac:dyDescent="0.25">
      <c r="I43" s="119"/>
      <c r="K43" s="119"/>
    </row>
    <row r="44" spans="9:11" ht="12.5" x14ac:dyDescent="0.25">
      <c r="I44" s="119"/>
      <c r="K44" s="119"/>
    </row>
    <row r="45" spans="9:11" ht="12.5" x14ac:dyDescent="0.25">
      <c r="I45" s="119"/>
      <c r="K45" s="119"/>
    </row>
    <row r="46" spans="9:11" ht="12.5" x14ac:dyDescent="0.25">
      <c r="I46" s="119"/>
      <c r="K46" s="119"/>
    </row>
    <row r="47" spans="9:11" ht="12.5" x14ac:dyDescent="0.25">
      <c r="I47" s="119"/>
      <c r="K47" s="119"/>
    </row>
    <row r="48" spans="9:11" ht="12.5" x14ac:dyDescent="0.25">
      <c r="I48" s="119"/>
      <c r="K48" s="119"/>
    </row>
    <row r="49" spans="9:11" ht="12.5" x14ac:dyDescent="0.25">
      <c r="I49" s="119"/>
      <c r="K49" s="119"/>
    </row>
    <row r="50" spans="9:11" ht="12.5" x14ac:dyDescent="0.25">
      <c r="I50" s="119"/>
      <c r="K50" s="119"/>
    </row>
    <row r="51" spans="9:11" ht="12.5" x14ac:dyDescent="0.25">
      <c r="I51" s="119"/>
      <c r="K51" s="119"/>
    </row>
    <row r="52" spans="9:11" ht="12.5" x14ac:dyDescent="0.25">
      <c r="I52" s="119"/>
      <c r="K52" s="119"/>
    </row>
    <row r="53" spans="9:11" ht="12.5" x14ac:dyDescent="0.25">
      <c r="I53" s="119"/>
      <c r="K53" s="119"/>
    </row>
    <row r="54" spans="9:11" ht="12.5" x14ac:dyDescent="0.25">
      <c r="I54" s="119"/>
      <c r="K54" s="119"/>
    </row>
    <row r="55" spans="9:11" ht="12.5" x14ac:dyDescent="0.25">
      <c r="I55" s="119"/>
      <c r="K55" s="119"/>
    </row>
    <row r="56" spans="9:11" ht="12.5" x14ac:dyDescent="0.25">
      <c r="I56" s="119"/>
      <c r="K56" s="119"/>
    </row>
    <row r="57" spans="9:11" ht="12.5" x14ac:dyDescent="0.25">
      <c r="I57" s="119"/>
      <c r="K57" s="119"/>
    </row>
    <row r="58" spans="9:11" ht="12.5" x14ac:dyDescent="0.25">
      <c r="I58" s="119"/>
      <c r="K58" s="119"/>
    </row>
    <row r="59" spans="9:11" ht="12.5" x14ac:dyDescent="0.25">
      <c r="I59" s="119"/>
      <c r="K59" s="119"/>
    </row>
    <row r="60" spans="9:11" ht="12.5" x14ac:dyDescent="0.25">
      <c r="I60" s="119"/>
      <c r="K60" s="119"/>
    </row>
    <row r="61" spans="9:11" ht="12.5" x14ac:dyDescent="0.25">
      <c r="I61" s="119"/>
      <c r="K61" s="119"/>
    </row>
    <row r="62" spans="9:11" ht="12.5" x14ac:dyDescent="0.25">
      <c r="I62" s="119"/>
      <c r="K62" s="119"/>
    </row>
    <row r="63" spans="9:11" ht="12.5" x14ac:dyDescent="0.25">
      <c r="I63" s="119"/>
      <c r="K63" s="119"/>
    </row>
    <row r="64" spans="9:11" ht="12.5" x14ac:dyDescent="0.25">
      <c r="I64" s="119"/>
      <c r="K64" s="119"/>
    </row>
    <row r="65" spans="9:11" ht="12.5" x14ac:dyDescent="0.25">
      <c r="I65" s="119"/>
      <c r="K65" s="119"/>
    </row>
    <row r="66" spans="9:11" ht="12.5" x14ac:dyDescent="0.25">
      <c r="I66" s="119"/>
      <c r="K66" s="119"/>
    </row>
    <row r="67" spans="9:11" ht="12.5" x14ac:dyDescent="0.25">
      <c r="I67" s="119"/>
      <c r="K67" s="119"/>
    </row>
    <row r="68" spans="9:11" ht="12.5" x14ac:dyDescent="0.25">
      <c r="I68" s="119"/>
      <c r="K68" s="119"/>
    </row>
    <row r="69" spans="9:11" ht="12.5" x14ac:dyDescent="0.25">
      <c r="I69" s="119"/>
      <c r="K69" s="119"/>
    </row>
    <row r="70" spans="9:11" ht="12.5" x14ac:dyDescent="0.25">
      <c r="I70" s="119"/>
      <c r="K70" s="119"/>
    </row>
    <row r="71" spans="9:11" ht="12.5" x14ac:dyDescent="0.25">
      <c r="I71" s="119"/>
      <c r="K71" s="119"/>
    </row>
    <row r="72" spans="9:11" ht="12.5" x14ac:dyDescent="0.25">
      <c r="I72" s="119"/>
      <c r="K72" s="119"/>
    </row>
    <row r="73" spans="9:11" ht="12.5" x14ac:dyDescent="0.25">
      <c r="I73" s="119"/>
      <c r="K73" s="119"/>
    </row>
    <row r="74" spans="9:11" ht="12.5" x14ac:dyDescent="0.25">
      <c r="I74" s="119"/>
      <c r="K74" s="119"/>
    </row>
    <row r="75" spans="9:11" ht="12.5" x14ac:dyDescent="0.25">
      <c r="I75" s="119"/>
      <c r="K75" s="119"/>
    </row>
    <row r="76" spans="9:11" ht="12.5" x14ac:dyDescent="0.25">
      <c r="I76" s="119"/>
      <c r="K76" s="119"/>
    </row>
    <row r="77" spans="9:11" ht="12.5" x14ac:dyDescent="0.25">
      <c r="I77" s="119"/>
      <c r="K77" s="119"/>
    </row>
    <row r="78" spans="9:11" ht="12.5" x14ac:dyDescent="0.25">
      <c r="I78" s="119"/>
      <c r="K78" s="119"/>
    </row>
    <row r="79" spans="9:11" ht="12.5" x14ac:dyDescent="0.25">
      <c r="I79" s="119"/>
      <c r="K79" s="119"/>
    </row>
    <row r="80" spans="9:11" ht="12.5" x14ac:dyDescent="0.25">
      <c r="I80" s="119"/>
      <c r="K80" s="119"/>
    </row>
    <row r="81" spans="9:11" ht="12.5" x14ac:dyDescent="0.25">
      <c r="I81" s="119"/>
      <c r="K81" s="119"/>
    </row>
    <row r="82" spans="9:11" ht="12.5" x14ac:dyDescent="0.25">
      <c r="I82" s="119"/>
      <c r="K82" s="119"/>
    </row>
    <row r="83" spans="9:11" ht="12.5" x14ac:dyDescent="0.25">
      <c r="I83" s="119"/>
      <c r="K83" s="119"/>
    </row>
    <row r="84" spans="9:11" ht="12.5" x14ac:dyDescent="0.25">
      <c r="I84" s="119"/>
      <c r="K84" s="119"/>
    </row>
    <row r="85" spans="9:11" ht="12.5" x14ac:dyDescent="0.25">
      <c r="I85" s="119"/>
      <c r="K85" s="119"/>
    </row>
    <row r="86" spans="9:11" ht="12.5" x14ac:dyDescent="0.25">
      <c r="I86" s="119"/>
      <c r="K86" s="119"/>
    </row>
    <row r="87" spans="9:11" ht="12.5" x14ac:dyDescent="0.25">
      <c r="I87" s="119"/>
      <c r="K87" s="119"/>
    </row>
    <row r="88" spans="9:11" ht="12.5" x14ac:dyDescent="0.25">
      <c r="I88" s="119"/>
      <c r="K88" s="119"/>
    </row>
    <row r="89" spans="9:11" ht="12.5" x14ac:dyDescent="0.25">
      <c r="I89" s="119"/>
      <c r="K89" s="119"/>
    </row>
    <row r="90" spans="9:11" ht="12.5" x14ac:dyDescent="0.25">
      <c r="I90" s="119"/>
      <c r="K90" s="119"/>
    </row>
    <row r="91" spans="9:11" ht="12.5" x14ac:dyDescent="0.25">
      <c r="I91" s="119"/>
      <c r="K91" s="119"/>
    </row>
    <row r="92" spans="9:11" ht="12.5" x14ac:dyDescent="0.25">
      <c r="I92" s="119"/>
      <c r="K92" s="119"/>
    </row>
    <row r="93" spans="9:11" ht="12.5" x14ac:dyDescent="0.25">
      <c r="I93" s="119"/>
      <c r="K93" s="119"/>
    </row>
    <row r="94" spans="9:11" ht="12.5" x14ac:dyDescent="0.25">
      <c r="I94" s="119"/>
      <c r="K94" s="119"/>
    </row>
    <row r="95" spans="9:11" ht="12.5" x14ac:dyDescent="0.25">
      <c r="I95" s="119"/>
      <c r="K95" s="119"/>
    </row>
    <row r="96" spans="9:11" ht="12.5" x14ac:dyDescent="0.25">
      <c r="I96" s="119"/>
      <c r="K96" s="119"/>
    </row>
    <row r="97" spans="9:11" ht="12.5" x14ac:dyDescent="0.25">
      <c r="I97" s="119"/>
      <c r="K97" s="119"/>
    </row>
    <row r="98" spans="9:11" ht="12.5" x14ac:dyDescent="0.25">
      <c r="I98" s="119"/>
      <c r="K98" s="119"/>
    </row>
    <row r="99" spans="9:11" ht="12.5" x14ac:dyDescent="0.25">
      <c r="I99" s="119"/>
      <c r="K99" s="119"/>
    </row>
    <row r="100" spans="9:11" ht="12.5" x14ac:dyDescent="0.25">
      <c r="I100" s="119"/>
      <c r="K100" s="119"/>
    </row>
    <row r="101" spans="9:11" ht="12.5" x14ac:dyDescent="0.25">
      <c r="I101" s="119"/>
      <c r="K101" s="119"/>
    </row>
    <row r="102" spans="9:11" ht="12.5" x14ac:dyDescent="0.25">
      <c r="I102" s="119"/>
      <c r="K102" s="119"/>
    </row>
    <row r="103" spans="9:11" ht="12.5" x14ac:dyDescent="0.25">
      <c r="I103" s="119"/>
      <c r="K103" s="119"/>
    </row>
    <row r="104" spans="9:11" ht="12.5" x14ac:dyDescent="0.25">
      <c r="I104" s="119"/>
      <c r="K104" s="119"/>
    </row>
    <row r="105" spans="9:11" ht="12.5" x14ac:dyDescent="0.25">
      <c r="I105" s="119"/>
      <c r="K105" s="119"/>
    </row>
    <row r="106" spans="9:11" ht="12.5" x14ac:dyDescent="0.25">
      <c r="I106" s="119"/>
      <c r="K106" s="119"/>
    </row>
    <row r="107" spans="9:11" ht="12.5" x14ac:dyDescent="0.25">
      <c r="I107" s="119"/>
      <c r="K107" s="119"/>
    </row>
    <row r="108" spans="9:11" ht="12.5" x14ac:dyDescent="0.25">
      <c r="I108" s="119"/>
      <c r="K108" s="119"/>
    </row>
    <row r="109" spans="9:11" ht="12.5" x14ac:dyDescent="0.25">
      <c r="I109" s="119"/>
      <c r="K109" s="119"/>
    </row>
    <row r="110" spans="9:11" ht="12.5" x14ac:dyDescent="0.25">
      <c r="I110" s="119"/>
      <c r="K110" s="119"/>
    </row>
    <row r="111" spans="9:11" ht="12.5" x14ac:dyDescent="0.25">
      <c r="I111" s="119"/>
      <c r="K111" s="119"/>
    </row>
    <row r="112" spans="9:11" ht="12.5" x14ac:dyDescent="0.25">
      <c r="I112" s="119"/>
      <c r="K112" s="119"/>
    </row>
    <row r="113" spans="9:11" ht="12.5" x14ac:dyDescent="0.25">
      <c r="I113" s="119"/>
      <c r="K113" s="119"/>
    </row>
    <row r="114" spans="9:11" ht="12.5" x14ac:dyDescent="0.25">
      <c r="I114" s="119"/>
      <c r="K114" s="119"/>
    </row>
    <row r="115" spans="9:11" ht="12.5" x14ac:dyDescent="0.25">
      <c r="I115" s="119"/>
      <c r="K115" s="119"/>
    </row>
    <row r="116" spans="9:11" ht="12.5" x14ac:dyDescent="0.25">
      <c r="I116" s="119"/>
      <c r="K116" s="119"/>
    </row>
    <row r="117" spans="9:11" ht="12.5" x14ac:dyDescent="0.25">
      <c r="I117" s="119"/>
      <c r="K117" s="119"/>
    </row>
    <row r="118" spans="9:11" ht="12.5" x14ac:dyDescent="0.25">
      <c r="I118" s="119"/>
      <c r="K118" s="119"/>
    </row>
    <row r="119" spans="9:11" ht="12.5" x14ac:dyDescent="0.25">
      <c r="I119" s="119"/>
      <c r="K119" s="119"/>
    </row>
    <row r="120" spans="9:11" ht="12.5" x14ac:dyDescent="0.25">
      <c r="I120" s="119"/>
      <c r="K120" s="119"/>
    </row>
    <row r="121" spans="9:11" ht="12.5" x14ac:dyDescent="0.25">
      <c r="I121" s="119"/>
      <c r="K121" s="119"/>
    </row>
    <row r="122" spans="9:11" ht="12.5" x14ac:dyDescent="0.25">
      <c r="I122" s="119"/>
      <c r="K122" s="119"/>
    </row>
    <row r="123" spans="9:11" ht="12.5" x14ac:dyDescent="0.25">
      <c r="I123" s="119"/>
      <c r="K123" s="119"/>
    </row>
    <row r="124" spans="9:11" ht="12.5" x14ac:dyDescent="0.25">
      <c r="I124" s="119"/>
      <c r="K124" s="119"/>
    </row>
    <row r="125" spans="9:11" ht="12.5" x14ac:dyDescent="0.25">
      <c r="I125" s="119"/>
      <c r="K125" s="119"/>
    </row>
    <row r="126" spans="9:11" ht="12.5" x14ac:dyDescent="0.25">
      <c r="I126" s="119"/>
      <c r="K126" s="119"/>
    </row>
    <row r="127" spans="9:11" ht="12.5" x14ac:dyDescent="0.25">
      <c r="I127" s="119"/>
      <c r="K127" s="119"/>
    </row>
    <row r="128" spans="9:11" ht="12.5" x14ac:dyDescent="0.25">
      <c r="I128" s="119"/>
      <c r="K128" s="119"/>
    </row>
    <row r="129" spans="9:11" ht="12.5" x14ac:dyDescent="0.25">
      <c r="I129" s="119"/>
      <c r="K129" s="119"/>
    </row>
    <row r="130" spans="9:11" ht="12.5" x14ac:dyDescent="0.25">
      <c r="I130" s="119"/>
      <c r="K130" s="119"/>
    </row>
    <row r="131" spans="9:11" ht="12.5" x14ac:dyDescent="0.25">
      <c r="I131" s="119"/>
      <c r="K131" s="119"/>
    </row>
    <row r="132" spans="9:11" ht="12.5" x14ac:dyDescent="0.25">
      <c r="I132" s="119"/>
      <c r="K132" s="119"/>
    </row>
    <row r="133" spans="9:11" ht="12.5" x14ac:dyDescent="0.25">
      <c r="I133" s="119"/>
      <c r="K133" s="119"/>
    </row>
    <row r="134" spans="9:11" ht="12.5" x14ac:dyDescent="0.25">
      <c r="I134" s="119"/>
      <c r="K134" s="119"/>
    </row>
    <row r="135" spans="9:11" ht="12.5" x14ac:dyDescent="0.25">
      <c r="I135" s="119"/>
      <c r="K135" s="119"/>
    </row>
    <row r="136" spans="9:11" ht="12.5" x14ac:dyDescent="0.25">
      <c r="I136" s="119"/>
      <c r="K136" s="119"/>
    </row>
    <row r="137" spans="9:11" ht="12.5" x14ac:dyDescent="0.25">
      <c r="I137" s="119"/>
      <c r="K137" s="119"/>
    </row>
    <row r="138" spans="9:11" ht="12.5" x14ac:dyDescent="0.25">
      <c r="I138" s="119"/>
      <c r="K138" s="119"/>
    </row>
    <row r="139" spans="9:11" ht="12.5" x14ac:dyDescent="0.25">
      <c r="I139" s="119"/>
      <c r="K139" s="119"/>
    </row>
    <row r="140" spans="9:11" ht="12.5" x14ac:dyDescent="0.25">
      <c r="I140" s="119"/>
      <c r="K140" s="119"/>
    </row>
    <row r="141" spans="9:11" ht="12.5" x14ac:dyDescent="0.25">
      <c r="I141" s="119"/>
      <c r="K141" s="119"/>
    </row>
    <row r="142" spans="9:11" ht="12.5" x14ac:dyDescent="0.25">
      <c r="I142" s="119"/>
      <c r="K142" s="119"/>
    </row>
    <row r="143" spans="9:11" ht="12.5" x14ac:dyDescent="0.25">
      <c r="I143" s="119"/>
      <c r="K143" s="119"/>
    </row>
    <row r="144" spans="9:11" ht="12.5" x14ac:dyDescent="0.25">
      <c r="I144" s="119"/>
      <c r="K144" s="119"/>
    </row>
    <row r="145" spans="9:11" ht="12.5" x14ac:dyDescent="0.25">
      <c r="I145" s="119"/>
      <c r="K145" s="119"/>
    </row>
    <row r="146" spans="9:11" ht="12.5" x14ac:dyDescent="0.25">
      <c r="I146" s="119"/>
      <c r="K146" s="119"/>
    </row>
    <row r="147" spans="9:11" ht="12.5" x14ac:dyDescent="0.25">
      <c r="I147" s="119"/>
      <c r="K147" s="119"/>
    </row>
    <row r="148" spans="9:11" ht="12.5" x14ac:dyDescent="0.25">
      <c r="I148" s="119"/>
      <c r="K148" s="119"/>
    </row>
    <row r="149" spans="9:11" ht="12.5" x14ac:dyDescent="0.25">
      <c r="I149" s="119"/>
      <c r="K149" s="119"/>
    </row>
    <row r="150" spans="9:11" ht="12.5" x14ac:dyDescent="0.25">
      <c r="I150" s="119"/>
      <c r="K150" s="119"/>
    </row>
    <row r="151" spans="9:11" ht="12.5" x14ac:dyDescent="0.25">
      <c r="I151" s="119"/>
      <c r="K151" s="119"/>
    </row>
    <row r="152" spans="9:11" ht="12.5" x14ac:dyDescent="0.25">
      <c r="I152" s="119"/>
      <c r="K152" s="119"/>
    </row>
    <row r="153" spans="9:11" ht="12.5" x14ac:dyDescent="0.25">
      <c r="I153" s="119"/>
      <c r="K153" s="119"/>
    </row>
    <row r="154" spans="9:11" ht="12.5" x14ac:dyDescent="0.25">
      <c r="I154" s="119"/>
      <c r="K154" s="119"/>
    </row>
    <row r="155" spans="9:11" ht="12.5" x14ac:dyDescent="0.25">
      <c r="I155" s="119"/>
      <c r="K155" s="119"/>
    </row>
    <row r="156" spans="9:11" ht="12.5" x14ac:dyDescent="0.25">
      <c r="I156" s="119"/>
      <c r="K156" s="119"/>
    </row>
    <row r="157" spans="9:11" ht="12.5" x14ac:dyDescent="0.25">
      <c r="I157" s="119"/>
      <c r="K157" s="119"/>
    </row>
    <row r="158" spans="9:11" ht="12.5" x14ac:dyDescent="0.25">
      <c r="I158" s="119"/>
      <c r="K158" s="119"/>
    </row>
    <row r="159" spans="9:11" ht="12.5" x14ac:dyDescent="0.25">
      <c r="I159" s="119"/>
      <c r="K159" s="119"/>
    </row>
    <row r="160" spans="9:11" ht="12.5" x14ac:dyDescent="0.25">
      <c r="I160" s="119"/>
      <c r="K160" s="119"/>
    </row>
    <row r="161" spans="9:11" ht="12.5" x14ac:dyDescent="0.25">
      <c r="I161" s="119"/>
      <c r="K161" s="119"/>
    </row>
    <row r="162" spans="9:11" ht="12.5" x14ac:dyDescent="0.25">
      <c r="I162" s="119"/>
      <c r="K162" s="119"/>
    </row>
    <row r="163" spans="9:11" ht="12.5" x14ac:dyDescent="0.25">
      <c r="I163" s="119"/>
      <c r="K163" s="119"/>
    </row>
    <row r="164" spans="9:11" ht="12.5" x14ac:dyDescent="0.25">
      <c r="I164" s="119"/>
      <c r="K164" s="119"/>
    </row>
    <row r="165" spans="9:11" ht="12.5" x14ac:dyDescent="0.25">
      <c r="I165" s="119"/>
      <c r="K165" s="119"/>
    </row>
    <row r="166" spans="9:11" ht="12.5" x14ac:dyDescent="0.25">
      <c r="I166" s="119"/>
      <c r="K166" s="119"/>
    </row>
    <row r="167" spans="9:11" ht="12.5" x14ac:dyDescent="0.25">
      <c r="I167" s="119"/>
      <c r="K167" s="119"/>
    </row>
    <row r="168" spans="9:11" ht="12.5" x14ac:dyDescent="0.25">
      <c r="I168" s="119"/>
      <c r="K168" s="119"/>
    </row>
    <row r="169" spans="9:11" ht="12.5" x14ac:dyDescent="0.25">
      <c r="I169" s="119"/>
      <c r="K169" s="119"/>
    </row>
    <row r="170" spans="9:11" ht="12.5" x14ac:dyDescent="0.25">
      <c r="I170" s="119"/>
      <c r="K170" s="119"/>
    </row>
    <row r="171" spans="9:11" ht="12.5" x14ac:dyDescent="0.25">
      <c r="I171" s="119"/>
      <c r="K171" s="119"/>
    </row>
    <row r="172" spans="9:11" ht="12.5" x14ac:dyDescent="0.25">
      <c r="I172" s="119"/>
      <c r="K172" s="119"/>
    </row>
    <row r="173" spans="9:11" ht="12.5" x14ac:dyDescent="0.25">
      <c r="I173" s="119"/>
      <c r="K173" s="119"/>
    </row>
    <row r="174" spans="9:11" ht="12.5" x14ac:dyDescent="0.25">
      <c r="I174" s="119"/>
      <c r="K174" s="119"/>
    </row>
    <row r="175" spans="9:11" ht="12.5" x14ac:dyDescent="0.25">
      <c r="I175" s="119"/>
      <c r="K175" s="119"/>
    </row>
    <row r="176" spans="9:11" ht="12.5" x14ac:dyDescent="0.25">
      <c r="I176" s="119"/>
      <c r="K176" s="119"/>
    </row>
    <row r="177" spans="9:11" ht="12.5" x14ac:dyDescent="0.25">
      <c r="I177" s="119"/>
      <c r="K177" s="119"/>
    </row>
    <row r="178" spans="9:11" ht="12.5" x14ac:dyDescent="0.25">
      <c r="I178" s="119"/>
      <c r="K178" s="119"/>
    </row>
    <row r="179" spans="9:11" ht="12.5" x14ac:dyDescent="0.25">
      <c r="I179" s="119"/>
      <c r="K179" s="119"/>
    </row>
    <row r="180" spans="9:11" ht="12.5" x14ac:dyDescent="0.25">
      <c r="I180" s="119"/>
      <c r="K180" s="119"/>
    </row>
    <row r="181" spans="9:11" ht="12.5" x14ac:dyDescent="0.25">
      <c r="I181" s="119"/>
      <c r="K181" s="119"/>
    </row>
    <row r="182" spans="9:11" ht="12.5" x14ac:dyDescent="0.25">
      <c r="I182" s="119"/>
      <c r="K182" s="119"/>
    </row>
    <row r="183" spans="9:11" ht="12.5" x14ac:dyDescent="0.25">
      <c r="I183" s="119"/>
      <c r="K183" s="119"/>
    </row>
    <row r="184" spans="9:11" ht="12.5" x14ac:dyDescent="0.25">
      <c r="I184" s="119"/>
      <c r="K184" s="119"/>
    </row>
    <row r="185" spans="9:11" ht="12.5" x14ac:dyDescent="0.25">
      <c r="I185" s="119"/>
      <c r="K185" s="119"/>
    </row>
    <row r="186" spans="9:11" ht="12.5" x14ac:dyDescent="0.25">
      <c r="I186" s="119"/>
      <c r="K186" s="119"/>
    </row>
    <row r="187" spans="9:11" ht="12.5" x14ac:dyDescent="0.25">
      <c r="I187" s="119"/>
      <c r="K187" s="119"/>
    </row>
    <row r="188" spans="9:11" ht="12.5" x14ac:dyDescent="0.25">
      <c r="I188" s="119"/>
      <c r="K188" s="119"/>
    </row>
    <row r="189" spans="9:11" ht="12.5" x14ac:dyDescent="0.25">
      <c r="I189" s="119"/>
      <c r="K189" s="119"/>
    </row>
    <row r="190" spans="9:11" ht="12.5" x14ac:dyDescent="0.25">
      <c r="I190" s="119"/>
      <c r="K190" s="119"/>
    </row>
    <row r="191" spans="9:11" ht="12.5" x14ac:dyDescent="0.25">
      <c r="I191" s="119"/>
      <c r="K191" s="119"/>
    </row>
    <row r="192" spans="9:11" ht="12.5" x14ac:dyDescent="0.25">
      <c r="I192" s="119"/>
      <c r="K192" s="119"/>
    </row>
    <row r="193" spans="9:11" ht="12.5" x14ac:dyDescent="0.25">
      <c r="I193" s="119"/>
      <c r="K193" s="119"/>
    </row>
    <row r="194" spans="9:11" ht="12.5" x14ac:dyDescent="0.25">
      <c r="I194" s="119"/>
      <c r="K194" s="119"/>
    </row>
    <row r="195" spans="9:11" ht="12.5" x14ac:dyDescent="0.25">
      <c r="I195" s="119"/>
      <c r="K195" s="119"/>
    </row>
    <row r="196" spans="9:11" ht="12.5" x14ac:dyDescent="0.25">
      <c r="I196" s="119"/>
      <c r="K196" s="119"/>
    </row>
    <row r="197" spans="9:11" ht="12.5" x14ac:dyDescent="0.25">
      <c r="I197" s="119"/>
      <c r="K197" s="119"/>
    </row>
    <row r="198" spans="9:11" ht="12.5" x14ac:dyDescent="0.25">
      <c r="I198" s="119"/>
      <c r="K198" s="119"/>
    </row>
    <row r="199" spans="9:11" ht="12.5" x14ac:dyDescent="0.25">
      <c r="I199" s="119"/>
      <c r="K199" s="119"/>
    </row>
    <row r="200" spans="9:11" ht="12.5" x14ac:dyDescent="0.25">
      <c r="I200" s="119"/>
      <c r="K200" s="119"/>
    </row>
    <row r="201" spans="9:11" ht="12.5" x14ac:dyDescent="0.25">
      <c r="I201" s="119"/>
      <c r="K201" s="119"/>
    </row>
    <row r="202" spans="9:11" ht="12.5" x14ac:dyDescent="0.25">
      <c r="I202" s="119"/>
      <c r="K202" s="119"/>
    </row>
    <row r="203" spans="9:11" ht="12.5" x14ac:dyDescent="0.25">
      <c r="I203" s="119"/>
      <c r="K203" s="119"/>
    </row>
    <row r="204" spans="9:11" ht="12.5" x14ac:dyDescent="0.25">
      <c r="I204" s="119"/>
      <c r="K204" s="119"/>
    </row>
    <row r="205" spans="9:11" ht="12.5" x14ac:dyDescent="0.25">
      <c r="I205" s="119"/>
      <c r="K205" s="119"/>
    </row>
    <row r="206" spans="9:11" ht="12.5" x14ac:dyDescent="0.25">
      <c r="I206" s="119"/>
      <c r="K206" s="119"/>
    </row>
    <row r="207" spans="9:11" ht="12.5" x14ac:dyDescent="0.25">
      <c r="I207" s="119"/>
      <c r="K207" s="119"/>
    </row>
    <row r="208" spans="9:11" ht="12.5" x14ac:dyDescent="0.25">
      <c r="I208" s="119"/>
      <c r="K208" s="119"/>
    </row>
    <row r="209" spans="9:11" ht="12.5" x14ac:dyDescent="0.25">
      <c r="I209" s="119"/>
      <c r="K209" s="119"/>
    </row>
    <row r="210" spans="9:11" ht="12.5" x14ac:dyDescent="0.25">
      <c r="I210" s="119"/>
      <c r="K210" s="119"/>
    </row>
    <row r="211" spans="9:11" ht="12.5" x14ac:dyDescent="0.25">
      <c r="I211" s="119"/>
      <c r="K211" s="119"/>
    </row>
    <row r="212" spans="9:11" ht="12.5" x14ac:dyDescent="0.25">
      <c r="I212" s="119"/>
      <c r="K212" s="119"/>
    </row>
    <row r="213" spans="9:11" ht="12.5" x14ac:dyDescent="0.25">
      <c r="I213" s="119"/>
      <c r="K213" s="119"/>
    </row>
    <row r="214" spans="9:11" ht="12.5" x14ac:dyDescent="0.25">
      <c r="I214" s="119"/>
      <c r="K214" s="119"/>
    </row>
    <row r="215" spans="9:11" ht="12.5" x14ac:dyDescent="0.25">
      <c r="I215" s="119"/>
      <c r="K215" s="119"/>
    </row>
    <row r="216" spans="9:11" ht="12.5" x14ac:dyDescent="0.25">
      <c r="I216" s="119"/>
      <c r="K216" s="119"/>
    </row>
    <row r="217" spans="9:11" ht="12.5" x14ac:dyDescent="0.25">
      <c r="I217" s="119"/>
      <c r="K217" s="119"/>
    </row>
    <row r="218" spans="9:11" ht="12.5" x14ac:dyDescent="0.25">
      <c r="I218" s="119"/>
      <c r="K218" s="119"/>
    </row>
    <row r="219" spans="9:11" ht="12.5" x14ac:dyDescent="0.25">
      <c r="I219" s="119"/>
      <c r="K219" s="119"/>
    </row>
    <row r="220" spans="9:11" ht="12.5" x14ac:dyDescent="0.25">
      <c r="I220" s="119"/>
      <c r="K220" s="119"/>
    </row>
    <row r="221" spans="9:11" ht="12.5" x14ac:dyDescent="0.25">
      <c r="I221" s="119"/>
      <c r="K221" s="119"/>
    </row>
    <row r="222" spans="9:11" ht="12.5" x14ac:dyDescent="0.25">
      <c r="I222" s="119"/>
      <c r="K222" s="119"/>
    </row>
    <row r="223" spans="9:11" ht="12.5" x14ac:dyDescent="0.25">
      <c r="I223" s="119"/>
      <c r="K223" s="119"/>
    </row>
    <row r="224" spans="9:11" ht="12.5" x14ac:dyDescent="0.25">
      <c r="I224" s="119"/>
      <c r="K224" s="119"/>
    </row>
    <row r="225" spans="9:11" ht="12.5" x14ac:dyDescent="0.25">
      <c r="I225" s="119"/>
      <c r="K225" s="119"/>
    </row>
    <row r="226" spans="9:11" ht="12.5" x14ac:dyDescent="0.25">
      <c r="I226" s="119"/>
      <c r="K226" s="119"/>
    </row>
    <row r="227" spans="9:11" ht="12.5" x14ac:dyDescent="0.25">
      <c r="I227" s="119"/>
      <c r="K227" s="119"/>
    </row>
    <row r="228" spans="9:11" ht="12.5" x14ac:dyDescent="0.25">
      <c r="I228" s="119"/>
      <c r="K228" s="119"/>
    </row>
    <row r="229" spans="9:11" ht="12.5" x14ac:dyDescent="0.25">
      <c r="I229" s="119"/>
      <c r="K229" s="119"/>
    </row>
    <row r="230" spans="9:11" ht="12.5" x14ac:dyDescent="0.25">
      <c r="I230" s="119"/>
      <c r="K230" s="119"/>
    </row>
    <row r="231" spans="9:11" ht="12.5" x14ac:dyDescent="0.25">
      <c r="I231" s="119"/>
      <c r="K231" s="119"/>
    </row>
    <row r="232" spans="9:11" ht="12.5" x14ac:dyDescent="0.25">
      <c r="I232" s="119"/>
      <c r="K232" s="119"/>
    </row>
    <row r="233" spans="9:11" ht="12.5" x14ac:dyDescent="0.25">
      <c r="I233" s="119"/>
      <c r="K233" s="119"/>
    </row>
    <row r="234" spans="9:11" ht="12.5" x14ac:dyDescent="0.25">
      <c r="I234" s="119"/>
      <c r="K234" s="119"/>
    </row>
    <row r="235" spans="9:11" ht="12.5" x14ac:dyDescent="0.25">
      <c r="I235" s="119"/>
      <c r="K235" s="119"/>
    </row>
    <row r="236" spans="9:11" ht="12.5" x14ac:dyDescent="0.25">
      <c r="I236" s="119"/>
      <c r="K236" s="119"/>
    </row>
    <row r="237" spans="9:11" ht="12.5" x14ac:dyDescent="0.25">
      <c r="I237" s="119"/>
      <c r="K237" s="119"/>
    </row>
    <row r="238" spans="9:11" ht="12.5" x14ac:dyDescent="0.25">
      <c r="I238" s="119"/>
      <c r="K238" s="119"/>
    </row>
    <row r="239" spans="9:11" ht="12.5" x14ac:dyDescent="0.25">
      <c r="I239" s="119"/>
      <c r="K239" s="119"/>
    </row>
    <row r="240" spans="9:11" ht="12.5" x14ac:dyDescent="0.25">
      <c r="I240" s="119"/>
      <c r="K240" s="119"/>
    </row>
    <row r="241" spans="9:11" ht="12.5" x14ac:dyDescent="0.25">
      <c r="I241" s="119"/>
      <c r="K241" s="119"/>
    </row>
    <row r="242" spans="9:11" ht="12.5" x14ac:dyDescent="0.25">
      <c r="I242" s="119"/>
      <c r="K242" s="119"/>
    </row>
    <row r="243" spans="9:11" ht="12.5" x14ac:dyDescent="0.25">
      <c r="I243" s="119"/>
      <c r="K243" s="119"/>
    </row>
    <row r="244" spans="9:11" ht="12.5" x14ac:dyDescent="0.25">
      <c r="I244" s="119"/>
      <c r="K244" s="119"/>
    </row>
    <row r="245" spans="9:11" ht="12.5" x14ac:dyDescent="0.25">
      <c r="I245" s="119"/>
      <c r="K245" s="119"/>
    </row>
    <row r="246" spans="9:11" ht="12.5" x14ac:dyDescent="0.25">
      <c r="I246" s="119"/>
      <c r="K246" s="119"/>
    </row>
    <row r="247" spans="9:11" ht="12.5" x14ac:dyDescent="0.25">
      <c r="I247" s="119"/>
      <c r="K247" s="119"/>
    </row>
    <row r="248" spans="9:11" ht="12.5" x14ac:dyDescent="0.25">
      <c r="I248" s="119"/>
      <c r="K248" s="119"/>
    </row>
    <row r="249" spans="9:11" ht="12.5" x14ac:dyDescent="0.25">
      <c r="I249" s="119"/>
      <c r="K249" s="119"/>
    </row>
    <row r="250" spans="9:11" ht="12.5" x14ac:dyDescent="0.25">
      <c r="I250" s="119"/>
      <c r="K250" s="119"/>
    </row>
    <row r="251" spans="9:11" ht="12.5" x14ac:dyDescent="0.25">
      <c r="I251" s="119"/>
      <c r="K251" s="119"/>
    </row>
    <row r="252" spans="9:11" ht="12.5" x14ac:dyDescent="0.25">
      <c r="I252" s="119"/>
      <c r="K252" s="119"/>
    </row>
    <row r="253" spans="9:11" ht="12.5" x14ac:dyDescent="0.25">
      <c r="I253" s="119"/>
      <c r="K253" s="119"/>
    </row>
    <row r="254" spans="9:11" ht="12.5" x14ac:dyDescent="0.25">
      <c r="I254" s="119"/>
      <c r="K254" s="119"/>
    </row>
    <row r="255" spans="9:11" ht="12.5" x14ac:dyDescent="0.25">
      <c r="I255" s="119"/>
      <c r="K255" s="119"/>
    </row>
    <row r="256" spans="9:11" ht="12.5" x14ac:dyDescent="0.25">
      <c r="I256" s="119"/>
      <c r="K256" s="119"/>
    </row>
    <row r="257" spans="9:11" ht="12.5" x14ac:dyDescent="0.25">
      <c r="I257" s="119"/>
      <c r="K257" s="119"/>
    </row>
    <row r="258" spans="9:11" ht="12.5" x14ac:dyDescent="0.25">
      <c r="I258" s="119"/>
      <c r="K258" s="119"/>
    </row>
    <row r="259" spans="9:11" ht="12.5" x14ac:dyDescent="0.25">
      <c r="I259" s="119"/>
      <c r="K259" s="119"/>
    </row>
    <row r="260" spans="9:11" ht="12.5" x14ac:dyDescent="0.25">
      <c r="I260" s="119"/>
      <c r="K260" s="119"/>
    </row>
    <row r="261" spans="9:11" ht="12.5" x14ac:dyDescent="0.25">
      <c r="I261" s="119"/>
      <c r="K261" s="119"/>
    </row>
    <row r="262" spans="9:11" ht="12.5" x14ac:dyDescent="0.25">
      <c r="I262" s="119"/>
      <c r="K262" s="119"/>
    </row>
    <row r="263" spans="9:11" ht="12.5" x14ac:dyDescent="0.25">
      <c r="I263" s="119"/>
      <c r="K263" s="119"/>
    </row>
    <row r="264" spans="9:11" ht="12.5" x14ac:dyDescent="0.25">
      <c r="I264" s="119"/>
      <c r="K264" s="119"/>
    </row>
    <row r="265" spans="9:11" ht="12.5" x14ac:dyDescent="0.25">
      <c r="I265" s="119"/>
      <c r="K265" s="119"/>
    </row>
    <row r="266" spans="9:11" ht="12.5" x14ac:dyDescent="0.25">
      <c r="I266" s="119"/>
      <c r="K266" s="119"/>
    </row>
    <row r="267" spans="9:11" ht="12.5" x14ac:dyDescent="0.25">
      <c r="I267" s="119"/>
      <c r="K267" s="119"/>
    </row>
    <row r="268" spans="9:11" ht="12.5" x14ac:dyDescent="0.25">
      <c r="I268" s="119"/>
      <c r="K268" s="119"/>
    </row>
    <row r="269" spans="9:11" ht="12.5" x14ac:dyDescent="0.25">
      <c r="I269" s="119"/>
      <c r="K269" s="119"/>
    </row>
    <row r="270" spans="9:11" ht="12.5" x14ac:dyDescent="0.25">
      <c r="I270" s="119"/>
      <c r="K270" s="119"/>
    </row>
    <row r="271" spans="9:11" ht="12.5" x14ac:dyDescent="0.25">
      <c r="I271" s="119"/>
      <c r="K271" s="119"/>
    </row>
    <row r="272" spans="9:11" ht="12.5" x14ac:dyDescent="0.25">
      <c r="I272" s="119"/>
      <c r="K272" s="119"/>
    </row>
    <row r="273" spans="9:11" ht="12.5" x14ac:dyDescent="0.25">
      <c r="I273" s="119"/>
      <c r="K273" s="119"/>
    </row>
    <row r="274" spans="9:11" ht="12.5" x14ac:dyDescent="0.25">
      <c r="I274" s="119"/>
      <c r="K274" s="119"/>
    </row>
    <row r="275" spans="9:11" ht="12.5" x14ac:dyDescent="0.25">
      <c r="I275" s="119"/>
      <c r="K275" s="119"/>
    </row>
    <row r="276" spans="9:11" ht="12.5" x14ac:dyDescent="0.25">
      <c r="I276" s="119"/>
      <c r="K276" s="119"/>
    </row>
    <row r="277" spans="9:11" ht="12.5" x14ac:dyDescent="0.25">
      <c r="I277" s="119"/>
      <c r="K277" s="119"/>
    </row>
    <row r="278" spans="9:11" ht="12.5" x14ac:dyDescent="0.25">
      <c r="I278" s="119"/>
      <c r="K278" s="119"/>
    </row>
    <row r="279" spans="9:11" ht="12.5" x14ac:dyDescent="0.25">
      <c r="I279" s="119"/>
      <c r="K279" s="119"/>
    </row>
    <row r="280" spans="9:11" ht="12.5" x14ac:dyDescent="0.25">
      <c r="I280" s="119"/>
      <c r="K280" s="119"/>
    </row>
    <row r="281" spans="9:11" ht="12.5" x14ac:dyDescent="0.25">
      <c r="I281" s="119"/>
      <c r="K281" s="119"/>
    </row>
    <row r="282" spans="9:11" ht="12.5" x14ac:dyDescent="0.25">
      <c r="I282" s="119"/>
      <c r="K282" s="119"/>
    </row>
    <row r="283" spans="9:11" ht="12.5" x14ac:dyDescent="0.25">
      <c r="I283" s="119"/>
      <c r="K283" s="119"/>
    </row>
    <row r="284" spans="9:11" ht="12.5" x14ac:dyDescent="0.25">
      <c r="I284" s="119"/>
      <c r="K284" s="119"/>
    </row>
    <row r="285" spans="9:11" ht="12.5" x14ac:dyDescent="0.25">
      <c r="I285" s="119"/>
      <c r="K285" s="119"/>
    </row>
    <row r="286" spans="9:11" ht="12.5" x14ac:dyDescent="0.25">
      <c r="I286" s="119"/>
      <c r="K286" s="119"/>
    </row>
    <row r="287" spans="9:11" ht="12.5" x14ac:dyDescent="0.25">
      <c r="I287" s="119"/>
      <c r="K287" s="119"/>
    </row>
    <row r="288" spans="9:11" ht="12.5" x14ac:dyDescent="0.25">
      <c r="I288" s="119"/>
      <c r="K288" s="119"/>
    </row>
    <row r="289" spans="9:11" ht="12.5" x14ac:dyDescent="0.25">
      <c r="I289" s="119"/>
      <c r="K289" s="119"/>
    </row>
    <row r="290" spans="9:11" ht="12.5" x14ac:dyDescent="0.25">
      <c r="I290" s="119"/>
      <c r="K290" s="119"/>
    </row>
    <row r="291" spans="9:11" ht="12.5" x14ac:dyDescent="0.25">
      <c r="I291" s="119"/>
      <c r="K291" s="119"/>
    </row>
    <row r="292" spans="9:11" ht="12.5" x14ac:dyDescent="0.25">
      <c r="I292" s="119"/>
      <c r="K292" s="119"/>
    </row>
    <row r="293" spans="9:11" ht="12.5" x14ac:dyDescent="0.25">
      <c r="I293" s="119"/>
      <c r="K293" s="119"/>
    </row>
    <row r="294" spans="9:11" ht="12.5" x14ac:dyDescent="0.25">
      <c r="I294" s="119"/>
      <c r="K294" s="119"/>
    </row>
    <row r="295" spans="9:11" ht="12.5" x14ac:dyDescent="0.25">
      <c r="I295" s="119"/>
      <c r="K295" s="119"/>
    </row>
    <row r="296" spans="9:11" ht="12.5" x14ac:dyDescent="0.25">
      <c r="I296" s="119"/>
      <c r="K296" s="119"/>
    </row>
    <row r="297" spans="9:11" ht="12.5" x14ac:dyDescent="0.25">
      <c r="I297" s="119"/>
      <c r="K297" s="119"/>
    </row>
    <row r="298" spans="9:11" ht="12.5" x14ac:dyDescent="0.25">
      <c r="I298" s="119"/>
      <c r="K298" s="119"/>
    </row>
    <row r="299" spans="9:11" ht="12.5" x14ac:dyDescent="0.25">
      <c r="I299" s="119"/>
      <c r="K299" s="119"/>
    </row>
    <row r="300" spans="9:11" ht="12.5" x14ac:dyDescent="0.25">
      <c r="I300" s="119"/>
      <c r="K300" s="119"/>
    </row>
    <row r="301" spans="9:11" ht="12.5" x14ac:dyDescent="0.25">
      <c r="I301" s="119"/>
      <c r="K301" s="119"/>
    </row>
    <row r="302" spans="9:11" ht="12.5" x14ac:dyDescent="0.25">
      <c r="I302" s="119"/>
      <c r="K302" s="119"/>
    </row>
    <row r="303" spans="9:11" ht="12.5" x14ac:dyDescent="0.25">
      <c r="I303" s="119"/>
      <c r="K303" s="119"/>
    </row>
    <row r="304" spans="9:11" ht="12.5" x14ac:dyDescent="0.25">
      <c r="I304" s="119"/>
      <c r="K304" s="119"/>
    </row>
    <row r="305" spans="9:11" ht="12.5" x14ac:dyDescent="0.25">
      <c r="I305" s="119"/>
      <c r="K305" s="119"/>
    </row>
    <row r="306" spans="9:11" ht="12.5" x14ac:dyDescent="0.25">
      <c r="I306" s="119"/>
      <c r="K306" s="119"/>
    </row>
    <row r="307" spans="9:11" ht="12.5" x14ac:dyDescent="0.25">
      <c r="I307" s="119"/>
      <c r="K307" s="119"/>
    </row>
    <row r="308" spans="9:11" ht="12.5" x14ac:dyDescent="0.25">
      <c r="I308" s="119"/>
      <c r="K308" s="119"/>
    </row>
    <row r="309" spans="9:11" ht="12.5" x14ac:dyDescent="0.25">
      <c r="I309" s="119"/>
      <c r="K309" s="119"/>
    </row>
    <row r="310" spans="9:11" ht="12.5" x14ac:dyDescent="0.25">
      <c r="I310" s="119"/>
      <c r="K310" s="119"/>
    </row>
    <row r="311" spans="9:11" ht="12.5" x14ac:dyDescent="0.25">
      <c r="I311" s="119"/>
      <c r="K311" s="119"/>
    </row>
    <row r="312" spans="9:11" ht="12.5" x14ac:dyDescent="0.25">
      <c r="I312" s="119"/>
      <c r="K312" s="119"/>
    </row>
    <row r="313" spans="9:11" ht="12.5" x14ac:dyDescent="0.25">
      <c r="I313" s="119"/>
      <c r="K313" s="119"/>
    </row>
    <row r="314" spans="9:11" ht="12.5" x14ac:dyDescent="0.25">
      <c r="I314" s="119"/>
      <c r="K314" s="119"/>
    </row>
    <row r="315" spans="9:11" ht="12.5" x14ac:dyDescent="0.25">
      <c r="I315" s="119"/>
      <c r="K315" s="119"/>
    </row>
    <row r="316" spans="9:11" ht="12.5" x14ac:dyDescent="0.25">
      <c r="I316" s="119"/>
      <c r="K316" s="119"/>
    </row>
    <row r="317" spans="9:11" ht="12.5" x14ac:dyDescent="0.25">
      <c r="I317" s="119"/>
      <c r="K317" s="119"/>
    </row>
    <row r="318" spans="9:11" ht="12.5" x14ac:dyDescent="0.25">
      <c r="I318" s="119"/>
      <c r="K318" s="119"/>
    </row>
    <row r="319" spans="9:11" ht="12.5" x14ac:dyDescent="0.25">
      <c r="I319" s="119"/>
      <c r="K319" s="119"/>
    </row>
    <row r="320" spans="9:11" ht="12.5" x14ac:dyDescent="0.25">
      <c r="I320" s="119"/>
      <c r="K320" s="119"/>
    </row>
    <row r="321" spans="9:11" ht="12.5" x14ac:dyDescent="0.25">
      <c r="I321" s="119"/>
      <c r="K321" s="119"/>
    </row>
    <row r="322" spans="9:11" ht="12.5" x14ac:dyDescent="0.25">
      <c r="I322" s="119"/>
      <c r="K322" s="119"/>
    </row>
    <row r="323" spans="9:11" ht="12.5" x14ac:dyDescent="0.25">
      <c r="I323" s="119"/>
      <c r="K323" s="119"/>
    </row>
    <row r="324" spans="9:11" ht="12.5" x14ac:dyDescent="0.25">
      <c r="I324" s="119"/>
      <c r="K324" s="119"/>
    </row>
    <row r="325" spans="9:11" ht="12.5" x14ac:dyDescent="0.25">
      <c r="I325" s="119"/>
      <c r="K325" s="119"/>
    </row>
    <row r="326" spans="9:11" ht="12.5" x14ac:dyDescent="0.25">
      <c r="I326" s="119"/>
      <c r="K326" s="119"/>
    </row>
    <row r="327" spans="9:11" ht="12.5" x14ac:dyDescent="0.25">
      <c r="I327" s="119"/>
      <c r="K327" s="119"/>
    </row>
    <row r="328" spans="9:11" ht="12.5" x14ac:dyDescent="0.25">
      <c r="I328" s="119"/>
      <c r="K328" s="119"/>
    </row>
    <row r="329" spans="9:11" ht="12.5" x14ac:dyDescent="0.25">
      <c r="I329" s="119"/>
      <c r="K329" s="119"/>
    </row>
    <row r="330" spans="9:11" ht="12.5" x14ac:dyDescent="0.25">
      <c r="I330" s="119"/>
      <c r="K330" s="119"/>
    </row>
    <row r="331" spans="9:11" ht="12.5" x14ac:dyDescent="0.25">
      <c r="I331" s="119"/>
      <c r="K331" s="119"/>
    </row>
    <row r="332" spans="9:11" ht="12.5" x14ac:dyDescent="0.25">
      <c r="I332" s="119"/>
      <c r="K332" s="119"/>
    </row>
    <row r="333" spans="9:11" ht="12.5" x14ac:dyDescent="0.25">
      <c r="I333" s="119"/>
      <c r="K333" s="119"/>
    </row>
    <row r="334" spans="9:11" ht="12.5" x14ac:dyDescent="0.25">
      <c r="I334" s="119"/>
      <c r="K334" s="119"/>
    </row>
    <row r="335" spans="9:11" ht="12.5" x14ac:dyDescent="0.25">
      <c r="I335" s="119"/>
      <c r="K335" s="119"/>
    </row>
    <row r="336" spans="9:11" ht="12.5" x14ac:dyDescent="0.25">
      <c r="I336" s="119"/>
      <c r="K336" s="119"/>
    </row>
    <row r="337" spans="9:11" ht="12.5" x14ac:dyDescent="0.25">
      <c r="I337" s="119"/>
      <c r="K337" s="119"/>
    </row>
    <row r="338" spans="9:11" ht="12.5" x14ac:dyDescent="0.25">
      <c r="I338" s="119"/>
      <c r="K338" s="119"/>
    </row>
    <row r="339" spans="9:11" ht="12.5" x14ac:dyDescent="0.25">
      <c r="I339" s="119"/>
      <c r="K339" s="119"/>
    </row>
    <row r="340" spans="9:11" ht="12.5" x14ac:dyDescent="0.25">
      <c r="I340" s="119"/>
      <c r="K340" s="119"/>
    </row>
    <row r="341" spans="9:11" ht="12.5" x14ac:dyDescent="0.25">
      <c r="I341" s="119"/>
      <c r="K341" s="119"/>
    </row>
    <row r="342" spans="9:11" ht="12.5" x14ac:dyDescent="0.25">
      <c r="I342" s="119"/>
      <c r="K342" s="119"/>
    </row>
    <row r="343" spans="9:11" ht="12.5" x14ac:dyDescent="0.25">
      <c r="I343" s="119"/>
      <c r="K343" s="119"/>
    </row>
    <row r="344" spans="9:11" ht="12.5" x14ac:dyDescent="0.25">
      <c r="I344" s="119"/>
      <c r="K344" s="119"/>
    </row>
    <row r="345" spans="9:11" ht="12.5" x14ac:dyDescent="0.25">
      <c r="I345" s="119"/>
      <c r="K345" s="119"/>
    </row>
    <row r="346" spans="9:11" ht="12.5" x14ac:dyDescent="0.25">
      <c r="I346" s="119"/>
      <c r="K346" s="119"/>
    </row>
    <row r="347" spans="9:11" ht="12.5" x14ac:dyDescent="0.25">
      <c r="I347" s="119"/>
      <c r="K347" s="119"/>
    </row>
    <row r="348" spans="9:11" ht="12.5" x14ac:dyDescent="0.25">
      <c r="I348" s="119"/>
      <c r="K348" s="119"/>
    </row>
    <row r="349" spans="9:11" ht="12.5" x14ac:dyDescent="0.25">
      <c r="I349" s="119"/>
      <c r="K349" s="119"/>
    </row>
    <row r="350" spans="9:11" ht="12.5" x14ac:dyDescent="0.25">
      <c r="I350" s="119"/>
      <c r="K350" s="119"/>
    </row>
    <row r="351" spans="9:11" ht="12.5" x14ac:dyDescent="0.25">
      <c r="I351" s="119"/>
      <c r="K351" s="119"/>
    </row>
    <row r="352" spans="9:11" ht="12.5" x14ac:dyDescent="0.25">
      <c r="I352" s="119"/>
      <c r="K352" s="119"/>
    </row>
    <row r="353" spans="9:11" ht="12.5" x14ac:dyDescent="0.25">
      <c r="I353" s="119"/>
      <c r="K353" s="119"/>
    </row>
    <row r="354" spans="9:11" ht="12.5" x14ac:dyDescent="0.25">
      <c r="I354" s="119"/>
      <c r="K354" s="119"/>
    </row>
    <row r="355" spans="9:11" ht="12.5" x14ac:dyDescent="0.25">
      <c r="I355" s="119"/>
      <c r="K355" s="119"/>
    </row>
    <row r="356" spans="9:11" ht="12.5" x14ac:dyDescent="0.25">
      <c r="I356" s="119"/>
      <c r="K356" s="119"/>
    </row>
    <row r="357" spans="9:11" ht="12.5" x14ac:dyDescent="0.25">
      <c r="I357" s="119"/>
      <c r="K357" s="119"/>
    </row>
    <row r="358" spans="9:11" ht="12.5" x14ac:dyDescent="0.25">
      <c r="I358" s="119"/>
      <c r="K358" s="119"/>
    </row>
    <row r="359" spans="9:11" ht="12.5" x14ac:dyDescent="0.25">
      <c r="I359" s="119"/>
      <c r="K359" s="119"/>
    </row>
    <row r="360" spans="9:11" ht="12.5" x14ac:dyDescent="0.25">
      <c r="I360" s="119"/>
      <c r="K360" s="119"/>
    </row>
    <row r="361" spans="9:11" ht="12.5" x14ac:dyDescent="0.25">
      <c r="I361" s="119"/>
      <c r="K361" s="119"/>
    </row>
    <row r="362" spans="9:11" ht="12.5" x14ac:dyDescent="0.25">
      <c r="I362" s="119"/>
      <c r="K362" s="119"/>
    </row>
    <row r="363" spans="9:11" ht="12.5" x14ac:dyDescent="0.25">
      <c r="I363" s="119"/>
      <c r="K363" s="119"/>
    </row>
    <row r="364" spans="9:11" ht="12.5" x14ac:dyDescent="0.25">
      <c r="I364" s="119"/>
      <c r="K364" s="119"/>
    </row>
    <row r="365" spans="9:11" ht="12.5" x14ac:dyDescent="0.25">
      <c r="I365" s="119"/>
      <c r="K365" s="119"/>
    </row>
    <row r="366" spans="9:11" ht="12.5" x14ac:dyDescent="0.25">
      <c r="I366" s="119"/>
      <c r="K366" s="119"/>
    </row>
    <row r="367" spans="9:11" ht="12.5" x14ac:dyDescent="0.25">
      <c r="I367" s="119"/>
      <c r="K367" s="119"/>
    </row>
    <row r="368" spans="9:11" ht="12.5" x14ac:dyDescent="0.25">
      <c r="I368" s="119"/>
      <c r="K368" s="119"/>
    </row>
    <row r="369" spans="9:11" ht="12.5" x14ac:dyDescent="0.25">
      <c r="I369" s="119"/>
      <c r="K369" s="119"/>
    </row>
    <row r="370" spans="9:11" ht="12.5" x14ac:dyDescent="0.25">
      <c r="I370" s="119"/>
      <c r="K370" s="119"/>
    </row>
    <row r="371" spans="9:11" ht="12.5" x14ac:dyDescent="0.25">
      <c r="I371" s="119"/>
      <c r="K371" s="119"/>
    </row>
    <row r="372" spans="9:11" ht="12.5" x14ac:dyDescent="0.25">
      <c r="I372" s="119"/>
      <c r="K372" s="119"/>
    </row>
    <row r="373" spans="9:11" ht="12.5" x14ac:dyDescent="0.25">
      <c r="I373" s="119"/>
      <c r="K373" s="119"/>
    </row>
    <row r="374" spans="9:11" ht="12.5" x14ac:dyDescent="0.25">
      <c r="I374" s="119"/>
      <c r="K374" s="119"/>
    </row>
    <row r="375" spans="9:11" ht="12.5" x14ac:dyDescent="0.25">
      <c r="I375" s="119"/>
      <c r="K375" s="119"/>
    </row>
    <row r="376" spans="9:11" ht="12.5" x14ac:dyDescent="0.25">
      <c r="I376" s="119"/>
      <c r="K376" s="119"/>
    </row>
    <row r="377" spans="9:11" ht="12.5" x14ac:dyDescent="0.25">
      <c r="I377" s="119"/>
      <c r="K377" s="119"/>
    </row>
    <row r="378" spans="9:11" ht="12.5" x14ac:dyDescent="0.25">
      <c r="I378" s="119"/>
      <c r="K378" s="119"/>
    </row>
    <row r="379" spans="9:11" ht="12.5" x14ac:dyDescent="0.25">
      <c r="I379" s="119"/>
      <c r="K379" s="119"/>
    </row>
    <row r="380" spans="9:11" ht="12.5" x14ac:dyDescent="0.25">
      <c r="I380" s="119"/>
      <c r="K380" s="119"/>
    </row>
    <row r="381" spans="9:11" ht="12.5" x14ac:dyDescent="0.25">
      <c r="I381" s="119"/>
      <c r="K381" s="119"/>
    </row>
    <row r="382" spans="9:11" ht="12.5" x14ac:dyDescent="0.25">
      <c r="I382" s="119"/>
      <c r="K382" s="119"/>
    </row>
    <row r="383" spans="9:11" ht="12.5" x14ac:dyDescent="0.25">
      <c r="I383" s="119"/>
      <c r="K383" s="119"/>
    </row>
    <row r="384" spans="9:11" ht="12.5" x14ac:dyDescent="0.25">
      <c r="I384" s="119"/>
      <c r="K384" s="119"/>
    </row>
    <row r="385" spans="9:11" ht="12.5" x14ac:dyDescent="0.25">
      <c r="I385" s="119"/>
      <c r="K385" s="119"/>
    </row>
    <row r="386" spans="9:11" ht="12.5" x14ac:dyDescent="0.25">
      <c r="I386" s="119"/>
      <c r="K386" s="119"/>
    </row>
    <row r="387" spans="9:11" ht="12.5" x14ac:dyDescent="0.25">
      <c r="I387" s="119"/>
      <c r="K387" s="119"/>
    </row>
    <row r="388" spans="9:11" ht="12.5" x14ac:dyDescent="0.25">
      <c r="I388" s="119"/>
      <c r="K388" s="119"/>
    </row>
    <row r="389" spans="9:11" ht="12.5" x14ac:dyDescent="0.25">
      <c r="I389" s="119"/>
      <c r="K389" s="119"/>
    </row>
    <row r="390" spans="9:11" ht="12.5" x14ac:dyDescent="0.25">
      <c r="I390" s="119"/>
      <c r="K390" s="119"/>
    </row>
    <row r="391" spans="9:11" ht="12.5" x14ac:dyDescent="0.25">
      <c r="I391" s="119"/>
      <c r="K391" s="119"/>
    </row>
    <row r="392" spans="9:11" ht="12.5" x14ac:dyDescent="0.25">
      <c r="I392" s="119"/>
      <c r="K392" s="119"/>
    </row>
    <row r="393" spans="9:11" ht="12.5" x14ac:dyDescent="0.25">
      <c r="I393" s="119"/>
      <c r="K393" s="119"/>
    </row>
    <row r="394" spans="9:11" ht="12.5" x14ac:dyDescent="0.25">
      <c r="I394" s="119"/>
      <c r="K394" s="119"/>
    </row>
    <row r="395" spans="9:11" ht="12.5" x14ac:dyDescent="0.25">
      <c r="I395" s="119"/>
      <c r="K395" s="119"/>
    </row>
    <row r="396" spans="9:11" ht="12.5" x14ac:dyDescent="0.25">
      <c r="I396" s="119"/>
      <c r="K396" s="119"/>
    </row>
    <row r="397" spans="9:11" ht="12.5" x14ac:dyDescent="0.25">
      <c r="I397" s="119"/>
      <c r="K397" s="119"/>
    </row>
    <row r="398" spans="9:11" ht="12.5" x14ac:dyDescent="0.25">
      <c r="I398" s="119"/>
      <c r="K398" s="119"/>
    </row>
    <row r="399" spans="9:11" ht="12.5" x14ac:dyDescent="0.25">
      <c r="I399" s="119"/>
      <c r="K399" s="119"/>
    </row>
    <row r="400" spans="9:11" ht="12.5" x14ac:dyDescent="0.25">
      <c r="I400" s="119"/>
      <c r="K400" s="119"/>
    </row>
    <row r="401" spans="9:11" ht="12.5" x14ac:dyDescent="0.25">
      <c r="I401" s="119"/>
      <c r="K401" s="119"/>
    </row>
    <row r="402" spans="9:11" ht="12.5" x14ac:dyDescent="0.25">
      <c r="I402" s="119"/>
      <c r="K402" s="119"/>
    </row>
    <row r="403" spans="9:11" ht="12.5" x14ac:dyDescent="0.25">
      <c r="I403" s="119"/>
      <c r="K403" s="119"/>
    </row>
    <row r="404" spans="9:11" ht="12.5" x14ac:dyDescent="0.25">
      <c r="I404" s="119"/>
      <c r="K404" s="119"/>
    </row>
    <row r="405" spans="9:11" ht="12.5" x14ac:dyDescent="0.25">
      <c r="I405" s="119"/>
      <c r="K405" s="119"/>
    </row>
    <row r="406" spans="9:11" ht="12.5" x14ac:dyDescent="0.25">
      <c r="I406" s="119"/>
      <c r="K406" s="119"/>
    </row>
    <row r="407" spans="9:11" ht="12.5" x14ac:dyDescent="0.25">
      <c r="I407" s="119"/>
      <c r="K407" s="119"/>
    </row>
    <row r="408" spans="9:11" ht="12.5" x14ac:dyDescent="0.25">
      <c r="I408" s="119"/>
      <c r="K408" s="119"/>
    </row>
    <row r="409" spans="9:11" ht="12.5" x14ac:dyDescent="0.25">
      <c r="I409" s="119"/>
      <c r="K409" s="119"/>
    </row>
    <row r="410" spans="9:11" ht="12.5" x14ac:dyDescent="0.25">
      <c r="I410" s="119"/>
      <c r="K410" s="119"/>
    </row>
    <row r="411" spans="9:11" ht="12.5" x14ac:dyDescent="0.25">
      <c r="I411" s="119"/>
      <c r="K411" s="119"/>
    </row>
    <row r="412" spans="9:11" ht="12.5" x14ac:dyDescent="0.25">
      <c r="I412" s="119"/>
      <c r="K412" s="119"/>
    </row>
    <row r="413" spans="9:11" ht="12.5" x14ac:dyDescent="0.25">
      <c r="I413" s="119"/>
      <c r="K413" s="119"/>
    </row>
    <row r="414" spans="9:11" ht="12.5" x14ac:dyDescent="0.25">
      <c r="I414" s="119"/>
      <c r="K414" s="119"/>
    </row>
    <row r="415" spans="9:11" ht="12.5" x14ac:dyDescent="0.25">
      <c r="I415" s="119"/>
      <c r="K415" s="119"/>
    </row>
    <row r="416" spans="9:11" ht="12.5" x14ac:dyDescent="0.25">
      <c r="I416" s="119"/>
      <c r="K416" s="119"/>
    </row>
    <row r="417" spans="9:11" ht="12.5" x14ac:dyDescent="0.25">
      <c r="I417" s="119"/>
      <c r="K417" s="119"/>
    </row>
    <row r="418" spans="9:11" ht="12.5" x14ac:dyDescent="0.25">
      <c r="I418" s="119"/>
      <c r="K418" s="119"/>
    </row>
    <row r="419" spans="9:11" ht="12.5" x14ac:dyDescent="0.25">
      <c r="I419" s="119"/>
      <c r="K419" s="119"/>
    </row>
    <row r="420" spans="9:11" ht="12.5" x14ac:dyDescent="0.25">
      <c r="I420" s="119"/>
      <c r="K420" s="119"/>
    </row>
    <row r="421" spans="9:11" ht="12.5" x14ac:dyDescent="0.25">
      <c r="I421" s="119"/>
      <c r="K421" s="119"/>
    </row>
    <row r="422" spans="9:11" ht="12.5" x14ac:dyDescent="0.25">
      <c r="I422" s="119"/>
      <c r="K422" s="119"/>
    </row>
    <row r="423" spans="9:11" ht="12.5" x14ac:dyDescent="0.25">
      <c r="I423" s="119"/>
      <c r="K423" s="119"/>
    </row>
    <row r="424" spans="9:11" ht="12.5" x14ac:dyDescent="0.25">
      <c r="I424" s="119"/>
      <c r="K424" s="119"/>
    </row>
    <row r="425" spans="9:11" ht="12.5" x14ac:dyDescent="0.25">
      <c r="I425" s="119"/>
      <c r="K425" s="119"/>
    </row>
    <row r="426" spans="9:11" ht="12.5" x14ac:dyDescent="0.25">
      <c r="I426" s="119"/>
      <c r="K426" s="119"/>
    </row>
    <row r="427" spans="9:11" ht="12.5" x14ac:dyDescent="0.25">
      <c r="I427" s="119"/>
      <c r="K427" s="119"/>
    </row>
    <row r="428" spans="9:11" ht="12.5" x14ac:dyDescent="0.25">
      <c r="I428" s="119"/>
      <c r="K428" s="119"/>
    </row>
    <row r="429" spans="9:11" ht="12.5" x14ac:dyDescent="0.25">
      <c r="I429" s="119"/>
      <c r="K429" s="119"/>
    </row>
    <row r="430" spans="9:11" ht="12.5" x14ac:dyDescent="0.25">
      <c r="I430" s="119"/>
      <c r="K430" s="119"/>
    </row>
    <row r="431" spans="9:11" ht="12.5" x14ac:dyDescent="0.25">
      <c r="I431" s="119"/>
      <c r="K431" s="119"/>
    </row>
    <row r="432" spans="9:11" ht="12.5" x14ac:dyDescent="0.25">
      <c r="I432" s="119"/>
      <c r="K432" s="119"/>
    </row>
    <row r="433" spans="9:11" ht="12.5" x14ac:dyDescent="0.25">
      <c r="I433" s="119"/>
      <c r="K433" s="119"/>
    </row>
    <row r="434" spans="9:11" ht="12.5" x14ac:dyDescent="0.25">
      <c r="I434" s="119"/>
      <c r="K434" s="119"/>
    </row>
    <row r="435" spans="9:11" ht="12.5" x14ac:dyDescent="0.25">
      <c r="I435" s="119"/>
      <c r="K435" s="119"/>
    </row>
    <row r="436" spans="9:11" ht="12.5" x14ac:dyDescent="0.25">
      <c r="I436" s="119"/>
      <c r="K436" s="119"/>
    </row>
    <row r="437" spans="9:11" ht="12.5" x14ac:dyDescent="0.25">
      <c r="I437" s="119"/>
      <c r="K437" s="119"/>
    </row>
    <row r="438" spans="9:11" ht="12.5" x14ac:dyDescent="0.25">
      <c r="I438" s="119"/>
      <c r="K438" s="119"/>
    </row>
    <row r="439" spans="9:11" ht="12.5" x14ac:dyDescent="0.25">
      <c r="I439" s="119"/>
      <c r="K439" s="119"/>
    </row>
    <row r="440" spans="9:11" ht="12.5" x14ac:dyDescent="0.25">
      <c r="I440" s="119"/>
      <c r="K440" s="119"/>
    </row>
    <row r="441" spans="9:11" ht="12.5" x14ac:dyDescent="0.25">
      <c r="I441" s="119"/>
      <c r="K441" s="119"/>
    </row>
    <row r="442" spans="9:11" ht="12.5" x14ac:dyDescent="0.25">
      <c r="I442" s="119"/>
      <c r="K442" s="119"/>
    </row>
    <row r="443" spans="9:11" ht="12.5" x14ac:dyDescent="0.25">
      <c r="I443" s="119"/>
      <c r="K443" s="119"/>
    </row>
    <row r="444" spans="9:11" ht="12.5" x14ac:dyDescent="0.25">
      <c r="I444" s="119"/>
      <c r="K444" s="119"/>
    </row>
    <row r="445" spans="9:11" ht="12.5" x14ac:dyDescent="0.25">
      <c r="I445" s="119"/>
      <c r="K445" s="119"/>
    </row>
    <row r="446" spans="9:11" ht="12.5" x14ac:dyDescent="0.25">
      <c r="I446" s="119"/>
      <c r="K446" s="119"/>
    </row>
    <row r="447" spans="9:11" ht="12.5" x14ac:dyDescent="0.25">
      <c r="I447" s="119"/>
      <c r="K447" s="119"/>
    </row>
    <row r="448" spans="9:11" ht="12.5" x14ac:dyDescent="0.25">
      <c r="I448" s="119"/>
      <c r="K448" s="119"/>
    </row>
    <row r="449" spans="9:11" ht="12.5" x14ac:dyDescent="0.25">
      <c r="I449" s="119"/>
      <c r="K449" s="119"/>
    </row>
    <row r="450" spans="9:11" ht="12.5" x14ac:dyDescent="0.25">
      <c r="I450" s="119"/>
      <c r="K450" s="119"/>
    </row>
    <row r="451" spans="9:11" ht="12.5" x14ac:dyDescent="0.25">
      <c r="I451" s="119"/>
      <c r="K451" s="119"/>
    </row>
    <row r="452" spans="9:11" ht="12.5" x14ac:dyDescent="0.25">
      <c r="I452" s="119"/>
      <c r="K452" s="119"/>
    </row>
    <row r="453" spans="9:11" ht="12.5" x14ac:dyDescent="0.25">
      <c r="I453" s="119"/>
      <c r="K453" s="119"/>
    </row>
    <row r="454" spans="9:11" ht="12.5" x14ac:dyDescent="0.25">
      <c r="I454" s="119"/>
      <c r="K454" s="119"/>
    </row>
    <row r="455" spans="9:11" ht="12.5" x14ac:dyDescent="0.25">
      <c r="I455" s="119"/>
      <c r="K455" s="119"/>
    </row>
    <row r="456" spans="9:11" ht="12.5" x14ac:dyDescent="0.25">
      <c r="I456" s="119"/>
      <c r="K456" s="119"/>
    </row>
    <row r="457" spans="9:11" ht="12.5" x14ac:dyDescent="0.25">
      <c r="I457" s="119"/>
      <c r="K457" s="119"/>
    </row>
    <row r="458" spans="9:11" ht="12.5" x14ac:dyDescent="0.25">
      <c r="I458" s="119"/>
      <c r="K458" s="119"/>
    </row>
    <row r="459" spans="9:11" ht="12.5" x14ac:dyDescent="0.25">
      <c r="I459" s="119"/>
      <c r="K459" s="119"/>
    </row>
    <row r="460" spans="9:11" ht="12.5" x14ac:dyDescent="0.25">
      <c r="I460" s="119"/>
      <c r="K460" s="119"/>
    </row>
    <row r="461" spans="9:11" ht="12.5" x14ac:dyDescent="0.25">
      <c r="I461" s="119"/>
      <c r="K461" s="119"/>
    </row>
    <row r="462" spans="9:11" ht="12.5" x14ac:dyDescent="0.25">
      <c r="I462" s="119"/>
      <c r="K462" s="119"/>
    </row>
    <row r="463" spans="9:11" ht="12.5" x14ac:dyDescent="0.25">
      <c r="I463" s="119"/>
      <c r="K463" s="119"/>
    </row>
    <row r="464" spans="9:11" ht="12.5" x14ac:dyDescent="0.25">
      <c r="I464" s="119"/>
      <c r="K464" s="119"/>
    </row>
    <row r="465" spans="9:11" ht="12.5" x14ac:dyDescent="0.25">
      <c r="I465" s="119"/>
      <c r="K465" s="119"/>
    </row>
    <row r="466" spans="9:11" ht="12.5" x14ac:dyDescent="0.25">
      <c r="I466" s="119"/>
      <c r="K466" s="119"/>
    </row>
    <row r="467" spans="9:11" ht="12.5" x14ac:dyDescent="0.25">
      <c r="I467" s="119"/>
      <c r="K467" s="119"/>
    </row>
    <row r="468" spans="9:11" ht="12.5" x14ac:dyDescent="0.25">
      <c r="I468" s="119"/>
      <c r="K468" s="119"/>
    </row>
    <row r="469" spans="9:11" ht="12.5" x14ac:dyDescent="0.25">
      <c r="I469" s="119"/>
      <c r="K469" s="119"/>
    </row>
    <row r="470" spans="9:11" ht="12.5" x14ac:dyDescent="0.25">
      <c r="I470" s="119"/>
      <c r="K470" s="119"/>
    </row>
    <row r="471" spans="9:11" ht="12.5" x14ac:dyDescent="0.25">
      <c r="I471" s="119"/>
      <c r="K471" s="119"/>
    </row>
    <row r="472" spans="9:11" ht="12.5" x14ac:dyDescent="0.25">
      <c r="I472" s="119"/>
      <c r="K472" s="119"/>
    </row>
    <row r="473" spans="9:11" ht="12.5" x14ac:dyDescent="0.25">
      <c r="I473" s="119"/>
      <c r="K473" s="119"/>
    </row>
    <row r="474" spans="9:11" ht="12.5" x14ac:dyDescent="0.25">
      <c r="I474" s="119"/>
      <c r="K474" s="119"/>
    </row>
    <row r="475" spans="9:11" ht="12.5" x14ac:dyDescent="0.25">
      <c r="I475" s="119"/>
      <c r="K475" s="119"/>
    </row>
    <row r="476" spans="9:11" ht="12.5" x14ac:dyDescent="0.25">
      <c r="I476" s="119"/>
      <c r="K476" s="119"/>
    </row>
    <row r="477" spans="9:11" ht="12.5" x14ac:dyDescent="0.25">
      <c r="I477" s="119"/>
      <c r="K477" s="119"/>
    </row>
    <row r="478" spans="9:11" ht="12.5" x14ac:dyDescent="0.25">
      <c r="I478" s="119"/>
      <c r="K478" s="119"/>
    </row>
    <row r="479" spans="9:11" ht="12.5" x14ac:dyDescent="0.25">
      <c r="I479" s="119"/>
      <c r="K479" s="119"/>
    </row>
    <row r="480" spans="9:11" ht="12.5" x14ac:dyDescent="0.25">
      <c r="I480" s="119"/>
      <c r="K480" s="119"/>
    </row>
    <row r="481" spans="9:11" ht="12.5" x14ac:dyDescent="0.25">
      <c r="I481" s="119"/>
      <c r="K481" s="119"/>
    </row>
    <row r="482" spans="9:11" ht="12.5" x14ac:dyDescent="0.25">
      <c r="I482" s="119"/>
      <c r="K482" s="119"/>
    </row>
    <row r="483" spans="9:11" ht="12.5" x14ac:dyDescent="0.25">
      <c r="I483" s="119"/>
      <c r="K483" s="119"/>
    </row>
    <row r="484" spans="9:11" ht="12.5" x14ac:dyDescent="0.25">
      <c r="I484" s="119"/>
      <c r="K484" s="119"/>
    </row>
    <row r="485" spans="9:11" ht="12.5" x14ac:dyDescent="0.25">
      <c r="I485" s="119"/>
      <c r="K485" s="119"/>
    </row>
    <row r="486" spans="9:11" ht="12.5" x14ac:dyDescent="0.25">
      <c r="I486" s="119"/>
      <c r="K486" s="119"/>
    </row>
    <row r="487" spans="9:11" ht="12.5" x14ac:dyDescent="0.25">
      <c r="I487" s="119"/>
      <c r="K487" s="119"/>
    </row>
    <row r="488" spans="9:11" ht="12.5" x14ac:dyDescent="0.25">
      <c r="I488" s="119"/>
      <c r="K488" s="119"/>
    </row>
    <row r="489" spans="9:11" ht="12.5" x14ac:dyDescent="0.25">
      <c r="I489" s="119"/>
      <c r="K489" s="119"/>
    </row>
    <row r="490" spans="9:11" ht="12.5" x14ac:dyDescent="0.25">
      <c r="I490" s="119"/>
      <c r="K490" s="119"/>
    </row>
    <row r="491" spans="9:11" ht="12.5" x14ac:dyDescent="0.25">
      <c r="I491" s="119"/>
      <c r="K491" s="119"/>
    </row>
    <row r="492" spans="9:11" ht="12.5" x14ac:dyDescent="0.25">
      <c r="I492" s="119"/>
      <c r="K492" s="119"/>
    </row>
    <row r="493" spans="9:11" ht="12.5" x14ac:dyDescent="0.25">
      <c r="I493" s="119"/>
      <c r="K493" s="119"/>
    </row>
    <row r="494" spans="9:11" ht="12.5" x14ac:dyDescent="0.25">
      <c r="I494" s="119"/>
      <c r="K494" s="119"/>
    </row>
    <row r="495" spans="9:11" ht="12.5" x14ac:dyDescent="0.25">
      <c r="I495" s="119"/>
      <c r="K495" s="119"/>
    </row>
    <row r="496" spans="9:11" ht="12.5" x14ac:dyDescent="0.25">
      <c r="I496" s="119"/>
      <c r="K496" s="119"/>
    </row>
    <row r="497" spans="9:11" ht="12.5" x14ac:dyDescent="0.25">
      <c r="I497" s="119"/>
      <c r="K497" s="119"/>
    </row>
    <row r="498" spans="9:11" ht="12.5" x14ac:dyDescent="0.25">
      <c r="I498" s="119"/>
      <c r="K498" s="119"/>
    </row>
    <row r="499" spans="9:11" ht="12.5" x14ac:dyDescent="0.25">
      <c r="I499" s="119"/>
      <c r="K499" s="119"/>
    </row>
    <row r="500" spans="9:11" ht="12.5" x14ac:dyDescent="0.25">
      <c r="I500" s="119"/>
      <c r="K500" s="119"/>
    </row>
    <row r="501" spans="9:11" ht="12.5" x14ac:dyDescent="0.25">
      <c r="I501" s="119"/>
      <c r="K501" s="119"/>
    </row>
    <row r="502" spans="9:11" ht="12.5" x14ac:dyDescent="0.25">
      <c r="I502" s="119"/>
      <c r="K502" s="119"/>
    </row>
    <row r="503" spans="9:11" ht="12.5" x14ac:dyDescent="0.25">
      <c r="I503" s="119"/>
      <c r="K503" s="119"/>
    </row>
    <row r="504" spans="9:11" ht="12.5" x14ac:dyDescent="0.25">
      <c r="I504" s="119"/>
      <c r="K504" s="119"/>
    </row>
    <row r="505" spans="9:11" ht="12.5" x14ac:dyDescent="0.25">
      <c r="I505" s="119"/>
      <c r="K505" s="119"/>
    </row>
    <row r="506" spans="9:11" ht="12.5" x14ac:dyDescent="0.25">
      <c r="I506" s="119"/>
      <c r="K506" s="119"/>
    </row>
    <row r="507" spans="9:11" ht="12.5" x14ac:dyDescent="0.25">
      <c r="I507" s="119"/>
      <c r="K507" s="119"/>
    </row>
    <row r="508" spans="9:11" ht="12.5" x14ac:dyDescent="0.25">
      <c r="I508" s="119"/>
      <c r="K508" s="119"/>
    </row>
    <row r="509" spans="9:11" ht="12.5" x14ac:dyDescent="0.25">
      <c r="I509" s="119"/>
      <c r="K509" s="119"/>
    </row>
    <row r="510" spans="9:11" ht="12.5" x14ac:dyDescent="0.25">
      <c r="I510" s="119"/>
      <c r="K510" s="119"/>
    </row>
    <row r="511" spans="9:11" ht="12.5" x14ac:dyDescent="0.25">
      <c r="I511" s="119"/>
      <c r="K511" s="119"/>
    </row>
    <row r="512" spans="9:11" ht="12.5" x14ac:dyDescent="0.25">
      <c r="I512" s="119"/>
      <c r="K512" s="119"/>
    </row>
    <row r="513" spans="9:11" ht="12.5" x14ac:dyDescent="0.25">
      <c r="I513" s="119"/>
      <c r="K513" s="119"/>
    </row>
    <row r="514" spans="9:11" ht="12.5" x14ac:dyDescent="0.25">
      <c r="I514" s="119"/>
      <c r="K514" s="119"/>
    </row>
    <row r="515" spans="9:11" ht="12.5" x14ac:dyDescent="0.25">
      <c r="I515" s="119"/>
      <c r="K515" s="119"/>
    </row>
    <row r="516" spans="9:11" ht="12.5" x14ac:dyDescent="0.25">
      <c r="I516" s="119"/>
      <c r="K516" s="119"/>
    </row>
    <row r="517" spans="9:11" ht="12.5" x14ac:dyDescent="0.25">
      <c r="I517" s="119"/>
      <c r="K517" s="119"/>
    </row>
    <row r="518" spans="9:11" ht="12.5" x14ac:dyDescent="0.25">
      <c r="I518" s="119"/>
      <c r="K518" s="119"/>
    </row>
    <row r="519" spans="9:11" ht="12.5" x14ac:dyDescent="0.25">
      <c r="I519" s="119"/>
      <c r="K519" s="119"/>
    </row>
    <row r="520" spans="9:11" ht="12.5" x14ac:dyDescent="0.25">
      <c r="I520" s="119"/>
      <c r="K520" s="119"/>
    </row>
    <row r="521" spans="9:11" ht="12.5" x14ac:dyDescent="0.25">
      <c r="I521" s="119"/>
      <c r="K521" s="119"/>
    </row>
    <row r="522" spans="9:11" ht="12.5" x14ac:dyDescent="0.25">
      <c r="I522" s="119"/>
      <c r="K522" s="119"/>
    </row>
    <row r="523" spans="9:11" ht="12.5" x14ac:dyDescent="0.25">
      <c r="I523" s="119"/>
      <c r="K523" s="119"/>
    </row>
    <row r="524" spans="9:11" ht="12.5" x14ac:dyDescent="0.25">
      <c r="I524" s="119"/>
      <c r="K524" s="119"/>
    </row>
    <row r="525" spans="9:11" ht="12.5" x14ac:dyDescent="0.25">
      <c r="I525" s="119"/>
      <c r="K525" s="119"/>
    </row>
    <row r="526" spans="9:11" ht="12.5" x14ac:dyDescent="0.25">
      <c r="I526" s="119"/>
      <c r="K526" s="119"/>
    </row>
    <row r="527" spans="9:11" ht="12.5" x14ac:dyDescent="0.25">
      <c r="I527" s="119"/>
      <c r="K527" s="119"/>
    </row>
    <row r="528" spans="9:11" ht="12.5" x14ac:dyDescent="0.25">
      <c r="I528" s="119"/>
      <c r="K528" s="119"/>
    </row>
    <row r="529" spans="9:11" ht="12.5" x14ac:dyDescent="0.25">
      <c r="I529" s="119"/>
      <c r="K529" s="119"/>
    </row>
    <row r="530" spans="9:11" ht="12.5" x14ac:dyDescent="0.25">
      <c r="I530" s="119"/>
      <c r="K530" s="119"/>
    </row>
    <row r="531" spans="9:11" ht="12.5" x14ac:dyDescent="0.25">
      <c r="I531" s="119"/>
      <c r="K531" s="119"/>
    </row>
    <row r="532" spans="9:11" ht="12.5" x14ac:dyDescent="0.25">
      <c r="I532" s="119"/>
      <c r="K532" s="119"/>
    </row>
    <row r="533" spans="9:11" ht="12.5" x14ac:dyDescent="0.25">
      <c r="I533" s="119"/>
      <c r="K533" s="119"/>
    </row>
    <row r="534" spans="9:11" ht="12.5" x14ac:dyDescent="0.25">
      <c r="I534" s="119"/>
      <c r="K534" s="119"/>
    </row>
    <row r="535" spans="9:11" ht="12.5" x14ac:dyDescent="0.25">
      <c r="I535" s="119"/>
      <c r="K535" s="119"/>
    </row>
    <row r="536" spans="9:11" ht="12.5" x14ac:dyDescent="0.25">
      <c r="I536" s="119"/>
      <c r="K536" s="119"/>
    </row>
    <row r="537" spans="9:11" ht="12.5" x14ac:dyDescent="0.25">
      <c r="I537" s="119"/>
      <c r="K537" s="119"/>
    </row>
    <row r="538" spans="9:11" ht="12.5" x14ac:dyDescent="0.25">
      <c r="I538" s="119"/>
      <c r="K538" s="119"/>
    </row>
    <row r="539" spans="9:11" ht="12.5" x14ac:dyDescent="0.25">
      <c r="I539" s="119"/>
      <c r="K539" s="119"/>
    </row>
    <row r="540" spans="9:11" ht="12.5" x14ac:dyDescent="0.25">
      <c r="I540" s="119"/>
      <c r="K540" s="119"/>
    </row>
    <row r="541" spans="9:11" ht="12.5" x14ac:dyDescent="0.25">
      <c r="I541" s="119"/>
      <c r="K541" s="119"/>
    </row>
    <row r="542" spans="9:11" ht="12.5" x14ac:dyDescent="0.25">
      <c r="I542" s="119"/>
      <c r="K542" s="119"/>
    </row>
    <row r="543" spans="9:11" ht="12.5" x14ac:dyDescent="0.25">
      <c r="I543" s="119"/>
      <c r="K543" s="119"/>
    </row>
    <row r="544" spans="9:11" ht="12.5" x14ac:dyDescent="0.25">
      <c r="I544" s="119"/>
      <c r="K544" s="119"/>
    </row>
    <row r="545" spans="9:11" ht="12.5" x14ac:dyDescent="0.25">
      <c r="I545" s="119"/>
      <c r="K545" s="119"/>
    </row>
    <row r="546" spans="9:11" ht="12.5" x14ac:dyDescent="0.25">
      <c r="I546" s="119"/>
      <c r="K546" s="119"/>
    </row>
    <row r="547" spans="9:11" ht="12.5" x14ac:dyDescent="0.25">
      <c r="I547" s="119"/>
      <c r="K547" s="119"/>
    </row>
    <row r="548" spans="9:11" ht="12.5" x14ac:dyDescent="0.25">
      <c r="I548" s="119"/>
      <c r="K548" s="119"/>
    </row>
    <row r="549" spans="9:11" ht="12.5" x14ac:dyDescent="0.25">
      <c r="I549" s="119"/>
      <c r="K549" s="119"/>
    </row>
    <row r="550" spans="9:11" ht="12.5" x14ac:dyDescent="0.25">
      <c r="I550" s="119"/>
      <c r="K550" s="119"/>
    </row>
    <row r="551" spans="9:11" ht="12.5" x14ac:dyDescent="0.25">
      <c r="I551" s="119"/>
      <c r="K551" s="119"/>
    </row>
    <row r="552" spans="9:11" ht="12.5" x14ac:dyDescent="0.25">
      <c r="I552" s="119"/>
      <c r="K552" s="119"/>
    </row>
    <row r="553" spans="9:11" ht="12.5" x14ac:dyDescent="0.25">
      <c r="I553" s="119"/>
      <c r="K553" s="119"/>
    </row>
    <row r="554" spans="9:11" ht="12.5" x14ac:dyDescent="0.25">
      <c r="I554" s="119"/>
      <c r="K554" s="119"/>
    </row>
    <row r="555" spans="9:11" ht="12.5" x14ac:dyDescent="0.25">
      <c r="I555" s="119"/>
      <c r="K555" s="119"/>
    </row>
    <row r="556" spans="9:11" ht="12.5" x14ac:dyDescent="0.25">
      <c r="I556" s="119"/>
      <c r="K556" s="119"/>
    </row>
    <row r="557" spans="9:11" ht="12.5" x14ac:dyDescent="0.25">
      <c r="I557" s="119"/>
      <c r="K557" s="119"/>
    </row>
    <row r="558" spans="9:11" ht="12.5" x14ac:dyDescent="0.25">
      <c r="I558" s="119"/>
      <c r="K558" s="119"/>
    </row>
    <row r="559" spans="9:11" ht="12.5" x14ac:dyDescent="0.25">
      <c r="I559" s="119"/>
      <c r="K559" s="119"/>
    </row>
    <row r="560" spans="9:11" ht="12.5" x14ac:dyDescent="0.25">
      <c r="I560" s="119"/>
      <c r="K560" s="119"/>
    </row>
    <row r="561" spans="9:11" ht="12.5" x14ac:dyDescent="0.25">
      <c r="I561" s="119"/>
      <c r="K561" s="119"/>
    </row>
    <row r="562" spans="9:11" ht="12.5" x14ac:dyDescent="0.25">
      <c r="I562" s="119"/>
      <c r="K562" s="119"/>
    </row>
    <row r="563" spans="9:11" ht="12.5" x14ac:dyDescent="0.25">
      <c r="I563" s="119"/>
      <c r="K563" s="119"/>
    </row>
    <row r="564" spans="9:11" ht="12.5" x14ac:dyDescent="0.25">
      <c r="I564" s="119"/>
      <c r="K564" s="119"/>
    </row>
    <row r="565" spans="9:11" ht="12.5" x14ac:dyDescent="0.25">
      <c r="I565" s="119"/>
      <c r="K565" s="119"/>
    </row>
    <row r="566" spans="9:11" ht="12.5" x14ac:dyDescent="0.25">
      <c r="I566" s="119"/>
      <c r="K566" s="119"/>
    </row>
    <row r="567" spans="9:11" ht="12.5" x14ac:dyDescent="0.25">
      <c r="I567" s="119"/>
      <c r="K567" s="119"/>
    </row>
    <row r="568" spans="9:11" ht="12.5" x14ac:dyDescent="0.25">
      <c r="I568" s="119"/>
      <c r="K568" s="119"/>
    </row>
    <row r="569" spans="9:11" ht="12.5" x14ac:dyDescent="0.25">
      <c r="I569" s="119"/>
      <c r="K569" s="119"/>
    </row>
    <row r="570" spans="9:11" ht="12.5" x14ac:dyDescent="0.25">
      <c r="I570" s="119"/>
      <c r="K570" s="119"/>
    </row>
    <row r="571" spans="9:11" ht="12.5" x14ac:dyDescent="0.25">
      <c r="I571" s="119"/>
      <c r="K571" s="119"/>
    </row>
    <row r="572" spans="9:11" ht="12.5" x14ac:dyDescent="0.25">
      <c r="I572" s="119"/>
      <c r="K572" s="119"/>
    </row>
    <row r="573" spans="9:11" ht="12.5" x14ac:dyDescent="0.25">
      <c r="I573" s="119"/>
      <c r="K573" s="119"/>
    </row>
    <row r="574" spans="9:11" ht="12.5" x14ac:dyDescent="0.25">
      <c r="I574" s="119"/>
      <c r="K574" s="119"/>
    </row>
    <row r="575" spans="9:11" ht="12.5" x14ac:dyDescent="0.25">
      <c r="I575" s="119"/>
      <c r="K575" s="119"/>
    </row>
    <row r="576" spans="9:11" ht="12.5" x14ac:dyDescent="0.25">
      <c r="I576" s="119"/>
      <c r="K576" s="119"/>
    </row>
    <row r="577" spans="9:11" ht="12.5" x14ac:dyDescent="0.25">
      <c r="I577" s="119"/>
      <c r="K577" s="119"/>
    </row>
    <row r="578" spans="9:11" ht="12.5" x14ac:dyDescent="0.25">
      <c r="I578" s="119"/>
      <c r="K578" s="119"/>
    </row>
    <row r="579" spans="9:11" ht="12.5" x14ac:dyDescent="0.25">
      <c r="I579" s="119"/>
      <c r="K579" s="119"/>
    </row>
    <row r="580" spans="9:11" ht="12.5" x14ac:dyDescent="0.25">
      <c r="I580" s="119"/>
      <c r="K580" s="119"/>
    </row>
    <row r="581" spans="9:11" ht="12.5" x14ac:dyDescent="0.25">
      <c r="I581" s="119"/>
      <c r="K581" s="119"/>
    </row>
    <row r="582" spans="9:11" ht="12.5" x14ac:dyDescent="0.25">
      <c r="I582" s="119"/>
      <c r="K582" s="119"/>
    </row>
    <row r="583" spans="9:11" ht="12.5" x14ac:dyDescent="0.25">
      <c r="I583" s="119"/>
      <c r="K583" s="119"/>
    </row>
    <row r="584" spans="9:11" ht="12.5" x14ac:dyDescent="0.25">
      <c r="I584" s="119"/>
      <c r="K584" s="119"/>
    </row>
    <row r="585" spans="9:11" ht="12.5" x14ac:dyDescent="0.25">
      <c r="I585" s="119"/>
      <c r="K585" s="119"/>
    </row>
    <row r="586" spans="9:11" ht="12.5" x14ac:dyDescent="0.25">
      <c r="I586" s="119"/>
      <c r="K586" s="119"/>
    </row>
    <row r="587" spans="9:11" ht="12.5" x14ac:dyDescent="0.25">
      <c r="I587" s="119"/>
      <c r="K587" s="119"/>
    </row>
    <row r="588" spans="9:11" ht="12.5" x14ac:dyDescent="0.25">
      <c r="I588" s="119"/>
      <c r="K588" s="119"/>
    </row>
    <row r="589" spans="9:11" ht="12.5" x14ac:dyDescent="0.25">
      <c r="I589" s="119"/>
      <c r="K589" s="119"/>
    </row>
    <row r="590" spans="9:11" ht="12.5" x14ac:dyDescent="0.25">
      <c r="I590" s="119"/>
      <c r="K590" s="119"/>
    </row>
    <row r="591" spans="9:11" ht="12.5" x14ac:dyDescent="0.25">
      <c r="I591" s="119"/>
      <c r="K591" s="119"/>
    </row>
    <row r="592" spans="9:11" ht="12.5" x14ac:dyDescent="0.25">
      <c r="I592" s="119"/>
      <c r="K592" s="119"/>
    </row>
    <row r="593" spans="9:11" ht="12.5" x14ac:dyDescent="0.25">
      <c r="I593" s="119"/>
      <c r="K593" s="119"/>
    </row>
    <row r="594" spans="9:11" ht="12.5" x14ac:dyDescent="0.25">
      <c r="I594" s="119"/>
      <c r="K594" s="119"/>
    </row>
    <row r="595" spans="9:11" ht="12.5" x14ac:dyDescent="0.25">
      <c r="I595" s="119"/>
      <c r="K595" s="119"/>
    </row>
    <row r="596" spans="9:11" ht="12.5" x14ac:dyDescent="0.25">
      <c r="I596" s="119"/>
      <c r="K596" s="119"/>
    </row>
    <row r="597" spans="9:11" ht="12.5" x14ac:dyDescent="0.25">
      <c r="I597" s="119"/>
      <c r="K597" s="119"/>
    </row>
    <row r="598" spans="9:11" ht="12.5" x14ac:dyDescent="0.25">
      <c r="I598" s="119"/>
      <c r="K598" s="119"/>
    </row>
    <row r="599" spans="9:11" ht="12.5" x14ac:dyDescent="0.25">
      <c r="I599" s="119"/>
      <c r="K599" s="119"/>
    </row>
    <row r="600" spans="9:11" ht="12.5" x14ac:dyDescent="0.25">
      <c r="I600" s="119"/>
      <c r="K600" s="119"/>
    </row>
    <row r="601" spans="9:11" ht="12.5" x14ac:dyDescent="0.25">
      <c r="I601" s="119"/>
      <c r="K601" s="119"/>
    </row>
    <row r="602" spans="9:11" ht="12.5" x14ac:dyDescent="0.25">
      <c r="I602" s="119"/>
      <c r="K602" s="119"/>
    </row>
    <row r="603" spans="9:11" ht="12.5" x14ac:dyDescent="0.25">
      <c r="I603" s="119"/>
      <c r="K603" s="119"/>
    </row>
    <row r="604" spans="9:11" ht="12.5" x14ac:dyDescent="0.25">
      <c r="I604" s="119"/>
      <c r="K604" s="119"/>
    </row>
    <row r="605" spans="9:11" ht="12.5" x14ac:dyDescent="0.25">
      <c r="I605" s="119"/>
      <c r="K605" s="119"/>
    </row>
    <row r="606" spans="9:11" ht="12.5" x14ac:dyDescent="0.25">
      <c r="I606" s="119"/>
      <c r="K606" s="119"/>
    </row>
    <row r="607" spans="9:11" ht="12.5" x14ac:dyDescent="0.25">
      <c r="I607" s="119"/>
      <c r="K607" s="119"/>
    </row>
    <row r="608" spans="9:11" ht="12.5" x14ac:dyDescent="0.25">
      <c r="I608" s="119"/>
      <c r="K608" s="119"/>
    </row>
    <row r="609" spans="9:11" ht="12.5" x14ac:dyDescent="0.25">
      <c r="I609" s="119"/>
      <c r="K609" s="119"/>
    </row>
    <row r="610" spans="9:11" ht="12.5" x14ac:dyDescent="0.25">
      <c r="I610" s="119"/>
      <c r="K610" s="119"/>
    </row>
    <row r="611" spans="9:11" ht="12.5" x14ac:dyDescent="0.25">
      <c r="I611" s="119"/>
      <c r="K611" s="119"/>
    </row>
    <row r="612" spans="9:11" ht="12.5" x14ac:dyDescent="0.25">
      <c r="I612" s="119"/>
      <c r="K612" s="119"/>
    </row>
    <row r="613" spans="9:11" ht="12.5" x14ac:dyDescent="0.25">
      <c r="I613" s="119"/>
      <c r="K613" s="119"/>
    </row>
    <row r="614" spans="9:11" ht="12.5" x14ac:dyDescent="0.25">
      <c r="I614" s="119"/>
      <c r="K614" s="119"/>
    </row>
    <row r="615" spans="9:11" ht="12.5" x14ac:dyDescent="0.25">
      <c r="I615" s="119"/>
      <c r="K615" s="119"/>
    </row>
    <row r="616" spans="9:11" ht="12.5" x14ac:dyDescent="0.25">
      <c r="I616" s="119"/>
      <c r="K616" s="119"/>
    </row>
    <row r="617" spans="9:11" ht="12.5" x14ac:dyDescent="0.25">
      <c r="I617" s="119"/>
      <c r="K617" s="119"/>
    </row>
    <row r="618" spans="9:11" ht="12.5" x14ac:dyDescent="0.25">
      <c r="I618" s="119"/>
      <c r="K618" s="119"/>
    </row>
    <row r="619" spans="9:11" ht="12.5" x14ac:dyDescent="0.25">
      <c r="I619" s="119"/>
      <c r="K619" s="119"/>
    </row>
    <row r="620" spans="9:11" ht="12.5" x14ac:dyDescent="0.25">
      <c r="I620" s="119"/>
      <c r="K620" s="119"/>
    </row>
    <row r="621" spans="9:11" ht="12.5" x14ac:dyDescent="0.25">
      <c r="I621" s="119"/>
      <c r="K621" s="119"/>
    </row>
    <row r="622" spans="9:11" ht="12.5" x14ac:dyDescent="0.25">
      <c r="I622" s="119"/>
      <c r="K622" s="119"/>
    </row>
    <row r="623" spans="9:11" ht="12.5" x14ac:dyDescent="0.25">
      <c r="I623" s="119"/>
      <c r="K623" s="119"/>
    </row>
    <row r="624" spans="9:11" ht="12.5" x14ac:dyDescent="0.25">
      <c r="I624" s="119"/>
      <c r="K624" s="119"/>
    </row>
    <row r="625" spans="9:11" ht="12.5" x14ac:dyDescent="0.25">
      <c r="I625" s="119"/>
      <c r="K625" s="119"/>
    </row>
    <row r="626" spans="9:11" ht="12.5" x14ac:dyDescent="0.25">
      <c r="I626" s="119"/>
      <c r="K626" s="119"/>
    </row>
    <row r="627" spans="9:11" ht="12.5" x14ac:dyDescent="0.25">
      <c r="I627" s="119"/>
      <c r="K627" s="119"/>
    </row>
    <row r="628" spans="9:11" ht="12.5" x14ac:dyDescent="0.25">
      <c r="I628" s="119"/>
      <c r="K628" s="119"/>
    </row>
    <row r="629" spans="9:11" ht="12.5" x14ac:dyDescent="0.25">
      <c r="I629" s="119"/>
      <c r="K629" s="119"/>
    </row>
    <row r="630" spans="9:11" ht="12.5" x14ac:dyDescent="0.25">
      <c r="I630" s="119"/>
      <c r="K630" s="119"/>
    </row>
    <row r="631" spans="9:11" ht="12.5" x14ac:dyDescent="0.25">
      <c r="I631" s="119"/>
      <c r="K631" s="119"/>
    </row>
    <row r="632" spans="9:11" ht="12.5" x14ac:dyDescent="0.25">
      <c r="I632" s="119"/>
      <c r="K632" s="119"/>
    </row>
    <row r="633" spans="9:11" ht="12.5" x14ac:dyDescent="0.25">
      <c r="I633" s="119"/>
      <c r="K633" s="119"/>
    </row>
    <row r="634" spans="9:11" ht="12.5" x14ac:dyDescent="0.25">
      <c r="I634" s="119"/>
      <c r="K634" s="119"/>
    </row>
    <row r="635" spans="9:11" ht="12.5" x14ac:dyDescent="0.25">
      <c r="I635" s="119"/>
      <c r="K635" s="119"/>
    </row>
    <row r="636" spans="9:11" ht="12.5" x14ac:dyDescent="0.25">
      <c r="I636" s="119"/>
      <c r="K636" s="119"/>
    </row>
    <row r="637" spans="9:11" ht="12.5" x14ac:dyDescent="0.25">
      <c r="I637" s="119"/>
      <c r="K637" s="119"/>
    </row>
    <row r="638" spans="9:11" ht="12.5" x14ac:dyDescent="0.25">
      <c r="I638" s="119"/>
      <c r="K638" s="119"/>
    </row>
    <row r="639" spans="9:11" ht="12.5" x14ac:dyDescent="0.25">
      <c r="I639" s="119"/>
      <c r="K639" s="119"/>
    </row>
    <row r="640" spans="9:11" ht="12.5" x14ac:dyDescent="0.25">
      <c r="I640" s="119"/>
      <c r="K640" s="119"/>
    </row>
    <row r="641" spans="9:11" ht="12.5" x14ac:dyDescent="0.25">
      <c r="I641" s="119"/>
      <c r="K641" s="119"/>
    </row>
    <row r="642" spans="9:11" ht="12.5" x14ac:dyDescent="0.25">
      <c r="I642" s="119"/>
      <c r="K642" s="119"/>
    </row>
    <row r="643" spans="9:11" ht="12.5" x14ac:dyDescent="0.25">
      <c r="I643" s="119"/>
      <c r="K643" s="119"/>
    </row>
    <row r="644" spans="9:11" ht="12.5" x14ac:dyDescent="0.25">
      <c r="I644" s="119"/>
      <c r="K644" s="119"/>
    </row>
    <row r="645" spans="9:11" ht="12.5" x14ac:dyDescent="0.25">
      <c r="I645" s="119"/>
      <c r="K645" s="119"/>
    </row>
    <row r="646" spans="9:11" ht="12.5" x14ac:dyDescent="0.25">
      <c r="I646" s="119"/>
      <c r="K646" s="119"/>
    </row>
    <row r="647" spans="9:11" ht="12.5" x14ac:dyDescent="0.25">
      <c r="I647" s="119"/>
      <c r="K647" s="119"/>
    </row>
    <row r="648" spans="9:11" ht="12.5" x14ac:dyDescent="0.25">
      <c r="I648" s="119"/>
      <c r="K648" s="119"/>
    </row>
    <row r="649" spans="9:11" ht="12.5" x14ac:dyDescent="0.25">
      <c r="I649" s="119"/>
      <c r="K649" s="119"/>
    </row>
    <row r="650" spans="9:11" ht="12.5" x14ac:dyDescent="0.25">
      <c r="I650" s="119"/>
      <c r="K650" s="119"/>
    </row>
    <row r="651" spans="9:11" ht="12.5" x14ac:dyDescent="0.25">
      <c r="I651" s="119"/>
      <c r="K651" s="119"/>
    </row>
    <row r="652" spans="9:11" ht="12.5" x14ac:dyDescent="0.25">
      <c r="I652" s="119"/>
      <c r="K652" s="119"/>
    </row>
    <row r="653" spans="9:11" ht="12.5" x14ac:dyDescent="0.25">
      <c r="I653" s="119"/>
      <c r="K653" s="119"/>
    </row>
    <row r="654" spans="9:11" ht="12.5" x14ac:dyDescent="0.25">
      <c r="I654" s="119"/>
      <c r="K654" s="119"/>
    </row>
    <row r="655" spans="9:11" ht="12.5" x14ac:dyDescent="0.25">
      <c r="I655" s="119"/>
      <c r="K655" s="119"/>
    </row>
    <row r="656" spans="9:11" ht="12.5" x14ac:dyDescent="0.25">
      <c r="I656" s="119"/>
      <c r="K656" s="119"/>
    </row>
    <row r="657" spans="9:11" ht="12.5" x14ac:dyDescent="0.25">
      <c r="I657" s="119"/>
      <c r="K657" s="119"/>
    </row>
    <row r="658" spans="9:11" ht="12.5" x14ac:dyDescent="0.25">
      <c r="I658" s="119"/>
      <c r="K658" s="119"/>
    </row>
    <row r="659" spans="9:11" ht="12.5" x14ac:dyDescent="0.25">
      <c r="I659" s="119"/>
      <c r="K659" s="119"/>
    </row>
    <row r="660" spans="9:11" ht="12.5" x14ac:dyDescent="0.25">
      <c r="I660" s="119"/>
      <c r="K660" s="119"/>
    </row>
    <row r="661" spans="9:11" ht="12.5" x14ac:dyDescent="0.25">
      <c r="I661" s="119"/>
      <c r="K661" s="119"/>
    </row>
    <row r="662" spans="9:11" ht="12.5" x14ac:dyDescent="0.25">
      <c r="I662" s="119"/>
      <c r="K662" s="119"/>
    </row>
    <row r="663" spans="9:11" ht="12.5" x14ac:dyDescent="0.25">
      <c r="I663" s="119"/>
      <c r="K663" s="119"/>
    </row>
    <row r="664" spans="9:11" ht="12.5" x14ac:dyDescent="0.25">
      <c r="I664" s="119"/>
      <c r="K664" s="119"/>
    </row>
    <row r="665" spans="9:11" ht="12.5" x14ac:dyDescent="0.25">
      <c r="I665" s="119"/>
      <c r="K665" s="119"/>
    </row>
    <row r="666" spans="9:11" ht="12.5" x14ac:dyDescent="0.25">
      <c r="I666" s="119"/>
      <c r="K666" s="119"/>
    </row>
    <row r="667" spans="9:11" ht="12.5" x14ac:dyDescent="0.25">
      <c r="I667" s="119"/>
      <c r="K667" s="119"/>
    </row>
    <row r="668" spans="9:11" ht="12.5" x14ac:dyDescent="0.25">
      <c r="I668" s="119"/>
      <c r="K668" s="119"/>
    </row>
    <row r="669" spans="9:11" ht="12.5" x14ac:dyDescent="0.25">
      <c r="I669" s="119"/>
      <c r="K669" s="119"/>
    </row>
    <row r="670" spans="9:11" ht="12.5" x14ac:dyDescent="0.25">
      <c r="I670" s="119"/>
      <c r="K670" s="119"/>
    </row>
    <row r="671" spans="9:11" ht="12.5" x14ac:dyDescent="0.25">
      <c r="I671" s="119"/>
      <c r="K671" s="119"/>
    </row>
    <row r="672" spans="9:11" ht="12.5" x14ac:dyDescent="0.25">
      <c r="I672" s="119"/>
      <c r="K672" s="119"/>
    </row>
    <row r="673" spans="9:11" ht="12.5" x14ac:dyDescent="0.25">
      <c r="I673" s="119"/>
      <c r="K673" s="119"/>
    </row>
    <row r="674" spans="9:11" ht="12.5" x14ac:dyDescent="0.25">
      <c r="I674" s="119"/>
      <c r="K674" s="119"/>
    </row>
    <row r="675" spans="9:11" ht="12.5" x14ac:dyDescent="0.25">
      <c r="I675" s="119"/>
      <c r="K675" s="119"/>
    </row>
    <row r="676" spans="9:11" ht="12.5" x14ac:dyDescent="0.25">
      <c r="I676" s="119"/>
      <c r="K676" s="119"/>
    </row>
    <row r="677" spans="9:11" ht="12.5" x14ac:dyDescent="0.25">
      <c r="I677" s="119"/>
      <c r="K677" s="119"/>
    </row>
    <row r="678" spans="9:11" ht="12.5" x14ac:dyDescent="0.25">
      <c r="I678" s="119"/>
      <c r="K678" s="119"/>
    </row>
    <row r="679" spans="9:11" ht="12.5" x14ac:dyDescent="0.25">
      <c r="I679" s="119"/>
      <c r="K679" s="119"/>
    </row>
    <row r="680" spans="9:11" ht="12.5" x14ac:dyDescent="0.25">
      <c r="I680" s="119"/>
      <c r="K680" s="119"/>
    </row>
    <row r="681" spans="9:11" ht="12.5" x14ac:dyDescent="0.25">
      <c r="I681" s="119"/>
      <c r="K681" s="119"/>
    </row>
    <row r="682" spans="9:11" ht="12.5" x14ac:dyDescent="0.25">
      <c r="I682" s="119"/>
      <c r="K682" s="119"/>
    </row>
    <row r="683" spans="9:11" ht="12.5" x14ac:dyDescent="0.25">
      <c r="I683" s="119"/>
      <c r="K683" s="119"/>
    </row>
    <row r="684" spans="9:11" ht="12.5" x14ac:dyDescent="0.25">
      <c r="I684" s="119"/>
      <c r="K684" s="119"/>
    </row>
    <row r="685" spans="9:11" ht="12.5" x14ac:dyDescent="0.25">
      <c r="I685" s="119"/>
      <c r="K685" s="119"/>
    </row>
    <row r="686" spans="9:11" ht="12.5" x14ac:dyDescent="0.25">
      <c r="I686" s="119"/>
      <c r="K686" s="119"/>
    </row>
    <row r="687" spans="9:11" ht="12.5" x14ac:dyDescent="0.25">
      <c r="I687" s="119"/>
      <c r="K687" s="119"/>
    </row>
    <row r="688" spans="9:11" ht="12.5" x14ac:dyDescent="0.25">
      <c r="I688" s="119"/>
      <c r="K688" s="119"/>
    </row>
    <row r="689" spans="9:11" ht="12.5" x14ac:dyDescent="0.25">
      <c r="I689" s="119"/>
      <c r="K689" s="119"/>
    </row>
    <row r="690" spans="9:11" ht="12.5" x14ac:dyDescent="0.25">
      <c r="I690" s="119"/>
      <c r="K690" s="119"/>
    </row>
    <row r="691" spans="9:11" ht="12.5" x14ac:dyDescent="0.25">
      <c r="I691" s="119"/>
      <c r="K691" s="119"/>
    </row>
    <row r="692" spans="9:11" ht="12.5" x14ac:dyDescent="0.25">
      <c r="I692" s="119"/>
      <c r="K692" s="119"/>
    </row>
    <row r="693" spans="9:11" ht="12.5" x14ac:dyDescent="0.25">
      <c r="I693" s="119"/>
      <c r="K693" s="119"/>
    </row>
    <row r="694" spans="9:11" ht="12.5" x14ac:dyDescent="0.25">
      <c r="I694" s="119"/>
      <c r="K694" s="119"/>
    </row>
    <row r="695" spans="9:11" ht="12.5" x14ac:dyDescent="0.25">
      <c r="I695" s="119"/>
      <c r="K695" s="119"/>
    </row>
    <row r="696" spans="9:11" ht="12.5" x14ac:dyDescent="0.25">
      <c r="I696" s="119"/>
      <c r="K696" s="119"/>
    </row>
    <row r="697" spans="9:11" ht="12.5" x14ac:dyDescent="0.25">
      <c r="I697" s="119"/>
      <c r="K697" s="119"/>
    </row>
    <row r="698" spans="9:11" ht="12.5" x14ac:dyDescent="0.25">
      <c r="I698" s="119"/>
      <c r="K698" s="119"/>
    </row>
    <row r="699" spans="9:11" ht="12.5" x14ac:dyDescent="0.25">
      <c r="I699" s="119"/>
      <c r="K699" s="119"/>
    </row>
    <row r="700" spans="9:11" ht="12.5" x14ac:dyDescent="0.25">
      <c r="I700" s="119"/>
      <c r="K700" s="119"/>
    </row>
    <row r="701" spans="9:11" ht="12.5" x14ac:dyDescent="0.25">
      <c r="I701" s="119"/>
      <c r="K701" s="119"/>
    </row>
    <row r="702" spans="9:11" ht="12.5" x14ac:dyDescent="0.25">
      <c r="I702" s="119"/>
      <c r="K702" s="119"/>
    </row>
    <row r="703" spans="9:11" ht="12.5" x14ac:dyDescent="0.25">
      <c r="I703" s="119"/>
      <c r="K703" s="119"/>
    </row>
    <row r="704" spans="9:11" ht="12.5" x14ac:dyDescent="0.25">
      <c r="I704" s="119"/>
      <c r="K704" s="119"/>
    </row>
    <row r="705" spans="9:11" ht="12.5" x14ac:dyDescent="0.25">
      <c r="I705" s="119"/>
      <c r="K705" s="119"/>
    </row>
    <row r="706" spans="9:11" ht="12.5" x14ac:dyDescent="0.25">
      <c r="I706" s="119"/>
      <c r="K706" s="119"/>
    </row>
    <row r="707" spans="9:11" ht="12.5" x14ac:dyDescent="0.25">
      <c r="I707" s="119"/>
      <c r="K707" s="119"/>
    </row>
    <row r="708" spans="9:11" ht="12.5" x14ac:dyDescent="0.25">
      <c r="I708" s="119"/>
      <c r="K708" s="119"/>
    </row>
    <row r="709" spans="9:11" ht="12.5" x14ac:dyDescent="0.25">
      <c r="I709" s="119"/>
      <c r="K709" s="119"/>
    </row>
    <row r="710" spans="9:11" ht="12.5" x14ac:dyDescent="0.25">
      <c r="I710" s="119"/>
      <c r="K710" s="119"/>
    </row>
    <row r="711" spans="9:11" ht="12.5" x14ac:dyDescent="0.25">
      <c r="I711" s="119"/>
      <c r="K711" s="119"/>
    </row>
    <row r="712" spans="9:11" ht="12.5" x14ac:dyDescent="0.25">
      <c r="I712" s="119"/>
      <c r="K712" s="119"/>
    </row>
    <row r="713" spans="9:11" ht="12.5" x14ac:dyDescent="0.25">
      <c r="I713" s="119"/>
      <c r="K713" s="119"/>
    </row>
    <row r="714" spans="9:11" ht="12.5" x14ac:dyDescent="0.25">
      <c r="I714" s="119"/>
      <c r="K714" s="119"/>
    </row>
    <row r="715" spans="9:11" ht="12.5" x14ac:dyDescent="0.25">
      <c r="I715" s="119"/>
      <c r="K715" s="119"/>
    </row>
    <row r="716" spans="9:11" ht="12.5" x14ac:dyDescent="0.25">
      <c r="I716" s="119"/>
      <c r="K716" s="119"/>
    </row>
    <row r="717" spans="9:11" ht="12.5" x14ac:dyDescent="0.25">
      <c r="I717" s="119"/>
      <c r="K717" s="119"/>
    </row>
    <row r="718" spans="9:11" ht="12.5" x14ac:dyDescent="0.25">
      <c r="I718" s="119"/>
      <c r="K718" s="119"/>
    </row>
    <row r="719" spans="9:11" ht="12.5" x14ac:dyDescent="0.25">
      <c r="I719" s="119"/>
      <c r="K719" s="119"/>
    </row>
    <row r="720" spans="9:11" ht="12.5" x14ac:dyDescent="0.25">
      <c r="I720" s="119"/>
      <c r="K720" s="119"/>
    </row>
    <row r="721" spans="9:11" ht="12.5" x14ac:dyDescent="0.25">
      <c r="I721" s="119"/>
      <c r="K721" s="119"/>
    </row>
    <row r="722" spans="9:11" ht="12.5" x14ac:dyDescent="0.25">
      <c r="I722" s="119"/>
      <c r="K722" s="119"/>
    </row>
    <row r="723" spans="9:11" ht="12.5" x14ac:dyDescent="0.25">
      <c r="I723" s="119"/>
      <c r="K723" s="119"/>
    </row>
    <row r="724" spans="9:11" ht="12.5" x14ac:dyDescent="0.25">
      <c r="I724" s="119"/>
      <c r="K724" s="119"/>
    </row>
    <row r="725" spans="9:11" ht="12.5" x14ac:dyDescent="0.25">
      <c r="I725" s="119"/>
      <c r="K725" s="119"/>
    </row>
    <row r="726" spans="9:11" ht="12.5" x14ac:dyDescent="0.25">
      <c r="I726" s="119"/>
      <c r="K726" s="119"/>
    </row>
    <row r="727" spans="9:11" ht="12.5" x14ac:dyDescent="0.25">
      <c r="I727" s="119"/>
      <c r="K727" s="119"/>
    </row>
    <row r="728" spans="9:11" ht="12.5" x14ac:dyDescent="0.25">
      <c r="I728" s="119"/>
      <c r="K728" s="119"/>
    </row>
    <row r="729" spans="9:11" ht="12.5" x14ac:dyDescent="0.25">
      <c r="I729" s="119"/>
      <c r="K729" s="119"/>
    </row>
    <row r="730" spans="9:11" ht="12.5" x14ac:dyDescent="0.25">
      <c r="I730" s="119"/>
      <c r="K730" s="119"/>
    </row>
    <row r="731" spans="9:11" ht="12.5" x14ac:dyDescent="0.25">
      <c r="I731" s="119"/>
      <c r="K731" s="119"/>
    </row>
    <row r="732" spans="9:11" ht="12.5" x14ac:dyDescent="0.25">
      <c r="I732" s="119"/>
      <c r="K732" s="119"/>
    </row>
    <row r="733" spans="9:11" ht="12.5" x14ac:dyDescent="0.25">
      <c r="I733" s="119"/>
      <c r="K733" s="119"/>
    </row>
    <row r="734" spans="9:11" ht="12.5" x14ac:dyDescent="0.25">
      <c r="I734" s="119"/>
      <c r="K734" s="119"/>
    </row>
    <row r="735" spans="9:11" ht="12.5" x14ac:dyDescent="0.25">
      <c r="I735" s="119"/>
      <c r="K735" s="119"/>
    </row>
    <row r="736" spans="9:11" ht="12.5" x14ac:dyDescent="0.25">
      <c r="I736" s="119"/>
      <c r="K736" s="119"/>
    </row>
    <row r="737" spans="9:11" ht="12.5" x14ac:dyDescent="0.25">
      <c r="I737" s="119"/>
      <c r="K737" s="119"/>
    </row>
    <row r="738" spans="9:11" ht="12.5" x14ac:dyDescent="0.25">
      <c r="I738" s="119"/>
      <c r="K738" s="119"/>
    </row>
    <row r="739" spans="9:11" ht="12.5" x14ac:dyDescent="0.25">
      <c r="I739" s="119"/>
      <c r="K739" s="119"/>
    </row>
    <row r="740" spans="9:11" ht="12.5" x14ac:dyDescent="0.25">
      <c r="I740" s="119"/>
      <c r="K740" s="119"/>
    </row>
    <row r="741" spans="9:11" ht="12.5" x14ac:dyDescent="0.25">
      <c r="I741" s="119"/>
      <c r="K741" s="119"/>
    </row>
    <row r="742" spans="9:11" ht="12.5" x14ac:dyDescent="0.25">
      <c r="I742" s="119"/>
      <c r="K742" s="119"/>
    </row>
    <row r="743" spans="9:11" ht="12.5" x14ac:dyDescent="0.25">
      <c r="I743" s="119"/>
      <c r="K743" s="119"/>
    </row>
    <row r="744" spans="9:11" ht="12.5" x14ac:dyDescent="0.25">
      <c r="I744" s="119"/>
      <c r="K744" s="119"/>
    </row>
    <row r="745" spans="9:11" ht="12.5" x14ac:dyDescent="0.25">
      <c r="I745" s="119"/>
      <c r="K745" s="119"/>
    </row>
    <row r="746" spans="9:11" ht="12.5" x14ac:dyDescent="0.25">
      <c r="I746" s="119"/>
      <c r="K746" s="119"/>
    </row>
    <row r="747" spans="9:11" ht="12.5" x14ac:dyDescent="0.25">
      <c r="I747" s="119"/>
      <c r="K747" s="119"/>
    </row>
    <row r="748" spans="9:11" ht="12.5" x14ac:dyDescent="0.25">
      <c r="I748" s="119"/>
      <c r="K748" s="119"/>
    </row>
    <row r="749" spans="9:11" ht="12.5" x14ac:dyDescent="0.25">
      <c r="I749" s="119"/>
      <c r="K749" s="119"/>
    </row>
    <row r="750" spans="9:11" ht="12.5" x14ac:dyDescent="0.25">
      <c r="I750" s="119"/>
      <c r="K750" s="119"/>
    </row>
    <row r="751" spans="9:11" ht="12.5" x14ac:dyDescent="0.25">
      <c r="I751" s="119"/>
      <c r="K751" s="119"/>
    </row>
    <row r="752" spans="9:11" ht="12.5" x14ac:dyDescent="0.25">
      <c r="I752" s="119"/>
      <c r="K752" s="119"/>
    </row>
    <row r="753" spans="9:11" ht="12.5" x14ac:dyDescent="0.25">
      <c r="I753" s="119"/>
      <c r="K753" s="119"/>
    </row>
    <row r="754" spans="9:11" ht="12.5" x14ac:dyDescent="0.25">
      <c r="I754" s="119"/>
      <c r="K754" s="119"/>
    </row>
    <row r="755" spans="9:11" ht="12.5" x14ac:dyDescent="0.25">
      <c r="I755" s="119"/>
      <c r="K755" s="119"/>
    </row>
    <row r="756" spans="9:11" ht="12.5" x14ac:dyDescent="0.25">
      <c r="I756" s="119"/>
      <c r="K756" s="119"/>
    </row>
    <row r="757" spans="9:11" ht="12.5" x14ac:dyDescent="0.25">
      <c r="I757" s="119"/>
      <c r="K757" s="119"/>
    </row>
    <row r="758" spans="9:11" ht="12.5" x14ac:dyDescent="0.25">
      <c r="I758" s="119"/>
      <c r="K758" s="119"/>
    </row>
    <row r="759" spans="9:11" ht="12.5" x14ac:dyDescent="0.25">
      <c r="I759" s="119"/>
      <c r="K759" s="119"/>
    </row>
    <row r="760" spans="9:11" ht="12.5" x14ac:dyDescent="0.25">
      <c r="I760" s="119"/>
      <c r="K760" s="119"/>
    </row>
    <row r="761" spans="9:11" ht="12.5" x14ac:dyDescent="0.25">
      <c r="I761" s="119"/>
      <c r="K761" s="119"/>
    </row>
    <row r="762" spans="9:11" ht="12.5" x14ac:dyDescent="0.25">
      <c r="I762" s="119"/>
      <c r="K762" s="119"/>
    </row>
    <row r="763" spans="9:11" ht="12.5" x14ac:dyDescent="0.25">
      <c r="I763" s="119"/>
      <c r="K763" s="119"/>
    </row>
    <row r="764" spans="9:11" ht="12.5" x14ac:dyDescent="0.25">
      <c r="I764" s="119"/>
      <c r="K764" s="119"/>
    </row>
    <row r="765" spans="9:11" ht="12.5" x14ac:dyDescent="0.25">
      <c r="I765" s="119"/>
      <c r="K765" s="119"/>
    </row>
    <row r="766" spans="9:11" ht="12.5" x14ac:dyDescent="0.25">
      <c r="I766" s="119"/>
      <c r="K766" s="119"/>
    </row>
    <row r="767" spans="9:11" ht="12.5" x14ac:dyDescent="0.25">
      <c r="I767" s="119"/>
      <c r="K767" s="119"/>
    </row>
    <row r="768" spans="9:11" ht="12.5" x14ac:dyDescent="0.25">
      <c r="I768" s="119"/>
      <c r="K768" s="119"/>
    </row>
    <row r="769" spans="9:11" ht="12.5" x14ac:dyDescent="0.25">
      <c r="I769" s="119"/>
      <c r="K769" s="119"/>
    </row>
    <row r="770" spans="9:11" ht="12.5" x14ac:dyDescent="0.25">
      <c r="I770" s="119"/>
      <c r="K770" s="119"/>
    </row>
    <row r="771" spans="9:11" ht="12.5" x14ac:dyDescent="0.25">
      <c r="I771" s="119"/>
      <c r="K771" s="119"/>
    </row>
    <row r="772" spans="9:11" ht="12.5" x14ac:dyDescent="0.25">
      <c r="I772" s="119"/>
      <c r="K772" s="119"/>
    </row>
    <row r="773" spans="9:11" ht="12.5" x14ac:dyDescent="0.25">
      <c r="I773" s="119"/>
      <c r="K773" s="119"/>
    </row>
    <row r="774" spans="9:11" ht="12.5" x14ac:dyDescent="0.25">
      <c r="I774" s="119"/>
      <c r="K774" s="119"/>
    </row>
    <row r="775" spans="9:11" ht="12.5" x14ac:dyDescent="0.25">
      <c r="I775" s="119"/>
      <c r="K775" s="119"/>
    </row>
    <row r="776" spans="9:11" ht="12.5" x14ac:dyDescent="0.25">
      <c r="I776" s="119"/>
      <c r="K776" s="119"/>
    </row>
    <row r="777" spans="9:11" ht="12.5" x14ac:dyDescent="0.25">
      <c r="I777" s="119"/>
      <c r="K777" s="119"/>
    </row>
    <row r="778" spans="9:11" ht="12.5" x14ac:dyDescent="0.25">
      <c r="I778" s="119"/>
      <c r="K778" s="119"/>
    </row>
    <row r="779" spans="9:11" ht="12.5" x14ac:dyDescent="0.25">
      <c r="I779" s="119"/>
      <c r="K779" s="119"/>
    </row>
    <row r="780" spans="9:11" ht="12.5" x14ac:dyDescent="0.25">
      <c r="I780" s="119"/>
      <c r="K780" s="119"/>
    </row>
    <row r="781" spans="9:11" ht="12.5" x14ac:dyDescent="0.25">
      <c r="I781" s="119"/>
      <c r="K781" s="119"/>
    </row>
    <row r="782" spans="9:11" ht="12.5" x14ac:dyDescent="0.25">
      <c r="I782" s="119"/>
      <c r="K782" s="119"/>
    </row>
    <row r="783" spans="9:11" ht="12.5" x14ac:dyDescent="0.25">
      <c r="I783" s="119"/>
      <c r="K783" s="119"/>
    </row>
    <row r="784" spans="9:11" ht="12.5" x14ac:dyDescent="0.25">
      <c r="I784" s="119"/>
      <c r="K784" s="119"/>
    </row>
    <row r="785" spans="9:11" ht="12.5" x14ac:dyDescent="0.25">
      <c r="I785" s="119"/>
      <c r="K785" s="119"/>
    </row>
    <row r="786" spans="9:11" ht="12.5" x14ac:dyDescent="0.25">
      <c r="I786" s="119"/>
      <c r="K786" s="119"/>
    </row>
    <row r="787" spans="9:11" ht="12.5" x14ac:dyDescent="0.25">
      <c r="I787" s="119"/>
      <c r="K787" s="119"/>
    </row>
    <row r="788" spans="9:11" ht="12.5" x14ac:dyDescent="0.25">
      <c r="I788" s="119"/>
      <c r="K788" s="119"/>
    </row>
    <row r="789" spans="9:11" ht="12.5" x14ac:dyDescent="0.25">
      <c r="I789" s="119"/>
      <c r="K789" s="119"/>
    </row>
    <row r="790" spans="9:11" ht="12.5" x14ac:dyDescent="0.25">
      <c r="I790" s="119"/>
      <c r="K790" s="119"/>
    </row>
    <row r="791" spans="9:11" ht="12.5" x14ac:dyDescent="0.25">
      <c r="I791" s="119"/>
      <c r="K791" s="119"/>
    </row>
    <row r="792" spans="9:11" ht="12.5" x14ac:dyDescent="0.25">
      <c r="I792" s="119"/>
      <c r="K792" s="119"/>
    </row>
    <row r="793" spans="9:11" ht="12.5" x14ac:dyDescent="0.25">
      <c r="I793" s="119"/>
      <c r="K793" s="119"/>
    </row>
    <row r="794" spans="9:11" ht="12.5" x14ac:dyDescent="0.25">
      <c r="I794" s="119"/>
      <c r="K794" s="119"/>
    </row>
    <row r="795" spans="9:11" ht="12.5" x14ac:dyDescent="0.25">
      <c r="I795" s="119"/>
      <c r="K795" s="119"/>
    </row>
    <row r="796" spans="9:11" ht="12.5" x14ac:dyDescent="0.25">
      <c r="I796" s="119"/>
      <c r="K796" s="119"/>
    </row>
    <row r="797" spans="9:11" ht="12.5" x14ac:dyDescent="0.25">
      <c r="I797" s="119"/>
      <c r="K797" s="119"/>
    </row>
    <row r="798" spans="9:11" ht="12.5" x14ac:dyDescent="0.25">
      <c r="I798" s="119"/>
      <c r="K798" s="119"/>
    </row>
    <row r="799" spans="9:11" ht="12.5" x14ac:dyDescent="0.25">
      <c r="I799" s="119"/>
      <c r="K799" s="119"/>
    </row>
    <row r="800" spans="9:11" ht="12.5" x14ac:dyDescent="0.25">
      <c r="I800" s="119"/>
      <c r="K800" s="119"/>
    </row>
    <row r="801" spans="9:11" ht="12.5" x14ac:dyDescent="0.25">
      <c r="I801" s="119"/>
      <c r="K801" s="119"/>
    </row>
    <row r="802" spans="9:11" ht="12.5" x14ac:dyDescent="0.25">
      <c r="I802" s="119"/>
      <c r="K802" s="119"/>
    </row>
    <row r="803" spans="9:11" ht="12.5" x14ac:dyDescent="0.25">
      <c r="I803" s="119"/>
      <c r="K803" s="119"/>
    </row>
    <row r="804" spans="9:11" ht="12.5" x14ac:dyDescent="0.25">
      <c r="I804" s="119"/>
      <c r="K804" s="119"/>
    </row>
    <row r="805" spans="9:11" ht="12.5" x14ac:dyDescent="0.25">
      <c r="I805" s="119"/>
      <c r="K805" s="119"/>
    </row>
    <row r="806" spans="9:11" ht="12.5" x14ac:dyDescent="0.25">
      <c r="I806" s="119"/>
      <c r="K806" s="119"/>
    </row>
    <row r="807" spans="9:11" ht="12.5" x14ac:dyDescent="0.25">
      <c r="I807" s="119"/>
      <c r="K807" s="119"/>
    </row>
    <row r="808" spans="9:11" ht="12.5" x14ac:dyDescent="0.25">
      <c r="I808" s="119"/>
      <c r="K808" s="119"/>
    </row>
    <row r="809" spans="9:11" ht="12.5" x14ac:dyDescent="0.25">
      <c r="I809" s="119"/>
      <c r="K809" s="119"/>
    </row>
    <row r="810" spans="9:11" ht="12.5" x14ac:dyDescent="0.25">
      <c r="I810" s="119"/>
      <c r="K810" s="119"/>
    </row>
    <row r="811" spans="9:11" ht="12.5" x14ac:dyDescent="0.25">
      <c r="I811" s="119"/>
      <c r="K811" s="119"/>
    </row>
    <row r="812" spans="9:11" ht="12.5" x14ac:dyDescent="0.25">
      <c r="I812" s="119"/>
      <c r="K812" s="119"/>
    </row>
    <row r="813" spans="9:11" ht="12.5" x14ac:dyDescent="0.25">
      <c r="I813" s="119"/>
      <c r="K813" s="119"/>
    </row>
    <row r="814" spans="9:11" ht="12.5" x14ac:dyDescent="0.25">
      <c r="I814" s="119"/>
      <c r="K814" s="119"/>
    </row>
    <row r="815" spans="9:11" ht="12.5" x14ac:dyDescent="0.25">
      <c r="I815" s="119"/>
      <c r="K815" s="119"/>
    </row>
    <row r="816" spans="9:11" ht="12.5" x14ac:dyDescent="0.25">
      <c r="I816" s="119"/>
      <c r="K816" s="119"/>
    </row>
    <row r="817" spans="9:11" ht="12.5" x14ac:dyDescent="0.25">
      <c r="I817" s="119"/>
      <c r="K817" s="119"/>
    </row>
    <row r="818" spans="9:11" ht="12.5" x14ac:dyDescent="0.25">
      <c r="I818" s="119"/>
      <c r="K818" s="119"/>
    </row>
    <row r="819" spans="9:11" ht="12.5" x14ac:dyDescent="0.25">
      <c r="I819" s="119"/>
      <c r="K819" s="119"/>
    </row>
    <row r="820" spans="9:11" ht="12.5" x14ac:dyDescent="0.25">
      <c r="I820" s="119"/>
      <c r="K820" s="119"/>
    </row>
    <row r="821" spans="9:11" ht="12.5" x14ac:dyDescent="0.25">
      <c r="I821" s="119"/>
      <c r="K821" s="119"/>
    </row>
    <row r="822" spans="9:11" ht="12.5" x14ac:dyDescent="0.25">
      <c r="I822" s="119"/>
      <c r="K822" s="119"/>
    </row>
    <row r="823" spans="9:11" ht="12.5" x14ac:dyDescent="0.25">
      <c r="I823" s="119"/>
      <c r="K823" s="119"/>
    </row>
    <row r="824" spans="9:11" ht="12.5" x14ac:dyDescent="0.25">
      <c r="I824" s="119"/>
      <c r="K824" s="119"/>
    </row>
    <row r="825" spans="9:11" ht="12.5" x14ac:dyDescent="0.25">
      <c r="I825" s="119"/>
      <c r="K825" s="119"/>
    </row>
    <row r="826" spans="9:11" ht="12.5" x14ac:dyDescent="0.25">
      <c r="I826" s="119"/>
      <c r="K826" s="119"/>
    </row>
    <row r="827" spans="9:11" ht="12.5" x14ac:dyDescent="0.25">
      <c r="I827" s="119"/>
      <c r="K827" s="119"/>
    </row>
    <row r="828" spans="9:11" ht="12.5" x14ac:dyDescent="0.25">
      <c r="I828" s="119"/>
      <c r="K828" s="119"/>
    </row>
    <row r="829" spans="9:11" ht="12.5" x14ac:dyDescent="0.25">
      <c r="I829" s="119"/>
      <c r="K829" s="119"/>
    </row>
    <row r="830" spans="9:11" ht="12.5" x14ac:dyDescent="0.25">
      <c r="I830" s="119"/>
      <c r="K830" s="119"/>
    </row>
    <row r="831" spans="9:11" ht="12.5" x14ac:dyDescent="0.25">
      <c r="I831" s="119"/>
      <c r="K831" s="119"/>
    </row>
    <row r="832" spans="9:11" ht="12.5" x14ac:dyDescent="0.25">
      <c r="I832" s="119"/>
      <c r="K832" s="119"/>
    </row>
    <row r="833" spans="9:11" ht="12.5" x14ac:dyDescent="0.25">
      <c r="I833" s="119"/>
      <c r="K833" s="119"/>
    </row>
    <row r="834" spans="9:11" ht="12.5" x14ac:dyDescent="0.25">
      <c r="I834" s="119"/>
      <c r="K834" s="119"/>
    </row>
    <row r="835" spans="9:11" ht="12.5" x14ac:dyDescent="0.25">
      <c r="I835" s="119"/>
      <c r="K835" s="119"/>
    </row>
    <row r="836" spans="9:11" ht="12.5" x14ac:dyDescent="0.25">
      <c r="I836" s="119"/>
      <c r="K836" s="119"/>
    </row>
    <row r="837" spans="9:11" ht="12.5" x14ac:dyDescent="0.25">
      <c r="I837" s="119"/>
      <c r="K837" s="119"/>
    </row>
    <row r="838" spans="9:11" ht="12.5" x14ac:dyDescent="0.25">
      <c r="I838" s="119"/>
      <c r="K838" s="119"/>
    </row>
    <row r="839" spans="9:11" ht="12.5" x14ac:dyDescent="0.25">
      <c r="I839" s="119"/>
      <c r="K839" s="119"/>
    </row>
    <row r="840" spans="9:11" ht="12.5" x14ac:dyDescent="0.25">
      <c r="I840" s="119"/>
      <c r="K840" s="119"/>
    </row>
    <row r="841" spans="9:11" ht="12.5" x14ac:dyDescent="0.25">
      <c r="I841" s="119"/>
      <c r="K841" s="119"/>
    </row>
    <row r="842" spans="9:11" ht="12.5" x14ac:dyDescent="0.25">
      <c r="I842" s="119"/>
      <c r="K842" s="119"/>
    </row>
    <row r="843" spans="9:11" ht="12.5" x14ac:dyDescent="0.25">
      <c r="I843" s="119"/>
      <c r="K843" s="119"/>
    </row>
    <row r="844" spans="9:11" ht="12.5" x14ac:dyDescent="0.25">
      <c r="I844" s="119"/>
      <c r="K844" s="119"/>
    </row>
    <row r="845" spans="9:11" ht="12.5" x14ac:dyDescent="0.25">
      <c r="I845" s="119"/>
      <c r="K845" s="119"/>
    </row>
    <row r="846" spans="9:11" ht="12.5" x14ac:dyDescent="0.25">
      <c r="I846" s="119"/>
      <c r="K846" s="119"/>
    </row>
    <row r="847" spans="9:11" ht="12.5" x14ac:dyDescent="0.25">
      <c r="I847" s="119"/>
      <c r="K847" s="119"/>
    </row>
    <row r="848" spans="9:11" ht="12.5" x14ac:dyDescent="0.25">
      <c r="I848" s="119"/>
      <c r="K848" s="119"/>
    </row>
    <row r="849" spans="9:11" ht="12.5" x14ac:dyDescent="0.25">
      <c r="I849" s="119"/>
      <c r="K849" s="119"/>
    </row>
    <row r="850" spans="9:11" ht="12.5" x14ac:dyDescent="0.25">
      <c r="I850" s="119"/>
      <c r="K850" s="119"/>
    </row>
    <row r="851" spans="9:11" ht="12.5" x14ac:dyDescent="0.25">
      <c r="I851" s="119"/>
      <c r="K851" s="119"/>
    </row>
    <row r="852" spans="9:11" ht="12.5" x14ac:dyDescent="0.25">
      <c r="I852" s="119"/>
      <c r="K852" s="119"/>
    </row>
    <row r="853" spans="9:11" ht="12.5" x14ac:dyDescent="0.25">
      <c r="I853" s="119"/>
      <c r="K853" s="119"/>
    </row>
    <row r="854" spans="9:11" ht="12.5" x14ac:dyDescent="0.25">
      <c r="I854" s="119"/>
      <c r="K854" s="119"/>
    </row>
    <row r="855" spans="9:11" ht="12.5" x14ac:dyDescent="0.25">
      <c r="I855" s="119"/>
      <c r="K855" s="119"/>
    </row>
    <row r="856" spans="9:11" ht="12.5" x14ac:dyDescent="0.25">
      <c r="I856" s="119"/>
      <c r="K856" s="119"/>
    </row>
    <row r="857" spans="9:11" ht="12.5" x14ac:dyDescent="0.25">
      <c r="I857" s="119"/>
      <c r="K857" s="119"/>
    </row>
    <row r="858" spans="9:11" ht="12.5" x14ac:dyDescent="0.25">
      <c r="I858" s="119"/>
      <c r="K858" s="119"/>
    </row>
    <row r="859" spans="9:11" ht="12.5" x14ac:dyDescent="0.25">
      <c r="I859" s="119"/>
      <c r="K859" s="119"/>
    </row>
    <row r="860" spans="9:11" ht="12.5" x14ac:dyDescent="0.25">
      <c r="I860" s="119"/>
      <c r="K860" s="119"/>
    </row>
    <row r="861" spans="9:11" ht="12.5" x14ac:dyDescent="0.25">
      <c r="I861" s="119"/>
      <c r="K861" s="119"/>
    </row>
    <row r="862" spans="9:11" ht="12.5" x14ac:dyDescent="0.25">
      <c r="I862" s="119"/>
      <c r="K862" s="119"/>
    </row>
    <row r="863" spans="9:11" ht="12.5" x14ac:dyDescent="0.25">
      <c r="I863" s="119"/>
      <c r="K863" s="119"/>
    </row>
    <row r="864" spans="9:11" ht="12.5" x14ac:dyDescent="0.25">
      <c r="I864" s="119"/>
      <c r="K864" s="119"/>
    </row>
    <row r="865" spans="9:11" ht="12.5" x14ac:dyDescent="0.25">
      <c r="I865" s="119"/>
      <c r="K865" s="119"/>
    </row>
    <row r="866" spans="9:11" ht="12.5" x14ac:dyDescent="0.25">
      <c r="I866" s="119"/>
      <c r="K866" s="119"/>
    </row>
    <row r="867" spans="9:11" ht="12.5" x14ac:dyDescent="0.25">
      <c r="I867" s="119"/>
      <c r="K867" s="119"/>
    </row>
    <row r="868" spans="9:11" ht="12.5" x14ac:dyDescent="0.25">
      <c r="I868" s="119"/>
      <c r="K868" s="119"/>
    </row>
    <row r="869" spans="9:11" ht="12.5" x14ac:dyDescent="0.25">
      <c r="I869" s="119"/>
      <c r="K869" s="119"/>
    </row>
    <row r="870" spans="9:11" ht="12.5" x14ac:dyDescent="0.25">
      <c r="I870" s="119"/>
      <c r="K870" s="119"/>
    </row>
    <row r="871" spans="9:11" ht="12.5" x14ac:dyDescent="0.25">
      <c r="I871" s="119"/>
      <c r="K871" s="119"/>
    </row>
    <row r="872" spans="9:11" ht="12.5" x14ac:dyDescent="0.25">
      <c r="I872" s="119"/>
      <c r="K872" s="119"/>
    </row>
    <row r="873" spans="9:11" ht="12.5" x14ac:dyDescent="0.25">
      <c r="I873" s="119"/>
      <c r="K873" s="119"/>
    </row>
    <row r="874" spans="9:11" ht="12.5" x14ac:dyDescent="0.25">
      <c r="I874" s="119"/>
      <c r="K874" s="119"/>
    </row>
    <row r="875" spans="9:11" ht="12.5" x14ac:dyDescent="0.25">
      <c r="I875" s="119"/>
      <c r="K875" s="119"/>
    </row>
    <row r="876" spans="9:11" ht="12.5" x14ac:dyDescent="0.25">
      <c r="I876" s="119"/>
      <c r="K876" s="119"/>
    </row>
    <row r="877" spans="9:11" ht="12.5" x14ac:dyDescent="0.25">
      <c r="I877" s="119"/>
      <c r="K877" s="119"/>
    </row>
    <row r="878" spans="9:11" ht="12.5" x14ac:dyDescent="0.25">
      <c r="I878" s="119"/>
      <c r="K878" s="119"/>
    </row>
    <row r="879" spans="9:11" ht="12.5" x14ac:dyDescent="0.25">
      <c r="I879" s="119"/>
      <c r="K879" s="119"/>
    </row>
    <row r="880" spans="9:11" ht="12.5" x14ac:dyDescent="0.25">
      <c r="I880" s="119"/>
      <c r="K880" s="119"/>
    </row>
    <row r="881" spans="9:11" ht="12.5" x14ac:dyDescent="0.25">
      <c r="I881" s="119"/>
      <c r="K881" s="119"/>
    </row>
    <row r="882" spans="9:11" ht="12.5" x14ac:dyDescent="0.25">
      <c r="I882" s="119"/>
      <c r="K882" s="119"/>
    </row>
    <row r="883" spans="9:11" ht="12.5" x14ac:dyDescent="0.25">
      <c r="I883" s="119"/>
      <c r="K883" s="119"/>
    </row>
    <row r="884" spans="9:11" ht="12.5" x14ac:dyDescent="0.25">
      <c r="I884" s="119"/>
      <c r="K884" s="119"/>
    </row>
    <row r="885" spans="9:11" ht="12.5" x14ac:dyDescent="0.25">
      <c r="I885" s="119"/>
      <c r="K885" s="119"/>
    </row>
    <row r="886" spans="9:11" ht="12.5" x14ac:dyDescent="0.25">
      <c r="I886" s="119"/>
      <c r="K886" s="119"/>
    </row>
    <row r="887" spans="9:11" ht="12.5" x14ac:dyDescent="0.25">
      <c r="I887" s="119"/>
      <c r="K887" s="119"/>
    </row>
    <row r="888" spans="9:11" ht="12.5" x14ac:dyDescent="0.25">
      <c r="I888" s="119"/>
      <c r="K888" s="119"/>
    </row>
    <row r="889" spans="9:11" ht="12.5" x14ac:dyDescent="0.25">
      <c r="I889" s="119"/>
      <c r="K889" s="119"/>
    </row>
    <row r="890" spans="9:11" ht="12.5" x14ac:dyDescent="0.25">
      <c r="I890" s="119"/>
      <c r="K890" s="119"/>
    </row>
    <row r="891" spans="9:11" ht="12.5" x14ac:dyDescent="0.25">
      <c r="I891" s="119"/>
      <c r="K891" s="119"/>
    </row>
    <row r="892" spans="9:11" ht="12.5" x14ac:dyDescent="0.25">
      <c r="I892" s="119"/>
      <c r="K892" s="119"/>
    </row>
    <row r="893" spans="9:11" ht="12.5" x14ac:dyDescent="0.25">
      <c r="I893" s="119"/>
      <c r="K893" s="119"/>
    </row>
    <row r="894" spans="9:11" ht="12.5" x14ac:dyDescent="0.25">
      <c r="I894" s="119"/>
      <c r="K894" s="119"/>
    </row>
    <row r="895" spans="9:11" ht="12.5" x14ac:dyDescent="0.25">
      <c r="I895" s="119"/>
      <c r="K895" s="119"/>
    </row>
    <row r="896" spans="9:11" ht="12.5" x14ac:dyDescent="0.25">
      <c r="I896" s="119"/>
      <c r="K896" s="119"/>
    </row>
    <row r="897" spans="9:11" ht="12.5" x14ac:dyDescent="0.25">
      <c r="I897" s="119"/>
      <c r="K897" s="119"/>
    </row>
    <row r="898" spans="9:11" ht="12.5" x14ac:dyDescent="0.25">
      <c r="I898" s="119"/>
      <c r="K898" s="119"/>
    </row>
    <row r="899" spans="9:11" ht="12.5" x14ac:dyDescent="0.25">
      <c r="I899" s="119"/>
      <c r="K899" s="119"/>
    </row>
    <row r="900" spans="9:11" ht="12.5" x14ac:dyDescent="0.25">
      <c r="I900" s="119"/>
      <c r="K900" s="119"/>
    </row>
    <row r="901" spans="9:11" ht="12.5" x14ac:dyDescent="0.25">
      <c r="I901" s="119"/>
      <c r="K901" s="119"/>
    </row>
    <row r="902" spans="9:11" ht="12.5" x14ac:dyDescent="0.25">
      <c r="I902" s="119"/>
      <c r="K902" s="119"/>
    </row>
    <row r="903" spans="9:11" ht="12.5" x14ac:dyDescent="0.25">
      <c r="I903" s="119"/>
      <c r="K903" s="119"/>
    </row>
    <row r="904" spans="9:11" ht="12.5" x14ac:dyDescent="0.25">
      <c r="I904" s="119"/>
      <c r="K904" s="119"/>
    </row>
    <row r="905" spans="9:11" ht="12.5" x14ac:dyDescent="0.25">
      <c r="I905" s="119"/>
      <c r="K905" s="119"/>
    </row>
    <row r="906" spans="9:11" ht="12.5" x14ac:dyDescent="0.25">
      <c r="I906" s="119"/>
      <c r="K906" s="119"/>
    </row>
    <row r="907" spans="9:11" ht="12.5" x14ac:dyDescent="0.25">
      <c r="I907" s="119"/>
      <c r="K907" s="119"/>
    </row>
    <row r="908" spans="9:11" ht="12.5" x14ac:dyDescent="0.25">
      <c r="I908" s="119"/>
      <c r="K908" s="119"/>
    </row>
    <row r="909" spans="9:11" ht="12.5" x14ac:dyDescent="0.25">
      <c r="I909" s="119"/>
      <c r="K909" s="119"/>
    </row>
    <row r="910" spans="9:11" ht="12.5" x14ac:dyDescent="0.25">
      <c r="I910" s="119"/>
      <c r="K910" s="119"/>
    </row>
    <row r="911" spans="9:11" ht="12.5" x14ac:dyDescent="0.25">
      <c r="I911" s="119"/>
      <c r="K911" s="119"/>
    </row>
    <row r="912" spans="9:11" ht="12.5" x14ac:dyDescent="0.25">
      <c r="I912" s="119"/>
      <c r="K912" s="119"/>
    </row>
    <row r="913" spans="9:11" ht="12.5" x14ac:dyDescent="0.25">
      <c r="I913" s="119"/>
      <c r="K913" s="119"/>
    </row>
    <row r="914" spans="9:11" ht="12.5" x14ac:dyDescent="0.25">
      <c r="I914" s="119"/>
      <c r="K914" s="119"/>
    </row>
    <row r="915" spans="9:11" ht="12.5" x14ac:dyDescent="0.25">
      <c r="I915" s="119"/>
      <c r="K915" s="119"/>
    </row>
    <row r="916" spans="9:11" ht="12.5" x14ac:dyDescent="0.25">
      <c r="I916" s="119"/>
      <c r="K916" s="119"/>
    </row>
    <row r="917" spans="9:11" ht="12.5" x14ac:dyDescent="0.25">
      <c r="I917" s="119"/>
      <c r="K917" s="119"/>
    </row>
    <row r="918" spans="9:11" ht="12.5" x14ac:dyDescent="0.25">
      <c r="I918" s="119"/>
      <c r="K918" s="119"/>
    </row>
    <row r="919" spans="9:11" ht="12.5" x14ac:dyDescent="0.25">
      <c r="I919" s="119"/>
      <c r="K919" s="119"/>
    </row>
    <row r="920" spans="9:11" ht="12.5" x14ac:dyDescent="0.25">
      <c r="I920" s="119"/>
      <c r="K920" s="119"/>
    </row>
    <row r="921" spans="9:11" ht="12.5" x14ac:dyDescent="0.25">
      <c r="I921" s="119"/>
      <c r="K921" s="119"/>
    </row>
    <row r="922" spans="9:11" ht="12.5" x14ac:dyDescent="0.25">
      <c r="I922" s="119"/>
      <c r="K922" s="119"/>
    </row>
    <row r="923" spans="9:11" ht="12.5" x14ac:dyDescent="0.25">
      <c r="I923" s="119"/>
      <c r="K923" s="119"/>
    </row>
    <row r="924" spans="9:11" ht="12.5" x14ac:dyDescent="0.25">
      <c r="I924" s="119"/>
      <c r="K924" s="119"/>
    </row>
    <row r="925" spans="9:11" ht="12.5" x14ac:dyDescent="0.25">
      <c r="I925" s="119"/>
      <c r="K925" s="119"/>
    </row>
    <row r="926" spans="9:11" ht="12.5" x14ac:dyDescent="0.25">
      <c r="I926" s="119"/>
      <c r="K926" s="119"/>
    </row>
    <row r="927" spans="9:11" ht="12.5" x14ac:dyDescent="0.25">
      <c r="I927" s="119"/>
      <c r="K927" s="119"/>
    </row>
    <row r="928" spans="9:11" ht="12.5" x14ac:dyDescent="0.25">
      <c r="I928" s="119"/>
      <c r="K928" s="119"/>
    </row>
    <row r="929" spans="9:11" ht="12.5" x14ac:dyDescent="0.25">
      <c r="I929" s="119"/>
      <c r="K929" s="119"/>
    </row>
    <row r="930" spans="9:11" ht="12.5" x14ac:dyDescent="0.25">
      <c r="I930" s="119"/>
      <c r="K930" s="119"/>
    </row>
    <row r="931" spans="9:11" ht="12.5" x14ac:dyDescent="0.25">
      <c r="I931" s="119"/>
      <c r="K931" s="119"/>
    </row>
    <row r="932" spans="9:11" ht="12.5" x14ac:dyDescent="0.25">
      <c r="I932" s="119"/>
      <c r="K932" s="119"/>
    </row>
    <row r="933" spans="9:11" ht="12.5" x14ac:dyDescent="0.25">
      <c r="I933" s="119"/>
      <c r="K933" s="119"/>
    </row>
    <row r="934" spans="9:11" ht="12.5" x14ac:dyDescent="0.25">
      <c r="I934" s="119"/>
      <c r="K934" s="119"/>
    </row>
    <row r="935" spans="9:11" ht="12.5" x14ac:dyDescent="0.25">
      <c r="I935" s="119"/>
      <c r="K935" s="119"/>
    </row>
    <row r="936" spans="9:11" ht="12.5" x14ac:dyDescent="0.25">
      <c r="I936" s="119"/>
      <c r="K936" s="119"/>
    </row>
    <row r="937" spans="9:11" ht="12.5" x14ac:dyDescent="0.25">
      <c r="I937" s="119"/>
      <c r="K937" s="119"/>
    </row>
    <row r="938" spans="9:11" ht="12.5" x14ac:dyDescent="0.25">
      <c r="I938" s="119"/>
      <c r="K938" s="119"/>
    </row>
    <row r="939" spans="9:11" ht="12.5" x14ac:dyDescent="0.25">
      <c r="I939" s="119"/>
      <c r="K939" s="119"/>
    </row>
    <row r="940" spans="9:11" ht="12.5" x14ac:dyDescent="0.25">
      <c r="I940" s="119"/>
      <c r="K940" s="119"/>
    </row>
    <row r="941" spans="9:11" ht="12.5" x14ac:dyDescent="0.25">
      <c r="I941" s="119"/>
      <c r="K941" s="119"/>
    </row>
    <row r="942" spans="9:11" ht="12.5" x14ac:dyDescent="0.25">
      <c r="I942" s="119"/>
      <c r="K942" s="119"/>
    </row>
    <row r="943" spans="9:11" ht="12.5" x14ac:dyDescent="0.25">
      <c r="I943" s="119"/>
      <c r="K943" s="119"/>
    </row>
    <row r="944" spans="9:11" ht="12.5" x14ac:dyDescent="0.25">
      <c r="I944" s="119"/>
      <c r="K944" s="119"/>
    </row>
    <row r="945" spans="9:11" ht="12.5" x14ac:dyDescent="0.25">
      <c r="I945" s="119"/>
      <c r="K945" s="119"/>
    </row>
    <row r="946" spans="9:11" ht="12.5" x14ac:dyDescent="0.25">
      <c r="I946" s="119"/>
      <c r="K946" s="119"/>
    </row>
    <row r="947" spans="9:11" ht="12.5" x14ac:dyDescent="0.25">
      <c r="I947" s="119"/>
      <c r="K947" s="119"/>
    </row>
    <row r="948" spans="9:11" ht="12.5" x14ac:dyDescent="0.25">
      <c r="I948" s="119"/>
      <c r="K948" s="119"/>
    </row>
    <row r="949" spans="9:11" ht="12.5" x14ac:dyDescent="0.25">
      <c r="I949" s="119"/>
      <c r="K949" s="119"/>
    </row>
    <row r="950" spans="9:11" ht="12.5" x14ac:dyDescent="0.25">
      <c r="I950" s="119"/>
      <c r="K950" s="119"/>
    </row>
    <row r="951" spans="9:11" ht="12.5" x14ac:dyDescent="0.25">
      <c r="I951" s="119"/>
      <c r="K951" s="119"/>
    </row>
    <row r="952" spans="9:11" ht="12.5" x14ac:dyDescent="0.25">
      <c r="I952" s="119"/>
      <c r="K952" s="119"/>
    </row>
    <row r="953" spans="9:11" ht="12.5" x14ac:dyDescent="0.25">
      <c r="I953" s="119"/>
      <c r="K953" s="119"/>
    </row>
    <row r="954" spans="9:11" ht="12.5" x14ac:dyDescent="0.25">
      <c r="I954" s="119"/>
      <c r="K954" s="119"/>
    </row>
    <row r="955" spans="9:11" ht="12.5" x14ac:dyDescent="0.25">
      <c r="I955" s="119"/>
      <c r="K955" s="119"/>
    </row>
    <row r="956" spans="9:11" ht="12.5" x14ac:dyDescent="0.25">
      <c r="I956" s="119"/>
      <c r="K956" s="119"/>
    </row>
    <row r="957" spans="9:11" ht="12.5" x14ac:dyDescent="0.25">
      <c r="I957" s="119"/>
      <c r="K957" s="119"/>
    </row>
    <row r="958" spans="9:11" ht="12.5" x14ac:dyDescent="0.25">
      <c r="I958" s="119"/>
      <c r="K958" s="119"/>
    </row>
    <row r="959" spans="9:11" ht="12.5" x14ac:dyDescent="0.25">
      <c r="I959" s="119"/>
      <c r="K959" s="119"/>
    </row>
    <row r="960" spans="9:11" ht="12.5" x14ac:dyDescent="0.25">
      <c r="I960" s="119"/>
      <c r="K960" s="119"/>
    </row>
    <row r="961" spans="9:11" ht="12.5" x14ac:dyDescent="0.25">
      <c r="I961" s="119"/>
      <c r="K961" s="119"/>
    </row>
    <row r="962" spans="9:11" ht="12.5" x14ac:dyDescent="0.25">
      <c r="I962" s="119"/>
      <c r="K962" s="119"/>
    </row>
    <row r="963" spans="9:11" ht="12.5" x14ac:dyDescent="0.25">
      <c r="I963" s="119"/>
      <c r="K963" s="119"/>
    </row>
    <row r="964" spans="9:11" ht="12.5" x14ac:dyDescent="0.25">
      <c r="I964" s="119"/>
      <c r="K964" s="119"/>
    </row>
    <row r="965" spans="9:11" ht="12.5" x14ac:dyDescent="0.25">
      <c r="I965" s="119"/>
      <c r="K965" s="119"/>
    </row>
    <row r="966" spans="9:11" ht="12.5" x14ac:dyDescent="0.25">
      <c r="I966" s="119"/>
      <c r="K966" s="119"/>
    </row>
    <row r="967" spans="9:11" ht="12.5" x14ac:dyDescent="0.25">
      <c r="I967" s="119"/>
      <c r="K967" s="119"/>
    </row>
    <row r="968" spans="9:11" ht="12.5" x14ac:dyDescent="0.25">
      <c r="I968" s="119"/>
      <c r="K968" s="119"/>
    </row>
    <row r="969" spans="9:11" ht="12.5" x14ac:dyDescent="0.25">
      <c r="I969" s="119"/>
      <c r="K969" s="119"/>
    </row>
    <row r="970" spans="9:11" ht="12.5" x14ac:dyDescent="0.25">
      <c r="I970" s="119"/>
      <c r="K970" s="119"/>
    </row>
    <row r="971" spans="9:11" ht="12.5" x14ac:dyDescent="0.25">
      <c r="I971" s="119"/>
      <c r="K971" s="119"/>
    </row>
    <row r="972" spans="9:11" ht="12.5" x14ac:dyDescent="0.25">
      <c r="I972" s="119"/>
      <c r="K972" s="119"/>
    </row>
    <row r="973" spans="9:11" ht="12.5" x14ac:dyDescent="0.25">
      <c r="I973" s="119"/>
      <c r="K973" s="119"/>
    </row>
    <row r="974" spans="9:11" ht="12.5" x14ac:dyDescent="0.25">
      <c r="I974" s="119"/>
      <c r="K974" s="119"/>
    </row>
    <row r="975" spans="9:11" ht="12.5" x14ac:dyDescent="0.25">
      <c r="I975" s="119"/>
      <c r="K975" s="119"/>
    </row>
    <row r="976" spans="9:11" ht="12.5" x14ac:dyDescent="0.25">
      <c r="I976" s="119"/>
      <c r="K976" s="119"/>
    </row>
    <row r="977" spans="9:11" ht="12.5" x14ac:dyDescent="0.25">
      <c r="I977" s="119"/>
      <c r="K977" s="119"/>
    </row>
    <row r="978" spans="9:11" ht="12.5" x14ac:dyDescent="0.25">
      <c r="I978" s="119"/>
      <c r="K978" s="119"/>
    </row>
    <row r="979" spans="9:11" ht="12.5" x14ac:dyDescent="0.25">
      <c r="I979" s="119"/>
      <c r="K979" s="119"/>
    </row>
    <row r="980" spans="9:11" ht="12.5" x14ac:dyDescent="0.25">
      <c r="I980" s="119"/>
      <c r="K980" s="119"/>
    </row>
    <row r="981" spans="9:11" ht="12.5" x14ac:dyDescent="0.25">
      <c r="I981" s="119"/>
      <c r="K981" s="119"/>
    </row>
    <row r="982" spans="9:11" ht="12.5" x14ac:dyDescent="0.25">
      <c r="I982" s="119"/>
      <c r="K982" s="119"/>
    </row>
    <row r="983" spans="9:11" ht="12.5" x14ac:dyDescent="0.25">
      <c r="I983" s="119"/>
      <c r="K983" s="119"/>
    </row>
    <row r="984" spans="9:11" ht="12.5" x14ac:dyDescent="0.25">
      <c r="I984" s="119"/>
      <c r="K984" s="1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C3D9-A0D7-4781-B2B7-9F39D3D79262}">
  <sheetPr>
    <outlinePr summaryBelow="0" summaryRight="0"/>
  </sheetPr>
  <dimension ref="A1:L665"/>
  <sheetViews>
    <sheetView workbookViewId="0">
      <selection activeCell="F12" sqref="F12"/>
    </sheetView>
  </sheetViews>
  <sheetFormatPr defaultColWidth="14.453125" defaultRowHeight="15.75" customHeight="1" x14ac:dyDescent="0.25"/>
  <cols>
    <col min="1" max="1" width="6.1796875" style="11" bestFit="1" customWidth="1"/>
    <col min="2" max="2" width="21.54296875" style="11" bestFit="1" customWidth="1"/>
    <col min="3" max="3" width="9.90625" style="11" bestFit="1" customWidth="1"/>
    <col min="4" max="4" width="9.81640625" style="11" bestFit="1" customWidth="1"/>
    <col min="5" max="5" width="24.36328125" style="11" bestFit="1" customWidth="1"/>
    <col min="6" max="6" width="11.81640625" style="11" bestFit="1" customWidth="1"/>
    <col min="7" max="7" width="15.90625" style="11" customWidth="1"/>
    <col min="8" max="8" width="43.7265625" style="11" bestFit="1" customWidth="1"/>
    <col min="9" max="9" width="14.453125" style="11"/>
    <col min="10" max="10" width="28.54296875" style="11" customWidth="1"/>
    <col min="11" max="16384" width="14.453125" style="11"/>
  </cols>
  <sheetData>
    <row r="1" spans="1:12" ht="15.75" customHeight="1" x14ac:dyDescent="0.25">
      <c r="A1" s="246" t="s">
        <v>80</v>
      </c>
      <c r="B1" s="246" t="s">
        <v>96</v>
      </c>
      <c r="C1" s="246" t="s">
        <v>97</v>
      </c>
      <c r="D1" s="246" t="s">
        <v>56</v>
      </c>
      <c r="E1" s="6" t="s">
        <v>99</v>
      </c>
      <c r="F1" s="7" t="s">
        <v>107</v>
      </c>
      <c r="G1" s="7" t="s">
        <v>100</v>
      </c>
      <c r="H1" s="5" t="s">
        <v>87</v>
      </c>
      <c r="J1" s="12" t="s">
        <v>106</v>
      </c>
    </row>
    <row r="2" spans="1:12" ht="15.75" customHeight="1" x14ac:dyDescent="0.25">
      <c r="A2" s="246"/>
      <c r="B2" s="246"/>
      <c r="C2" s="246"/>
      <c r="D2" s="246"/>
      <c r="E2" s="5" t="s">
        <v>93</v>
      </c>
      <c r="F2" s="5" t="s">
        <v>94</v>
      </c>
      <c r="G2" s="5" t="s">
        <v>98</v>
      </c>
      <c r="H2" s="5" t="s">
        <v>108</v>
      </c>
    </row>
    <row r="3" spans="1:12" ht="15.75" customHeight="1" x14ac:dyDescent="0.25">
      <c r="A3" s="174">
        <v>0</v>
      </c>
      <c r="B3" s="174">
        <v>1.0023</v>
      </c>
      <c r="C3" s="174">
        <v>1.1453599999999999</v>
      </c>
      <c r="D3" s="174">
        <v>0.13558899999999999</v>
      </c>
      <c r="E3" s="13">
        <f t="shared" ref="E3:E13" si="0">$K$3+($K$4*B3)+($K$5*C3)+($K$6*D3)</f>
        <v>1.1441109093245845</v>
      </c>
      <c r="F3" s="13">
        <f>EXP(-E3)</f>
        <v>0.31850697352088014</v>
      </c>
      <c r="G3" s="13">
        <f>1/(1+F3)</f>
        <v>0.75843360716526675</v>
      </c>
      <c r="H3" s="13">
        <f>A3*LN(G3)+(1-A3)*(LN(1-G3))</f>
        <v>-1.4206109251023711</v>
      </c>
      <c r="J3" s="14" t="s">
        <v>101</v>
      </c>
      <c r="K3" s="15">
        <v>-0.82884168248600698</v>
      </c>
      <c r="L3" s="16"/>
    </row>
    <row r="4" spans="1:12" ht="15.75" customHeight="1" x14ac:dyDescent="0.25">
      <c r="A4" s="174">
        <v>0</v>
      </c>
      <c r="B4" s="174">
        <v>8.14E-2</v>
      </c>
      <c r="C4" s="174">
        <v>-3.6634E-2</v>
      </c>
      <c r="D4" s="174">
        <v>0.47419099999999997</v>
      </c>
      <c r="E4" s="13">
        <f t="shared" si="0"/>
        <v>-0.56470669051220246</v>
      </c>
      <c r="F4" s="13">
        <f t="shared" ref="F4:F67" si="1">EXP(-E4)</f>
        <v>1.7589317956695067</v>
      </c>
      <c r="G4" s="13">
        <f t="shared" ref="G4:G67" si="2">1/(1+F4)</f>
        <v>0.3624591233352078</v>
      </c>
      <c r="H4" s="13">
        <f t="shared" ref="H4:H67" si="3">A4*LN(G4)+(1-A4)*(LN(1-G4))</f>
        <v>-0.45013688374667415</v>
      </c>
      <c r="J4" s="14" t="s">
        <v>102</v>
      </c>
      <c r="K4" s="15">
        <v>0.8816348873119948</v>
      </c>
    </row>
    <row r="5" spans="1:12" ht="15.75" customHeight="1" x14ac:dyDescent="0.25">
      <c r="A5" s="174">
        <v>0</v>
      </c>
      <c r="B5" s="174">
        <v>8.14E-2</v>
      </c>
      <c r="C5" s="174">
        <v>-7.2352E-2</v>
      </c>
      <c r="D5" s="174">
        <v>0.13558899999999999</v>
      </c>
      <c r="E5" s="13">
        <f t="shared" si="0"/>
        <v>-0.75744063538448425</v>
      </c>
      <c r="F5" s="13">
        <f t="shared" si="1"/>
        <v>2.1328105892549627</v>
      </c>
      <c r="G5" s="13">
        <f t="shared" si="2"/>
        <v>0.31920218969823438</v>
      </c>
      <c r="H5" s="13">
        <f t="shared" si="3"/>
        <v>-0.38448991808865407</v>
      </c>
      <c r="J5" s="14" t="s">
        <v>103</v>
      </c>
      <c r="K5" s="15">
        <v>0.89483718398394096</v>
      </c>
    </row>
    <row r="6" spans="1:12" ht="15.75" customHeight="1" x14ac:dyDescent="0.25">
      <c r="A6" s="174">
        <v>0</v>
      </c>
      <c r="B6" s="174">
        <v>-0.84050000000000002</v>
      </c>
      <c r="C6" s="174">
        <v>-0.303039</v>
      </c>
      <c r="D6" s="174">
        <v>-0.31604700000000002</v>
      </c>
      <c r="E6" s="13">
        <f t="shared" si="0"/>
        <v>-1.9910891458353044</v>
      </c>
      <c r="F6" s="13">
        <f t="shared" si="1"/>
        <v>7.3235057859999548</v>
      </c>
      <c r="G6" s="13">
        <f t="shared" si="2"/>
        <v>0.12014168377007545</v>
      </c>
      <c r="H6" s="13">
        <f t="shared" si="3"/>
        <v>-0.12799438875664274</v>
      </c>
      <c r="J6" s="14" t="s">
        <v>104</v>
      </c>
      <c r="K6" s="15">
        <v>0.47481157918365358</v>
      </c>
    </row>
    <row r="7" spans="1:12" ht="15.75" customHeight="1" x14ac:dyDescent="0.25">
      <c r="A7" s="174">
        <v>1</v>
      </c>
      <c r="B7" s="174">
        <v>1.0023</v>
      </c>
      <c r="C7" s="174">
        <v>1.1453599999999999</v>
      </c>
      <c r="D7" s="174">
        <v>0.13558899999999999</v>
      </c>
      <c r="E7" s="13">
        <f t="shared" si="0"/>
        <v>1.1441109093245845</v>
      </c>
      <c r="F7" s="13">
        <f t="shared" si="1"/>
        <v>0.31850697352088014</v>
      </c>
      <c r="G7" s="13">
        <f t="shared" si="2"/>
        <v>0.75843360716526675</v>
      </c>
      <c r="H7" s="13">
        <f t="shared" si="3"/>
        <v>-0.27650001577778666</v>
      </c>
    </row>
    <row r="8" spans="1:12" ht="15.75" customHeight="1" x14ac:dyDescent="0.25">
      <c r="A8" s="174">
        <v>1</v>
      </c>
      <c r="B8" s="174">
        <v>8.14E-2</v>
      </c>
      <c r="C8" s="174">
        <v>0.72861600000000004</v>
      </c>
      <c r="D8" s="174">
        <v>0.13558899999999999</v>
      </c>
      <c r="E8" s="13">
        <f t="shared" si="0"/>
        <v>-4.0704685803235038E-2</v>
      </c>
      <c r="F8" s="13">
        <f t="shared" si="1"/>
        <v>1.0415444772535192</v>
      </c>
      <c r="G8" s="13">
        <f t="shared" si="2"/>
        <v>0.48982523336709055</v>
      </c>
      <c r="H8" s="13">
        <f t="shared" si="3"/>
        <v>-0.71370661809589819</v>
      </c>
      <c r="J8" s="15" t="s">
        <v>88</v>
      </c>
      <c r="K8" s="13">
        <f>SUM(H:H)</f>
        <v>-357.90098888720058</v>
      </c>
    </row>
    <row r="9" spans="1:12" ht="15.75" customHeight="1" x14ac:dyDescent="0.25">
      <c r="A9" s="174">
        <v>0</v>
      </c>
      <c r="B9" s="174">
        <v>8.14E-2</v>
      </c>
      <c r="C9" s="174">
        <v>0.14205799999999999</v>
      </c>
      <c r="D9" s="174">
        <v>0.13558899999999999</v>
      </c>
      <c r="E9" s="13">
        <f t="shared" si="0"/>
        <v>-0.56557859476648753</v>
      </c>
      <c r="F9" s="13">
        <f t="shared" si="1"/>
        <v>1.7604660845644562</v>
      </c>
      <c r="G9" s="13">
        <f t="shared" si="2"/>
        <v>0.36225766568611156</v>
      </c>
      <c r="H9" s="13">
        <f t="shared" si="3"/>
        <v>-0.44982094192443789</v>
      </c>
    </row>
    <row r="10" spans="1:12" ht="15.75" customHeight="1" x14ac:dyDescent="0.25">
      <c r="A10" s="174">
        <v>0</v>
      </c>
      <c r="B10" s="174">
        <v>-0.84050000000000002</v>
      </c>
      <c r="C10" s="174">
        <v>0.72861600000000004</v>
      </c>
      <c r="D10" s="174">
        <v>-0.31604700000000002</v>
      </c>
      <c r="E10" s="13">
        <f t="shared" si="0"/>
        <v>-1.0679258907923517</v>
      </c>
      <c r="F10" s="13">
        <f t="shared" si="1"/>
        <v>2.9093389510568732</v>
      </c>
      <c r="G10" s="13">
        <f t="shared" si="2"/>
        <v>0.25579772245884541</v>
      </c>
      <c r="H10" s="13">
        <f t="shared" si="3"/>
        <v>-0.29544240268575378</v>
      </c>
    </row>
    <row r="11" spans="1:12" ht="15.75" customHeight="1" x14ac:dyDescent="0.25">
      <c r="A11" s="174">
        <v>1</v>
      </c>
      <c r="B11" s="174">
        <v>8.14E-2</v>
      </c>
      <c r="C11" s="174">
        <v>-0.81412200000000001</v>
      </c>
      <c r="D11" s="174">
        <v>-2.6051999999999999E-2</v>
      </c>
      <c r="E11" s="13">
        <f t="shared" si="0"/>
        <v>-1.497953031819077</v>
      </c>
      <c r="F11" s="13">
        <f t="shared" si="1"/>
        <v>4.472524578326059</v>
      </c>
      <c r="G11" s="13">
        <f t="shared" si="2"/>
        <v>0.18273102033392438</v>
      </c>
      <c r="H11" s="13">
        <f t="shared" si="3"/>
        <v>-1.6997400416475654</v>
      </c>
      <c r="J11" s="17" t="s">
        <v>105</v>
      </c>
    </row>
    <row r="12" spans="1:12" ht="12.5" x14ac:dyDescent="0.25">
      <c r="A12" s="174">
        <v>0</v>
      </c>
      <c r="B12" s="174">
        <v>8.14E-2</v>
      </c>
      <c r="C12" s="174">
        <v>6.2895000000000006E-2</v>
      </c>
      <c r="D12" s="174">
        <v>0.13558899999999999</v>
      </c>
      <c r="E12" s="13">
        <f t="shared" si="0"/>
        <v>-0.63641659076220825</v>
      </c>
      <c r="F12" s="13">
        <f t="shared" si="1"/>
        <v>1.8896971738581647</v>
      </c>
      <c r="G12" s="13">
        <f t="shared" si="2"/>
        <v>0.34605702253044562</v>
      </c>
      <c r="H12" s="13">
        <f t="shared" si="3"/>
        <v>-0.42473512173976874</v>
      </c>
      <c r="J12" s="18" t="s">
        <v>95</v>
      </c>
    </row>
    <row r="13" spans="1:12" ht="12.5" x14ac:dyDescent="0.25">
      <c r="A13" s="174">
        <v>1</v>
      </c>
      <c r="B13" s="174">
        <v>-0.84050000000000002</v>
      </c>
      <c r="C13" s="174">
        <v>-3.6634E-2</v>
      </c>
      <c r="D13" s="174">
        <v>0.13558899999999999</v>
      </c>
      <c r="E13" s="13">
        <f t="shared" si="0"/>
        <v>-1.5382580434598738</v>
      </c>
      <c r="F13" s="13">
        <f t="shared" si="1"/>
        <v>4.6564718304967156</v>
      </c>
      <c r="G13" s="13">
        <f t="shared" si="2"/>
        <v>0.17678864669819921</v>
      </c>
      <c r="H13" s="13">
        <f t="shared" si="3"/>
        <v>-1.732800346348421</v>
      </c>
    </row>
    <row r="14" spans="1:12" ht="15.75" customHeight="1" x14ac:dyDescent="0.25">
      <c r="A14" s="174">
        <v>0</v>
      </c>
      <c r="B14" s="174">
        <v>-0.84050000000000002</v>
      </c>
      <c r="C14" s="174">
        <v>-0.81412200000000001</v>
      </c>
      <c r="D14" s="174">
        <v>-2.6051999999999999E-2</v>
      </c>
      <c r="E14" s="13">
        <f t="shared" ref="E14:E22" si="4">$K$3+($K$4*B14)+($K$5*C14)+($K$6*D14)</f>
        <v>-2.3107322344320051</v>
      </c>
      <c r="F14" s="13">
        <f t="shared" si="1"/>
        <v>10.081804197076302</v>
      </c>
      <c r="G14" s="13">
        <f t="shared" si="2"/>
        <v>9.0238013794164379E-2</v>
      </c>
      <c r="H14" s="13">
        <f t="shared" si="3"/>
        <v>-9.4572267302315757E-2</v>
      </c>
    </row>
    <row r="15" spans="1:12" ht="15.75" customHeight="1" x14ac:dyDescent="0.25">
      <c r="A15" s="174">
        <v>0</v>
      </c>
      <c r="B15" s="174">
        <v>-0.84050000000000002</v>
      </c>
      <c r="C15" s="174">
        <v>-0.81412200000000001</v>
      </c>
      <c r="D15" s="174">
        <v>-2.6051999999999999E-2</v>
      </c>
      <c r="E15" s="13">
        <f t="shared" si="4"/>
        <v>-2.3107322344320051</v>
      </c>
      <c r="F15" s="13">
        <f t="shared" si="1"/>
        <v>10.081804197076302</v>
      </c>
      <c r="G15" s="13">
        <f t="shared" si="2"/>
        <v>9.0238013794164379E-2</v>
      </c>
      <c r="H15" s="13">
        <f t="shared" si="3"/>
        <v>-9.4572267302315757E-2</v>
      </c>
    </row>
    <row r="16" spans="1:12" ht="15.75" customHeight="1" x14ac:dyDescent="0.25">
      <c r="A16" s="174">
        <v>0</v>
      </c>
      <c r="B16" s="174">
        <v>-0.84050000000000002</v>
      </c>
      <c r="C16" s="174">
        <v>-0.81412200000000001</v>
      </c>
      <c r="D16" s="174">
        <v>-0.31604700000000002</v>
      </c>
      <c r="E16" s="13">
        <f t="shared" si="4"/>
        <v>-2.4484252183373689</v>
      </c>
      <c r="F16" s="13">
        <f t="shared" si="1"/>
        <v>11.570111964956487</v>
      </c>
      <c r="G16" s="13">
        <f t="shared" si="2"/>
        <v>7.9553786218280645E-2</v>
      </c>
      <c r="H16" s="13">
        <f t="shared" si="3"/>
        <v>-8.2896711540669105E-2</v>
      </c>
    </row>
    <row r="17" spans="1:8" ht="15.75" customHeight="1" x14ac:dyDescent="0.25">
      <c r="A17" s="174">
        <v>1</v>
      </c>
      <c r="B17" s="174">
        <v>1.1392</v>
      </c>
      <c r="C17" s="174">
        <v>0.72861600000000004</v>
      </c>
      <c r="D17" s="174">
        <v>-0.31604700000000002</v>
      </c>
      <c r="E17" s="13">
        <f t="shared" si="4"/>
        <v>0.67744669561920445</v>
      </c>
      <c r="F17" s="13">
        <f t="shared" si="1"/>
        <v>0.50791219256810105</v>
      </c>
      <c r="G17" s="13">
        <f t="shared" si="2"/>
        <v>0.66316858828292646</v>
      </c>
      <c r="H17" s="13">
        <f t="shared" si="3"/>
        <v>-0.4107260401504777</v>
      </c>
    </row>
    <row r="18" spans="1:8" ht="15.75" customHeight="1" x14ac:dyDescent="0.25">
      <c r="A18" s="174">
        <v>0</v>
      </c>
      <c r="B18" s="174">
        <v>8.14E-2</v>
      </c>
      <c r="C18" s="174">
        <v>-7.2352E-2</v>
      </c>
      <c r="D18" s="174">
        <v>0.47419099999999997</v>
      </c>
      <c r="E18" s="13">
        <f t="shared" si="4"/>
        <v>-0.59666848504974079</v>
      </c>
      <c r="F18" s="13">
        <f t="shared" si="1"/>
        <v>1.8160584849868264</v>
      </c>
      <c r="G18" s="13">
        <f t="shared" si="2"/>
        <v>0.35510626122691408</v>
      </c>
      <c r="H18" s="13">
        <f t="shared" si="3"/>
        <v>-0.43866972184673081</v>
      </c>
    </row>
    <row r="19" spans="1:8" ht="15.75" customHeight="1" x14ac:dyDescent="0.25">
      <c r="A19" s="174">
        <v>1</v>
      </c>
      <c r="B19" s="174">
        <v>-0.84050000000000002</v>
      </c>
      <c r="C19" s="174">
        <v>6.2895000000000006E-2</v>
      </c>
      <c r="D19" s="174">
        <v>0.47419099999999997</v>
      </c>
      <c r="E19" s="13">
        <f t="shared" si="4"/>
        <v>-1.2884236430403928</v>
      </c>
      <c r="F19" s="13">
        <f t="shared" si="1"/>
        <v>3.6270644985701077</v>
      </c>
      <c r="G19" s="13">
        <f t="shared" si="2"/>
        <v>0.21611974510167903</v>
      </c>
      <c r="H19" s="13">
        <f t="shared" si="3"/>
        <v>-1.5319226494365483</v>
      </c>
    </row>
    <row r="20" spans="1:8" ht="15.75" customHeight="1" x14ac:dyDescent="0.25">
      <c r="A20" s="174">
        <v>0</v>
      </c>
      <c r="B20" s="174">
        <v>8.14E-2</v>
      </c>
      <c r="C20" s="174">
        <v>-7.2352E-2</v>
      </c>
      <c r="D20" s="174">
        <v>-2.6051999999999999E-2</v>
      </c>
      <c r="E20" s="13">
        <f t="shared" si="4"/>
        <v>-0.83418965385530919</v>
      </c>
      <c r="F20" s="13">
        <f t="shared" si="1"/>
        <v>2.3029471076449921</v>
      </c>
      <c r="G20" s="13">
        <f t="shared" si="2"/>
        <v>0.30275991937182489</v>
      </c>
      <c r="H20" s="13">
        <f t="shared" si="3"/>
        <v>-0.36062547899642344</v>
      </c>
    </row>
    <row r="21" spans="1:8" ht="15.75" customHeight="1" x14ac:dyDescent="0.25">
      <c r="A21" s="174">
        <v>0</v>
      </c>
      <c r="B21" s="174">
        <v>-0.84050000000000002</v>
      </c>
      <c r="C21" s="174">
        <v>-0.81412200000000001</v>
      </c>
      <c r="D21" s="174">
        <v>-0.31604700000000002</v>
      </c>
      <c r="E21" s="13">
        <f t="shared" si="4"/>
        <v>-2.4484252183373689</v>
      </c>
      <c r="F21" s="13">
        <f t="shared" si="1"/>
        <v>11.570111964956487</v>
      </c>
      <c r="G21" s="13">
        <f t="shared" si="2"/>
        <v>7.9553786218280645E-2</v>
      </c>
      <c r="H21" s="13">
        <f t="shared" si="3"/>
        <v>-8.2896711540669105E-2</v>
      </c>
    </row>
    <row r="22" spans="1:8" ht="15.75" customHeight="1" x14ac:dyDescent="0.25">
      <c r="A22" s="174">
        <v>0</v>
      </c>
      <c r="B22" s="174">
        <v>8.14E-2</v>
      </c>
      <c r="C22" s="174">
        <v>-0.303039</v>
      </c>
      <c r="D22" s="174">
        <v>-0.31604700000000002</v>
      </c>
      <c r="E22" s="13">
        <f t="shared" si="4"/>
        <v>-1.1783099432223763</v>
      </c>
      <c r="F22" s="13">
        <f t="shared" si="1"/>
        <v>3.2488787708153115</v>
      </c>
      <c r="G22" s="13">
        <f t="shared" si="2"/>
        <v>0.23535620900007731</v>
      </c>
      <c r="H22" s="13">
        <f t="shared" si="3"/>
        <v>-0.26834518627600079</v>
      </c>
    </row>
    <row r="23" spans="1:8" ht="15.75" customHeight="1" x14ac:dyDescent="0.25">
      <c r="A23" s="174">
        <v>1</v>
      </c>
      <c r="B23" s="174">
        <v>-0.84050000000000002</v>
      </c>
      <c r="C23" s="174">
        <v>-7.2352E-2</v>
      </c>
      <c r="D23" s="174">
        <v>0.13558899999999999</v>
      </c>
      <c r="E23" s="13">
        <f t="shared" ref="E23:E86" si="5">$K$3+($K$4*B23)+($K$5*C23)+($K$6*D23)</f>
        <v>-1.5702198379974124</v>
      </c>
      <c r="F23" s="13">
        <f t="shared" si="1"/>
        <v>4.8077049938465128</v>
      </c>
      <c r="G23" s="13">
        <f t="shared" si="2"/>
        <v>0.1721850543475501</v>
      </c>
      <c r="H23" s="13">
        <f t="shared" si="3"/>
        <v>-1.7591854831619793</v>
      </c>
    </row>
    <row r="24" spans="1:8" ht="15.75" customHeight="1" x14ac:dyDescent="0.25">
      <c r="A24" s="174">
        <v>0</v>
      </c>
      <c r="B24" s="174">
        <v>8.14E-2</v>
      </c>
      <c r="C24" s="174">
        <v>0.14205799999999999</v>
      </c>
      <c r="D24" s="174">
        <v>0.47419099999999997</v>
      </c>
      <c r="E24" s="13">
        <f t="shared" si="5"/>
        <v>-0.40480644443174407</v>
      </c>
      <c r="F24" s="13">
        <f t="shared" si="1"/>
        <v>1.4990123297923219</v>
      </c>
      <c r="G24" s="13">
        <f t="shared" si="2"/>
        <v>0.40015808968941907</v>
      </c>
      <c r="H24" s="13">
        <f t="shared" si="3"/>
        <v>-0.51108914129938465</v>
      </c>
    </row>
    <row r="25" spans="1:8" ht="15.75" customHeight="1" x14ac:dyDescent="0.25">
      <c r="A25" s="174">
        <v>0</v>
      </c>
      <c r="B25" s="174">
        <v>8.14E-2</v>
      </c>
      <c r="C25" s="174">
        <v>-0.81412200000000001</v>
      </c>
      <c r="D25" s="174">
        <v>0.13558899999999999</v>
      </c>
      <c r="E25" s="13">
        <f t="shared" si="5"/>
        <v>-1.4212040133482522</v>
      </c>
      <c r="F25" s="13">
        <f t="shared" si="1"/>
        <v>4.1421045883731118</v>
      </c>
      <c r="G25" s="13">
        <f t="shared" si="2"/>
        <v>0.19447290167164524</v>
      </c>
      <c r="H25" s="13">
        <f t="shared" si="3"/>
        <v>-0.21625843530669817</v>
      </c>
    </row>
    <row r="26" spans="1:8" ht="15.75" customHeight="1" x14ac:dyDescent="0.25">
      <c r="A26" s="174">
        <v>1</v>
      </c>
      <c r="B26" s="174">
        <v>-0.84050000000000002</v>
      </c>
      <c r="C26" s="174">
        <v>0.72861600000000004</v>
      </c>
      <c r="D26" s="174">
        <v>-0.31604700000000002</v>
      </c>
      <c r="E26" s="13">
        <f t="shared" si="5"/>
        <v>-1.0679258907923517</v>
      </c>
      <c r="F26" s="13">
        <f t="shared" si="1"/>
        <v>2.9093389510568732</v>
      </c>
      <c r="G26" s="13">
        <f t="shared" si="2"/>
        <v>0.25579772245884541</v>
      </c>
      <c r="H26" s="13">
        <f t="shared" si="3"/>
        <v>-1.3633682934781055</v>
      </c>
    </row>
    <row r="27" spans="1:8" ht="15.75" customHeight="1" x14ac:dyDescent="0.25">
      <c r="A27" s="174">
        <v>0</v>
      </c>
      <c r="B27" s="174">
        <v>8.14E-2</v>
      </c>
      <c r="C27" s="174">
        <v>-0.81412200000000001</v>
      </c>
      <c r="D27" s="174">
        <v>-0.31604700000000002</v>
      </c>
      <c r="E27" s="13">
        <f t="shared" si="5"/>
        <v>-1.6356460157244408</v>
      </c>
      <c r="F27" s="13">
        <f t="shared" si="1"/>
        <v>5.1327727781361769</v>
      </c>
      <c r="G27" s="13">
        <f t="shared" si="2"/>
        <v>0.16305838096025335</v>
      </c>
      <c r="H27" s="13">
        <f t="shared" si="3"/>
        <v>-0.17800096117652239</v>
      </c>
    </row>
    <row r="28" spans="1:8" ht="15.75" customHeight="1" x14ac:dyDescent="0.25">
      <c r="A28" s="174">
        <v>0</v>
      </c>
      <c r="B28" s="174">
        <v>8.14E-2</v>
      </c>
      <c r="C28" s="174">
        <v>-0.303039</v>
      </c>
      <c r="D28" s="174">
        <v>0.47419099999999997</v>
      </c>
      <c r="E28" s="13">
        <f t="shared" si="5"/>
        <v>-0.8030957905114442</v>
      </c>
      <c r="F28" s="13">
        <f t="shared" si="1"/>
        <v>2.2324414126973489</v>
      </c>
      <c r="G28" s="13">
        <f t="shared" si="2"/>
        <v>0.3093636890283305</v>
      </c>
      <c r="H28" s="13">
        <f t="shared" si="3"/>
        <v>-0.37014191653260481</v>
      </c>
    </row>
    <row r="29" spans="1:8" ht="15.75" customHeight="1" x14ac:dyDescent="0.25">
      <c r="A29" s="174">
        <v>0</v>
      </c>
      <c r="B29" s="174">
        <v>-0.84050000000000002</v>
      </c>
      <c r="C29" s="174">
        <v>0.72861600000000004</v>
      </c>
      <c r="D29" s="174">
        <v>0.13558899999999999</v>
      </c>
      <c r="E29" s="13">
        <f t="shared" si="5"/>
        <v>-0.85348388841616307</v>
      </c>
      <c r="F29" s="13">
        <f t="shared" si="1"/>
        <v>2.3478121357012798</v>
      </c>
      <c r="G29" s="13">
        <f t="shared" si="2"/>
        <v>0.2987025434718803</v>
      </c>
      <c r="H29" s="13">
        <f t="shared" si="3"/>
        <v>-0.3548231502416288</v>
      </c>
    </row>
    <row r="30" spans="1:8" ht="15.75" customHeight="1" x14ac:dyDescent="0.25">
      <c r="A30" s="174">
        <v>1</v>
      </c>
      <c r="B30" s="174">
        <v>8.14E-2</v>
      </c>
      <c r="C30" s="174">
        <v>0.72861600000000004</v>
      </c>
      <c r="D30" s="174">
        <v>0.13558899999999999</v>
      </c>
      <c r="E30" s="13">
        <f t="shared" si="5"/>
        <v>-4.0704685803235038E-2</v>
      </c>
      <c r="F30" s="13">
        <f t="shared" si="1"/>
        <v>1.0415444772535192</v>
      </c>
      <c r="G30" s="13">
        <f t="shared" si="2"/>
        <v>0.48982523336709055</v>
      </c>
      <c r="H30" s="13">
        <f t="shared" si="3"/>
        <v>-0.71370661809589819</v>
      </c>
    </row>
    <row r="31" spans="1:8" ht="15.75" customHeight="1" x14ac:dyDescent="0.25">
      <c r="A31" s="174">
        <v>0</v>
      </c>
      <c r="B31" s="174">
        <v>-0.84050000000000002</v>
      </c>
      <c r="C31" s="174">
        <v>-7.2352E-2</v>
      </c>
      <c r="D31" s="174">
        <v>0.13558899999999999</v>
      </c>
      <c r="E31" s="13">
        <f t="shared" si="5"/>
        <v>-1.5702198379974124</v>
      </c>
      <c r="F31" s="13">
        <f t="shared" si="1"/>
        <v>4.8077049938465128</v>
      </c>
      <c r="G31" s="13">
        <f t="shared" si="2"/>
        <v>0.1721850543475501</v>
      </c>
      <c r="H31" s="13">
        <f t="shared" si="3"/>
        <v>-0.18896564516456688</v>
      </c>
    </row>
    <row r="32" spans="1:8" ht="15.75" customHeight="1" x14ac:dyDescent="0.25">
      <c r="A32" s="174">
        <v>0</v>
      </c>
      <c r="B32" s="174">
        <v>8.14E-2</v>
      </c>
      <c r="C32" s="174">
        <v>-0.81412200000000001</v>
      </c>
      <c r="D32" s="174">
        <v>0.13558899999999999</v>
      </c>
      <c r="E32" s="13">
        <f t="shared" si="5"/>
        <v>-1.4212040133482522</v>
      </c>
      <c r="F32" s="13">
        <f t="shared" si="1"/>
        <v>4.1421045883731118</v>
      </c>
      <c r="G32" s="13">
        <f t="shared" si="2"/>
        <v>0.19447290167164524</v>
      </c>
      <c r="H32" s="13">
        <f t="shared" si="3"/>
        <v>-0.21625843530669817</v>
      </c>
    </row>
    <row r="33" spans="1:8" ht="15.75" customHeight="1" x14ac:dyDescent="0.25">
      <c r="A33" s="174">
        <v>1</v>
      </c>
      <c r="B33" s="174">
        <v>1.1392</v>
      </c>
      <c r="C33" s="174">
        <v>-3.6634E-2</v>
      </c>
      <c r="D33" s="174">
        <v>0.13558899999999999</v>
      </c>
      <c r="E33" s="13">
        <f t="shared" si="5"/>
        <v>0.20711454295168219</v>
      </c>
      <c r="F33" s="13">
        <f t="shared" si="1"/>
        <v>0.81292652965032675</v>
      </c>
      <c r="G33" s="13">
        <f t="shared" si="2"/>
        <v>0.55159433305489647</v>
      </c>
      <c r="H33" s="13">
        <f t="shared" si="3"/>
        <v>-0.59494240676533594</v>
      </c>
    </row>
    <row r="34" spans="1:8" ht="15.75" customHeight="1" x14ac:dyDescent="0.25">
      <c r="A34" s="174">
        <v>0</v>
      </c>
      <c r="B34" s="174">
        <v>-0.84050000000000002</v>
      </c>
      <c r="C34" s="174">
        <v>-0.81412200000000001</v>
      </c>
      <c r="D34" s="174">
        <v>-0.31604700000000002</v>
      </c>
      <c r="E34" s="13">
        <f t="shared" si="5"/>
        <v>-2.4484252183373689</v>
      </c>
      <c r="F34" s="13">
        <f t="shared" si="1"/>
        <v>11.570111964956487</v>
      </c>
      <c r="G34" s="13">
        <f t="shared" si="2"/>
        <v>7.9553786218280645E-2</v>
      </c>
      <c r="H34" s="13">
        <f t="shared" si="3"/>
        <v>-8.2896711540669105E-2</v>
      </c>
    </row>
    <row r="35" spans="1:8" ht="15.75" customHeight="1" x14ac:dyDescent="0.25">
      <c r="A35" s="174">
        <v>1</v>
      </c>
      <c r="B35" s="174">
        <v>-0.84050000000000002</v>
      </c>
      <c r="C35" s="174">
        <v>-0.81412200000000001</v>
      </c>
      <c r="D35" s="174">
        <v>-0.31604700000000002</v>
      </c>
      <c r="E35" s="13">
        <f t="shared" si="5"/>
        <v>-2.4484252183373689</v>
      </c>
      <c r="F35" s="13">
        <f t="shared" si="1"/>
        <v>11.570111964956487</v>
      </c>
      <c r="G35" s="13">
        <f t="shared" si="2"/>
        <v>7.9553786218280645E-2</v>
      </c>
      <c r="H35" s="13">
        <f t="shared" si="3"/>
        <v>-2.5313219298780378</v>
      </c>
    </row>
    <row r="36" spans="1:8" ht="15.75" customHeight="1" x14ac:dyDescent="0.25">
      <c r="A36" s="174">
        <v>0</v>
      </c>
      <c r="B36" s="174">
        <v>8.14E-2</v>
      </c>
      <c r="C36" s="174">
        <v>-0.303039</v>
      </c>
      <c r="D36" s="174">
        <v>0.13558899999999999</v>
      </c>
      <c r="E36" s="13">
        <f t="shared" si="5"/>
        <v>-0.96386794084618765</v>
      </c>
      <c r="F36" s="13">
        <f t="shared" si="1"/>
        <v>2.6218179228554708</v>
      </c>
      <c r="G36" s="13">
        <f t="shared" si="2"/>
        <v>0.27610443741235668</v>
      </c>
      <c r="H36" s="13">
        <f t="shared" si="3"/>
        <v>-0.32310814757108819</v>
      </c>
    </row>
    <row r="37" spans="1:8" ht="15.75" customHeight="1" x14ac:dyDescent="0.25">
      <c r="A37" s="174">
        <v>0</v>
      </c>
      <c r="B37" s="174">
        <v>-0.84050000000000002</v>
      </c>
      <c r="C37" s="174">
        <v>-3.6634E-2</v>
      </c>
      <c r="D37" s="174">
        <v>0.13558899999999999</v>
      </c>
      <c r="E37" s="13">
        <f t="shared" si="5"/>
        <v>-1.5382580434598738</v>
      </c>
      <c r="F37" s="13">
        <f t="shared" si="1"/>
        <v>4.6564718304967156</v>
      </c>
      <c r="G37" s="13">
        <f t="shared" si="2"/>
        <v>0.17678864669819921</v>
      </c>
      <c r="H37" s="13">
        <f t="shared" si="3"/>
        <v>-0.19454230288854713</v>
      </c>
    </row>
    <row r="38" spans="1:8" ht="15.75" customHeight="1" x14ac:dyDescent="0.25">
      <c r="A38" s="174">
        <v>0</v>
      </c>
      <c r="B38" s="174">
        <v>8.14E-2</v>
      </c>
      <c r="C38" s="174">
        <v>-0.303039</v>
      </c>
      <c r="D38" s="174">
        <v>-0.31604700000000002</v>
      </c>
      <c r="E38" s="13">
        <f t="shared" si="5"/>
        <v>-1.1783099432223763</v>
      </c>
      <c r="F38" s="13">
        <f t="shared" si="1"/>
        <v>3.2488787708153115</v>
      </c>
      <c r="G38" s="13">
        <f t="shared" si="2"/>
        <v>0.23535620900007731</v>
      </c>
      <c r="H38" s="13">
        <f t="shared" si="3"/>
        <v>-0.26834518627600079</v>
      </c>
    </row>
    <row r="39" spans="1:8" ht="15.75" customHeight="1" x14ac:dyDescent="0.25">
      <c r="A39" s="174">
        <v>0</v>
      </c>
      <c r="B39" s="174">
        <v>8.14E-2</v>
      </c>
      <c r="C39" s="174">
        <v>-0.303039</v>
      </c>
      <c r="D39" s="174">
        <v>0.13558899999999999</v>
      </c>
      <c r="E39" s="13">
        <f t="shared" si="5"/>
        <v>-0.96386794084618765</v>
      </c>
      <c r="F39" s="13">
        <f t="shared" si="1"/>
        <v>2.6218179228554708</v>
      </c>
      <c r="G39" s="13">
        <f t="shared" si="2"/>
        <v>0.27610443741235668</v>
      </c>
      <c r="H39" s="13">
        <f t="shared" si="3"/>
        <v>-0.32310814757108819</v>
      </c>
    </row>
    <row r="40" spans="1:8" ht="15.75" customHeight="1" x14ac:dyDescent="0.25">
      <c r="A40" s="174">
        <v>0</v>
      </c>
      <c r="B40" s="174">
        <v>8.14E-2</v>
      </c>
      <c r="C40" s="174">
        <v>-3.6634E-2</v>
      </c>
      <c r="D40" s="174">
        <v>0.13558899999999999</v>
      </c>
      <c r="E40" s="13">
        <f t="shared" si="5"/>
        <v>-0.72547884084694592</v>
      </c>
      <c r="F40" s="13">
        <f t="shared" si="1"/>
        <v>2.0657200143025034</v>
      </c>
      <c r="G40" s="13">
        <f t="shared" si="2"/>
        <v>0.32618764770908631</v>
      </c>
      <c r="H40" s="13">
        <f t="shared" si="3"/>
        <v>-0.39480361589675461</v>
      </c>
    </row>
    <row r="41" spans="1:8" ht="15.75" customHeight="1" x14ac:dyDescent="0.25">
      <c r="A41" s="174">
        <v>0</v>
      </c>
      <c r="B41" s="174">
        <v>8.14E-2</v>
      </c>
      <c r="C41" s="174">
        <v>-0.81412200000000001</v>
      </c>
      <c r="D41" s="174">
        <v>0.13558899999999999</v>
      </c>
      <c r="E41" s="13">
        <f t="shared" si="5"/>
        <v>-1.4212040133482522</v>
      </c>
      <c r="F41" s="13">
        <f t="shared" si="1"/>
        <v>4.1421045883731118</v>
      </c>
      <c r="G41" s="13">
        <f t="shared" si="2"/>
        <v>0.19447290167164524</v>
      </c>
      <c r="H41" s="13">
        <f t="shared" si="3"/>
        <v>-0.21625843530669817</v>
      </c>
    </row>
    <row r="42" spans="1:8" ht="15.75" customHeight="1" x14ac:dyDescent="0.25">
      <c r="A42" s="174">
        <v>1</v>
      </c>
      <c r="B42" s="174">
        <v>8.14E-2</v>
      </c>
      <c r="C42" s="174">
        <v>-3.6634E-2</v>
      </c>
      <c r="D42" s="174">
        <v>0.13558899999999999</v>
      </c>
      <c r="E42" s="13">
        <f t="shared" si="5"/>
        <v>-0.72547884084694592</v>
      </c>
      <c r="F42" s="13">
        <f t="shared" si="1"/>
        <v>2.0657200143025034</v>
      </c>
      <c r="G42" s="13">
        <f t="shared" si="2"/>
        <v>0.32618764770908631</v>
      </c>
      <c r="H42" s="13">
        <f t="shared" si="3"/>
        <v>-1.1202824567437004</v>
      </c>
    </row>
    <row r="43" spans="1:8" ht="15.75" customHeight="1" x14ac:dyDescent="0.25">
      <c r="A43" s="174">
        <v>1</v>
      </c>
      <c r="B43" s="174">
        <v>8.14E-2</v>
      </c>
      <c r="C43" s="174">
        <v>6.2895000000000006E-2</v>
      </c>
      <c r="D43" s="174">
        <v>-0.31604700000000002</v>
      </c>
      <c r="E43" s="13">
        <f t="shared" si="5"/>
        <v>-0.85085859313839685</v>
      </c>
      <c r="F43" s="13">
        <f t="shared" si="1"/>
        <v>2.341656519279169</v>
      </c>
      <c r="G43" s="13">
        <f t="shared" si="2"/>
        <v>0.2992527790425662</v>
      </c>
      <c r="H43" s="13">
        <f t="shared" si="3"/>
        <v>-1.2064666478952251</v>
      </c>
    </row>
    <row r="44" spans="1:8" ht="15.75" customHeight="1" x14ac:dyDescent="0.25">
      <c r="A44" s="174">
        <v>0</v>
      </c>
      <c r="B44" s="174">
        <v>8.14E-2</v>
      </c>
      <c r="C44" s="174">
        <v>6.2895000000000006E-2</v>
      </c>
      <c r="D44" s="174">
        <v>-0.31604700000000002</v>
      </c>
      <c r="E44" s="13">
        <f t="shared" si="5"/>
        <v>-0.85085859313839685</v>
      </c>
      <c r="F44" s="13">
        <f t="shared" si="1"/>
        <v>2.341656519279169</v>
      </c>
      <c r="G44" s="13">
        <f t="shared" si="2"/>
        <v>0.2992527790425662</v>
      </c>
      <c r="H44" s="13">
        <f t="shared" si="3"/>
        <v>-0.35560805475682811</v>
      </c>
    </row>
    <row r="45" spans="1:8" ht="15.75" customHeight="1" x14ac:dyDescent="0.25">
      <c r="A45" s="174">
        <v>0</v>
      </c>
      <c r="B45" s="174">
        <v>8.14E-2</v>
      </c>
      <c r="C45" s="174">
        <v>-7.2352E-2</v>
      </c>
      <c r="D45" s="174">
        <v>0.13558899999999999</v>
      </c>
      <c r="E45" s="13">
        <f t="shared" si="5"/>
        <v>-0.75744063538448425</v>
      </c>
      <c r="F45" s="13">
        <f t="shared" si="1"/>
        <v>2.1328105892549627</v>
      </c>
      <c r="G45" s="13">
        <f t="shared" si="2"/>
        <v>0.31920218969823438</v>
      </c>
      <c r="H45" s="13">
        <f t="shared" si="3"/>
        <v>-0.38448991808865407</v>
      </c>
    </row>
    <row r="46" spans="1:8" ht="15.75" customHeight="1" x14ac:dyDescent="0.25">
      <c r="A46" s="174">
        <v>1</v>
      </c>
      <c r="B46" s="174">
        <v>8.14E-2</v>
      </c>
      <c r="C46" s="174">
        <v>-0.303039</v>
      </c>
      <c r="D46" s="174">
        <v>0.13558899999999999</v>
      </c>
      <c r="E46" s="13">
        <f t="shared" si="5"/>
        <v>-0.96386794084618765</v>
      </c>
      <c r="F46" s="13">
        <f t="shared" si="1"/>
        <v>2.6218179228554708</v>
      </c>
      <c r="G46" s="13">
        <f t="shared" si="2"/>
        <v>0.27610443741235668</v>
      </c>
      <c r="H46" s="13">
        <f t="shared" si="3"/>
        <v>-1.2869760884172758</v>
      </c>
    </row>
    <row r="47" spans="1:8" ht="15.75" customHeight="1" x14ac:dyDescent="0.25">
      <c r="A47" s="174">
        <v>0</v>
      </c>
      <c r="B47" s="174">
        <v>-0.84050000000000002</v>
      </c>
      <c r="C47" s="174">
        <v>0.14205799999999999</v>
      </c>
      <c r="D47" s="174">
        <v>0.47419099999999997</v>
      </c>
      <c r="E47" s="13">
        <f t="shared" si="5"/>
        <v>-1.2175856470446722</v>
      </c>
      <c r="F47" s="13">
        <f t="shared" si="1"/>
        <v>3.3790197310946106</v>
      </c>
      <c r="G47" s="13">
        <f t="shared" si="2"/>
        <v>0.22836161091012783</v>
      </c>
      <c r="H47" s="13">
        <f t="shared" si="3"/>
        <v>-0.25923924660929076</v>
      </c>
    </row>
    <row r="48" spans="1:8" ht="15.75" customHeight="1" x14ac:dyDescent="0.25">
      <c r="A48" s="174">
        <v>0</v>
      </c>
      <c r="B48" s="174">
        <v>-0.84050000000000002</v>
      </c>
      <c r="C48" s="174">
        <v>-0.81412200000000001</v>
      </c>
      <c r="D48" s="174">
        <v>-0.31604700000000002</v>
      </c>
      <c r="E48" s="13">
        <f t="shared" si="5"/>
        <v>-2.4484252183373689</v>
      </c>
      <c r="F48" s="13">
        <f t="shared" si="1"/>
        <v>11.570111964956487</v>
      </c>
      <c r="G48" s="13">
        <f t="shared" si="2"/>
        <v>7.9553786218280645E-2</v>
      </c>
      <c r="H48" s="13">
        <f t="shared" si="3"/>
        <v>-8.2896711540669105E-2</v>
      </c>
    </row>
    <row r="49" spans="1:8" ht="15.75" customHeight="1" x14ac:dyDescent="0.25">
      <c r="A49" s="174">
        <v>0</v>
      </c>
      <c r="B49" s="174">
        <v>8.14E-2</v>
      </c>
      <c r="C49" s="174">
        <v>-0.81412200000000001</v>
      </c>
      <c r="D49" s="174">
        <v>-0.31604700000000002</v>
      </c>
      <c r="E49" s="13">
        <f t="shared" si="5"/>
        <v>-1.6356460157244408</v>
      </c>
      <c r="F49" s="13">
        <f t="shared" si="1"/>
        <v>5.1327727781361769</v>
      </c>
      <c r="G49" s="13">
        <f t="shared" si="2"/>
        <v>0.16305838096025335</v>
      </c>
      <c r="H49" s="13">
        <f t="shared" si="3"/>
        <v>-0.17800096117652239</v>
      </c>
    </row>
    <row r="50" spans="1:8" ht="15.75" customHeight="1" x14ac:dyDescent="0.25">
      <c r="A50" s="174">
        <v>1</v>
      </c>
      <c r="B50" s="174">
        <v>1.1392</v>
      </c>
      <c r="C50" s="174">
        <v>-7.2352E-2</v>
      </c>
      <c r="D50" s="174">
        <v>-2.6051999999999999E-2</v>
      </c>
      <c r="E50" s="13">
        <f t="shared" si="5"/>
        <v>9.8403729943318863E-2</v>
      </c>
      <c r="F50" s="13">
        <f t="shared" si="1"/>
        <v>0.90628293632437407</v>
      </c>
      <c r="G50" s="13">
        <f t="shared" si="2"/>
        <v>0.52458110018451087</v>
      </c>
      <c r="H50" s="13">
        <f t="shared" si="3"/>
        <v>-0.64515523929612328</v>
      </c>
    </row>
    <row r="51" spans="1:8" ht="15.75" customHeight="1" x14ac:dyDescent="0.25">
      <c r="A51" s="174">
        <v>1</v>
      </c>
      <c r="B51" s="174">
        <v>-0.84050000000000002</v>
      </c>
      <c r="C51" s="174">
        <v>0.72861600000000004</v>
      </c>
      <c r="D51" s="174">
        <v>0.13558899999999999</v>
      </c>
      <c r="E51" s="13">
        <f t="shared" si="5"/>
        <v>-0.85348388841616307</v>
      </c>
      <c r="F51" s="13">
        <f t="shared" si="1"/>
        <v>2.3478121357012798</v>
      </c>
      <c r="G51" s="13">
        <f t="shared" si="2"/>
        <v>0.2987025434718803</v>
      </c>
      <c r="H51" s="13">
        <f t="shared" si="3"/>
        <v>-1.2083070386577919</v>
      </c>
    </row>
    <row r="52" spans="1:8" ht="15.75" customHeight="1" x14ac:dyDescent="0.25">
      <c r="A52" s="174">
        <v>0</v>
      </c>
      <c r="B52" s="174">
        <v>-0.84050000000000002</v>
      </c>
      <c r="C52" s="174">
        <v>0.72861600000000004</v>
      </c>
      <c r="D52" s="174">
        <v>-0.31604700000000002</v>
      </c>
      <c r="E52" s="13">
        <f t="shared" si="5"/>
        <v>-1.0679258907923517</v>
      </c>
      <c r="F52" s="13">
        <f t="shared" si="1"/>
        <v>2.9093389510568732</v>
      </c>
      <c r="G52" s="13">
        <f t="shared" si="2"/>
        <v>0.25579772245884541</v>
      </c>
      <c r="H52" s="13">
        <f t="shared" si="3"/>
        <v>-0.29544240268575378</v>
      </c>
    </row>
    <row r="53" spans="1:8" ht="15.75" customHeight="1" x14ac:dyDescent="0.25">
      <c r="A53" s="174">
        <v>0</v>
      </c>
      <c r="B53" s="174">
        <v>-0.84050000000000002</v>
      </c>
      <c r="C53" s="174">
        <v>-0.303039</v>
      </c>
      <c r="D53" s="174">
        <v>-0.31604700000000002</v>
      </c>
      <c r="E53" s="13">
        <f t="shared" si="5"/>
        <v>-1.9910891458353044</v>
      </c>
      <c r="F53" s="13">
        <f t="shared" si="1"/>
        <v>7.3235057859999548</v>
      </c>
      <c r="G53" s="13">
        <f t="shared" si="2"/>
        <v>0.12014168377007545</v>
      </c>
      <c r="H53" s="13">
        <f t="shared" si="3"/>
        <v>-0.12799438875664274</v>
      </c>
    </row>
    <row r="54" spans="1:8" ht="15.75" customHeight="1" x14ac:dyDescent="0.25">
      <c r="A54" s="174">
        <v>1</v>
      </c>
      <c r="B54" s="174">
        <v>8.14E-2</v>
      </c>
      <c r="C54" s="174">
        <v>0.72861600000000004</v>
      </c>
      <c r="D54" s="174">
        <v>0.47419099999999997</v>
      </c>
      <c r="E54" s="13">
        <f t="shared" si="5"/>
        <v>0.12006746453150843</v>
      </c>
      <c r="F54" s="13">
        <f t="shared" si="1"/>
        <v>0.88686060306375658</v>
      </c>
      <c r="G54" s="13">
        <f t="shared" si="2"/>
        <v>0.52998085729081823</v>
      </c>
      <c r="H54" s="13">
        <f t="shared" si="3"/>
        <v>-0.63491439140746264</v>
      </c>
    </row>
    <row r="55" spans="1:8" ht="15.75" customHeight="1" x14ac:dyDescent="0.25">
      <c r="A55" s="174">
        <v>1</v>
      </c>
      <c r="B55" s="174">
        <v>1.0023</v>
      </c>
      <c r="C55" s="174">
        <v>1.1453599999999999</v>
      </c>
      <c r="D55" s="174">
        <v>0.13558899999999999</v>
      </c>
      <c r="E55" s="13">
        <f t="shared" si="5"/>
        <v>1.1441109093245845</v>
      </c>
      <c r="F55" s="13">
        <f t="shared" si="1"/>
        <v>0.31850697352088014</v>
      </c>
      <c r="G55" s="13">
        <f t="shared" si="2"/>
        <v>0.75843360716526675</v>
      </c>
      <c r="H55" s="13">
        <f t="shared" si="3"/>
        <v>-0.27650001577778666</v>
      </c>
    </row>
    <row r="56" spans="1:8" ht="15.75" customHeight="1" x14ac:dyDescent="0.25">
      <c r="A56" s="174">
        <v>0</v>
      </c>
      <c r="B56" s="174">
        <v>-0.84050000000000002</v>
      </c>
      <c r="C56" s="174">
        <v>-0.81412200000000001</v>
      </c>
      <c r="D56" s="174">
        <v>-0.31604700000000002</v>
      </c>
      <c r="E56" s="13">
        <f t="shared" si="5"/>
        <v>-2.4484252183373689</v>
      </c>
      <c r="F56" s="13">
        <f t="shared" si="1"/>
        <v>11.570111964956487</v>
      </c>
      <c r="G56" s="13">
        <f t="shared" si="2"/>
        <v>7.9553786218280645E-2</v>
      </c>
      <c r="H56" s="13">
        <f t="shared" si="3"/>
        <v>-8.2896711540669105E-2</v>
      </c>
    </row>
    <row r="57" spans="1:8" ht="15.75" customHeight="1" x14ac:dyDescent="0.25">
      <c r="A57" s="174">
        <v>0</v>
      </c>
      <c r="B57" s="174">
        <v>8.14E-2</v>
      </c>
      <c r="C57" s="174">
        <v>-0.81412200000000001</v>
      </c>
      <c r="D57" s="174">
        <v>-0.31604700000000002</v>
      </c>
      <c r="E57" s="13">
        <f t="shared" si="5"/>
        <v>-1.6356460157244408</v>
      </c>
      <c r="F57" s="13">
        <f t="shared" si="1"/>
        <v>5.1327727781361769</v>
      </c>
      <c r="G57" s="13">
        <f t="shared" si="2"/>
        <v>0.16305838096025335</v>
      </c>
      <c r="H57" s="13">
        <f t="shared" si="3"/>
        <v>-0.17800096117652239</v>
      </c>
    </row>
    <row r="58" spans="1:8" ht="15.75" customHeight="1" x14ac:dyDescent="0.25">
      <c r="A58" s="174">
        <v>0</v>
      </c>
      <c r="B58" s="174">
        <v>-0.84050000000000002</v>
      </c>
      <c r="C58" s="174">
        <v>0.72861600000000004</v>
      </c>
      <c r="D58" s="174">
        <v>-0.31604700000000002</v>
      </c>
      <c r="E58" s="13">
        <f t="shared" si="5"/>
        <v>-1.0679258907923517</v>
      </c>
      <c r="F58" s="13">
        <f t="shared" si="1"/>
        <v>2.9093389510568732</v>
      </c>
      <c r="G58" s="13">
        <f t="shared" si="2"/>
        <v>0.25579772245884541</v>
      </c>
      <c r="H58" s="13">
        <f t="shared" si="3"/>
        <v>-0.29544240268575378</v>
      </c>
    </row>
    <row r="59" spans="1:8" ht="15.75" customHeight="1" x14ac:dyDescent="0.25">
      <c r="A59" s="174">
        <v>0</v>
      </c>
      <c r="B59" s="174">
        <v>8.14E-2</v>
      </c>
      <c r="C59" s="174">
        <v>0.14205799999999999</v>
      </c>
      <c r="D59" s="174">
        <v>0.13558899999999999</v>
      </c>
      <c r="E59" s="13">
        <f t="shared" si="5"/>
        <v>-0.56557859476648753</v>
      </c>
      <c r="F59" s="13">
        <f t="shared" si="1"/>
        <v>1.7604660845644562</v>
      </c>
      <c r="G59" s="13">
        <f t="shared" si="2"/>
        <v>0.36225766568611156</v>
      </c>
      <c r="H59" s="13">
        <f t="shared" si="3"/>
        <v>-0.44982094192443789</v>
      </c>
    </row>
    <row r="60" spans="1:8" ht="15.75" customHeight="1" x14ac:dyDescent="0.25">
      <c r="A60" s="174">
        <v>0</v>
      </c>
      <c r="B60" s="174">
        <v>8.14E-2</v>
      </c>
      <c r="C60" s="174">
        <v>-0.81412200000000001</v>
      </c>
      <c r="D60" s="174">
        <v>-0.31604700000000002</v>
      </c>
      <c r="E60" s="13">
        <f t="shared" si="5"/>
        <v>-1.6356460157244408</v>
      </c>
      <c r="F60" s="13">
        <f t="shared" si="1"/>
        <v>5.1327727781361769</v>
      </c>
      <c r="G60" s="13">
        <f t="shared" si="2"/>
        <v>0.16305838096025335</v>
      </c>
      <c r="H60" s="13">
        <f t="shared" si="3"/>
        <v>-0.17800096117652239</v>
      </c>
    </row>
    <row r="61" spans="1:8" ht="15.75" customHeight="1" x14ac:dyDescent="0.25">
      <c r="A61" s="174">
        <v>0</v>
      </c>
      <c r="B61" s="174">
        <v>-0.84050000000000002</v>
      </c>
      <c r="C61" s="174">
        <v>-7.2352E-2</v>
      </c>
      <c r="D61" s="174">
        <v>-0.31604700000000002</v>
      </c>
      <c r="E61" s="13">
        <f t="shared" si="5"/>
        <v>-1.784661840373601</v>
      </c>
      <c r="F61" s="13">
        <f t="shared" si="1"/>
        <v>5.9575649989603559</v>
      </c>
      <c r="G61" s="13">
        <f t="shared" si="2"/>
        <v>0.14372844524620704</v>
      </c>
      <c r="H61" s="13">
        <f t="shared" si="3"/>
        <v>-0.15516771628746101</v>
      </c>
    </row>
    <row r="62" spans="1:8" ht="15.75" customHeight="1" x14ac:dyDescent="0.25">
      <c r="A62" s="174">
        <v>0</v>
      </c>
      <c r="B62" s="174">
        <v>8.14E-2</v>
      </c>
      <c r="C62" s="174">
        <v>-0.81412200000000001</v>
      </c>
      <c r="D62" s="174">
        <v>0.13558899999999999</v>
      </c>
      <c r="E62" s="13">
        <f t="shared" si="5"/>
        <v>-1.4212040133482522</v>
      </c>
      <c r="F62" s="13">
        <f t="shared" si="1"/>
        <v>4.1421045883731118</v>
      </c>
      <c r="G62" s="13">
        <f t="shared" si="2"/>
        <v>0.19447290167164524</v>
      </c>
      <c r="H62" s="13">
        <f t="shared" si="3"/>
        <v>-0.21625843530669817</v>
      </c>
    </row>
    <row r="63" spans="1:8" ht="15.75" customHeight="1" x14ac:dyDescent="0.25">
      <c r="A63" s="174">
        <v>0</v>
      </c>
      <c r="B63" s="174">
        <v>8.14E-2</v>
      </c>
      <c r="C63" s="174">
        <v>-0.81412200000000001</v>
      </c>
      <c r="D63" s="174">
        <v>-2.6051999999999999E-2</v>
      </c>
      <c r="E63" s="13">
        <f t="shared" si="5"/>
        <v>-1.497953031819077</v>
      </c>
      <c r="F63" s="13">
        <f t="shared" si="1"/>
        <v>4.472524578326059</v>
      </c>
      <c r="G63" s="13">
        <f t="shared" si="2"/>
        <v>0.18273102033392438</v>
      </c>
      <c r="H63" s="13">
        <f t="shared" si="3"/>
        <v>-0.20178700982848841</v>
      </c>
    </row>
    <row r="64" spans="1:8" ht="15.75" customHeight="1" x14ac:dyDescent="0.25">
      <c r="A64" s="174">
        <v>1</v>
      </c>
      <c r="B64" s="174">
        <v>1.1392</v>
      </c>
      <c r="C64" s="174">
        <v>-0.81412200000000001</v>
      </c>
      <c r="D64" s="174">
        <v>-2.6051999999999999E-2</v>
      </c>
      <c r="E64" s="13">
        <f t="shared" si="5"/>
        <v>-0.56535964802044902</v>
      </c>
      <c r="F64" s="13">
        <f t="shared" si="1"/>
        <v>1.760080678436978</v>
      </c>
      <c r="G64" s="13">
        <f t="shared" si="2"/>
        <v>0.36230824983213744</v>
      </c>
      <c r="H64" s="13">
        <f t="shared" si="3"/>
        <v>-1.0152599106195777</v>
      </c>
    </row>
    <row r="65" spans="1:8" ht="15.75" customHeight="1" x14ac:dyDescent="0.25">
      <c r="A65" s="174">
        <v>0</v>
      </c>
      <c r="B65" s="174">
        <v>1.0023</v>
      </c>
      <c r="C65" s="174">
        <v>1.1453599999999999</v>
      </c>
      <c r="D65" s="174">
        <v>0.13558899999999999</v>
      </c>
      <c r="E65" s="13">
        <f t="shared" si="5"/>
        <v>1.1441109093245845</v>
      </c>
      <c r="F65" s="13">
        <f t="shared" si="1"/>
        <v>0.31850697352088014</v>
      </c>
      <c r="G65" s="13">
        <f t="shared" si="2"/>
        <v>0.75843360716526675</v>
      </c>
      <c r="H65" s="13">
        <f t="shared" si="3"/>
        <v>-1.4206109251023711</v>
      </c>
    </row>
    <row r="66" spans="1:8" ht="15.75" customHeight="1" x14ac:dyDescent="0.25">
      <c r="A66" s="174">
        <v>0</v>
      </c>
      <c r="B66" s="174">
        <v>8.14E-2</v>
      </c>
      <c r="C66" s="174">
        <v>-0.81412200000000001</v>
      </c>
      <c r="D66" s="174">
        <v>0.13558899999999999</v>
      </c>
      <c r="E66" s="13">
        <f t="shared" si="5"/>
        <v>-1.4212040133482522</v>
      </c>
      <c r="F66" s="13">
        <f t="shared" si="1"/>
        <v>4.1421045883731118</v>
      </c>
      <c r="G66" s="13">
        <f t="shared" si="2"/>
        <v>0.19447290167164524</v>
      </c>
      <c r="H66" s="13">
        <f t="shared" si="3"/>
        <v>-0.21625843530669817</v>
      </c>
    </row>
    <row r="67" spans="1:8" ht="15.75" customHeight="1" x14ac:dyDescent="0.25">
      <c r="A67" s="174">
        <v>1</v>
      </c>
      <c r="B67" s="174">
        <v>8.14E-2</v>
      </c>
      <c r="C67" s="174">
        <v>-3.6634E-2</v>
      </c>
      <c r="D67" s="174">
        <v>-2.6051999999999999E-2</v>
      </c>
      <c r="E67" s="13">
        <f t="shared" si="5"/>
        <v>-0.80222785931777085</v>
      </c>
      <c r="F67" s="13">
        <f t="shared" si="1"/>
        <v>2.2305046477681505</v>
      </c>
      <c r="G67" s="13">
        <f t="shared" si="2"/>
        <v>0.30954915997129651</v>
      </c>
      <c r="H67" s="13">
        <f t="shared" si="3"/>
        <v>-1.1726383627298447</v>
      </c>
    </row>
    <row r="68" spans="1:8" ht="15.75" customHeight="1" x14ac:dyDescent="0.25">
      <c r="A68" s="174">
        <v>0</v>
      </c>
      <c r="B68" s="174">
        <v>8.14E-2</v>
      </c>
      <c r="C68" s="174">
        <v>0.14205799999999999</v>
      </c>
      <c r="D68" s="174">
        <v>0.13558899999999999</v>
      </c>
      <c r="E68" s="13">
        <f t="shared" si="5"/>
        <v>-0.56557859476648753</v>
      </c>
      <c r="F68" s="13">
        <f t="shared" ref="F68:F131" si="6">EXP(-E68)</f>
        <v>1.7604660845644562</v>
      </c>
      <c r="G68" s="13">
        <f t="shared" ref="G68:G131" si="7">1/(1+F68)</f>
        <v>0.36225766568611156</v>
      </c>
      <c r="H68" s="13">
        <f t="shared" ref="H68:H131" si="8">A68*LN(G68)+(1-A68)*(LN(1-G68))</f>
        <v>-0.44982094192443789</v>
      </c>
    </row>
    <row r="69" spans="1:8" ht="15.75" customHeight="1" x14ac:dyDescent="0.25">
      <c r="A69" s="174">
        <v>1</v>
      </c>
      <c r="B69" s="174">
        <v>8.14E-2</v>
      </c>
      <c r="C69" s="174">
        <v>0.72861600000000004</v>
      </c>
      <c r="D69" s="174">
        <v>0.13558899999999999</v>
      </c>
      <c r="E69" s="13">
        <f t="shared" si="5"/>
        <v>-4.0704685803235038E-2</v>
      </c>
      <c r="F69" s="13">
        <f t="shared" si="6"/>
        <v>1.0415444772535192</v>
      </c>
      <c r="G69" s="13">
        <f t="shared" si="7"/>
        <v>0.48982523336709055</v>
      </c>
      <c r="H69" s="13">
        <f t="shared" si="8"/>
        <v>-0.71370661809589819</v>
      </c>
    </row>
    <row r="70" spans="1:8" ht="15.75" customHeight="1" x14ac:dyDescent="0.25">
      <c r="A70" s="174">
        <v>1</v>
      </c>
      <c r="B70" s="174">
        <v>1.1392</v>
      </c>
      <c r="C70" s="174">
        <v>-0.81412200000000001</v>
      </c>
      <c r="D70" s="174">
        <v>-0.31604700000000002</v>
      </c>
      <c r="E70" s="13">
        <f t="shared" si="5"/>
        <v>-0.70305263192581269</v>
      </c>
      <c r="F70" s="13">
        <f t="shared" si="6"/>
        <v>2.0199093454699324</v>
      </c>
      <c r="G70" s="13">
        <f t="shared" si="7"/>
        <v>0.33113576786669685</v>
      </c>
      <c r="H70" s="13">
        <f t="shared" si="8"/>
        <v>-1.1052268128799136</v>
      </c>
    </row>
    <row r="71" spans="1:8" ht="15.75" customHeight="1" x14ac:dyDescent="0.25">
      <c r="A71" s="174">
        <v>0</v>
      </c>
      <c r="B71" s="174">
        <v>-0.84050000000000002</v>
      </c>
      <c r="C71" s="174">
        <v>-0.81412200000000001</v>
      </c>
      <c r="D71" s="174">
        <v>0.13558899999999999</v>
      </c>
      <c r="E71" s="13">
        <f t="shared" si="5"/>
        <v>-2.2339832159611803</v>
      </c>
      <c r="F71" s="13">
        <f t="shared" si="6"/>
        <v>9.3369833284222228</v>
      </c>
      <c r="G71" s="13">
        <f t="shared" si="7"/>
        <v>9.6740022521893163E-2</v>
      </c>
      <c r="H71" s="13">
        <f t="shared" si="8"/>
        <v>-0.10174486281765827</v>
      </c>
    </row>
    <row r="72" spans="1:8" ht="15.75" customHeight="1" x14ac:dyDescent="0.25">
      <c r="A72" s="174">
        <v>0</v>
      </c>
      <c r="B72" s="174">
        <v>-0.84050000000000002</v>
      </c>
      <c r="C72" s="174">
        <v>0.72861600000000004</v>
      </c>
      <c r="D72" s="174">
        <v>-0.31604700000000002</v>
      </c>
      <c r="E72" s="13">
        <f t="shared" si="5"/>
        <v>-1.0679258907923517</v>
      </c>
      <c r="F72" s="13">
        <f t="shared" si="6"/>
        <v>2.9093389510568732</v>
      </c>
      <c r="G72" s="13">
        <f t="shared" si="7"/>
        <v>0.25579772245884541</v>
      </c>
      <c r="H72" s="13">
        <f t="shared" si="8"/>
        <v>-0.29544240268575378</v>
      </c>
    </row>
    <row r="73" spans="1:8" ht="15.75" customHeight="1" x14ac:dyDescent="0.25">
      <c r="A73" s="174">
        <v>0</v>
      </c>
      <c r="B73" s="174">
        <v>-0.84050000000000002</v>
      </c>
      <c r="C73" s="174">
        <v>-0.81412200000000001</v>
      </c>
      <c r="D73" s="174">
        <v>0.13558899999999999</v>
      </c>
      <c r="E73" s="13">
        <f t="shared" si="5"/>
        <v>-2.2339832159611803</v>
      </c>
      <c r="F73" s="13">
        <f t="shared" si="6"/>
        <v>9.3369833284222228</v>
      </c>
      <c r="G73" s="13">
        <f t="shared" si="7"/>
        <v>9.6740022521893163E-2</v>
      </c>
      <c r="H73" s="13">
        <f t="shared" si="8"/>
        <v>-0.10174486281765827</v>
      </c>
    </row>
    <row r="74" spans="1:8" ht="15.75" customHeight="1" x14ac:dyDescent="0.25">
      <c r="A74" s="174">
        <v>0</v>
      </c>
      <c r="B74" s="174">
        <v>-0.84050000000000002</v>
      </c>
      <c r="C74" s="174">
        <v>-0.81412200000000001</v>
      </c>
      <c r="D74" s="174">
        <v>0.13558899999999999</v>
      </c>
      <c r="E74" s="13">
        <f t="shared" si="5"/>
        <v>-2.2339832159611803</v>
      </c>
      <c r="F74" s="13">
        <f t="shared" si="6"/>
        <v>9.3369833284222228</v>
      </c>
      <c r="G74" s="13">
        <f t="shared" si="7"/>
        <v>9.6740022521893163E-2</v>
      </c>
      <c r="H74" s="13">
        <f t="shared" si="8"/>
        <v>-0.10174486281765827</v>
      </c>
    </row>
    <row r="75" spans="1:8" ht="15.75" customHeight="1" x14ac:dyDescent="0.25">
      <c r="A75" s="174">
        <v>0</v>
      </c>
      <c r="B75" s="174">
        <v>8.14E-2</v>
      </c>
      <c r="C75" s="174">
        <v>0.14205799999999999</v>
      </c>
      <c r="D75" s="174">
        <v>0.13558899999999999</v>
      </c>
      <c r="E75" s="13">
        <f t="shared" si="5"/>
        <v>-0.56557859476648753</v>
      </c>
      <c r="F75" s="13">
        <f t="shared" si="6"/>
        <v>1.7604660845644562</v>
      </c>
      <c r="G75" s="13">
        <f t="shared" si="7"/>
        <v>0.36225766568611156</v>
      </c>
      <c r="H75" s="13">
        <f t="shared" si="8"/>
        <v>-0.44982094192443789</v>
      </c>
    </row>
    <row r="76" spans="1:8" ht="15.75" customHeight="1" x14ac:dyDescent="0.25">
      <c r="A76" s="174">
        <v>1</v>
      </c>
      <c r="B76" s="174">
        <v>1.1392</v>
      </c>
      <c r="C76" s="174">
        <v>0.72861600000000004</v>
      </c>
      <c r="D76" s="174">
        <v>-0.31604700000000002</v>
      </c>
      <c r="E76" s="13">
        <f t="shared" si="5"/>
        <v>0.67744669561920445</v>
      </c>
      <c r="F76" s="13">
        <f t="shared" si="6"/>
        <v>0.50791219256810105</v>
      </c>
      <c r="G76" s="13">
        <f t="shared" si="7"/>
        <v>0.66316858828292646</v>
      </c>
      <c r="H76" s="13">
        <f t="shared" si="8"/>
        <v>-0.4107260401504777</v>
      </c>
    </row>
    <row r="77" spans="1:8" ht="15.75" customHeight="1" x14ac:dyDescent="0.25">
      <c r="A77" s="174">
        <v>0</v>
      </c>
      <c r="B77" s="174">
        <v>8.14E-2</v>
      </c>
      <c r="C77" s="174">
        <v>0.72861600000000004</v>
      </c>
      <c r="D77" s="174">
        <v>0.13558899999999999</v>
      </c>
      <c r="E77" s="13">
        <f t="shared" si="5"/>
        <v>-4.0704685803235038E-2</v>
      </c>
      <c r="F77" s="13">
        <f t="shared" si="6"/>
        <v>1.0415444772535192</v>
      </c>
      <c r="G77" s="13">
        <f t="shared" si="7"/>
        <v>0.48982523336709055</v>
      </c>
      <c r="H77" s="13">
        <f t="shared" si="8"/>
        <v>-0.67300193229266281</v>
      </c>
    </row>
    <row r="78" spans="1:8" ht="15.75" customHeight="1" x14ac:dyDescent="0.25">
      <c r="A78" s="174">
        <v>0</v>
      </c>
      <c r="B78" s="174">
        <v>8.14E-2</v>
      </c>
      <c r="C78" s="174">
        <v>-7.2352E-2</v>
      </c>
      <c r="D78" s="174">
        <v>0.47419099999999997</v>
      </c>
      <c r="E78" s="13">
        <f t="shared" si="5"/>
        <v>-0.59666848504974079</v>
      </c>
      <c r="F78" s="13">
        <f t="shared" si="6"/>
        <v>1.8160584849868264</v>
      </c>
      <c r="G78" s="13">
        <f t="shared" si="7"/>
        <v>0.35510626122691408</v>
      </c>
      <c r="H78" s="13">
        <f t="shared" si="8"/>
        <v>-0.43866972184673081</v>
      </c>
    </row>
    <row r="79" spans="1:8" ht="15.75" customHeight="1" x14ac:dyDescent="0.25">
      <c r="A79" s="174">
        <v>0</v>
      </c>
      <c r="B79" s="174">
        <v>8.14E-2</v>
      </c>
      <c r="C79" s="174">
        <v>0.72861600000000004</v>
      </c>
      <c r="D79" s="174">
        <v>0.13558899999999999</v>
      </c>
      <c r="E79" s="13">
        <f t="shared" si="5"/>
        <v>-4.0704685803235038E-2</v>
      </c>
      <c r="F79" s="13">
        <f t="shared" si="6"/>
        <v>1.0415444772535192</v>
      </c>
      <c r="G79" s="13">
        <f t="shared" si="7"/>
        <v>0.48982523336709055</v>
      </c>
      <c r="H79" s="13">
        <f t="shared" si="8"/>
        <v>-0.67300193229266281</v>
      </c>
    </row>
    <row r="80" spans="1:8" ht="15.75" customHeight="1" x14ac:dyDescent="0.25">
      <c r="A80" s="174">
        <v>0</v>
      </c>
      <c r="B80" s="174">
        <v>8.14E-2</v>
      </c>
      <c r="C80" s="174">
        <v>-0.81412200000000001</v>
      </c>
      <c r="D80" s="174">
        <v>-2.6051999999999999E-2</v>
      </c>
      <c r="E80" s="13">
        <f t="shared" si="5"/>
        <v>-1.497953031819077</v>
      </c>
      <c r="F80" s="13">
        <f t="shared" si="6"/>
        <v>4.472524578326059</v>
      </c>
      <c r="G80" s="13">
        <f t="shared" si="7"/>
        <v>0.18273102033392438</v>
      </c>
      <c r="H80" s="13">
        <f t="shared" si="8"/>
        <v>-0.20178700982848841</v>
      </c>
    </row>
    <row r="81" spans="1:8" ht="15.75" customHeight="1" x14ac:dyDescent="0.25">
      <c r="A81" s="174">
        <v>0</v>
      </c>
      <c r="B81" s="174">
        <v>8.14E-2</v>
      </c>
      <c r="C81" s="174">
        <v>-0.81412200000000001</v>
      </c>
      <c r="D81" s="174">
        <v>0.13558899999999999</v>
      </c>
      <c r="E81" s="13">
        <f t="shared" si="5"/>
        <v>-1.4212040133482522</v>
      </c>
      <c r="F81" s="13">
        <f t="shared" si="6"/>
        <v>4.1421045883731118</v>
      </c>
      <c r="G81" s="13">
        <f t="shared" si="7"/>
        <v>0.19447290167164524</v>
      </c>
      <c r="H81" s="13">
        <f t="shared" si="8"/>
        <v>-0.21625843530669817</v>
      </c>
    </row>
    <row r="82" spans="1:8" ht="15.75" customHeight="1" x14ac:dyDescent="0.25">
      <c r="A82" s="174">
        <v>1</v>
      </c>
      <c r="B82" s="174">
        <v>8.14E-2</v>
      </c>
      <c r="C82" s="174">
        <v>-3.6634E-2</v>
      </c>
      <c r="D82" s="174">
        <v>0.47419099999999997</v>
      </c>
      <c r="E82" s="13">
        <f t="shared" si="5"/>
        <v>-0.56470669051220246</v>
      </c>
      <c r="F82" s="13">
        <f t="shared" si="6"/>
        <v>1.7589317956695067</v>
      </c>
      <c r="G82" s="13">
        <f t="shared" si="7"/>
        <v>0.3624591233352078</v>
      </c>
      <c r="H82" s="13">
        <f t="shared" si="8"/>
        <v>-1.0148435742588766</v>
      </c>
    </row>
    <row r="83" spans="1:8" ht="15.75" customHeight="1" x14ac:dyDescent="0.25">
      <c r="A83" s="174">
        <v>1</v>
      </c>
      <c r="B83" s="174">
        <v>8.14E-2</v>
      </c>
      <c r="C83" s="174">
        <v>-3.6634E-2</v>
      </c>
      <c r="D83" s="174">
        <v>-0.31604700000000002</v>
      </c>
      <c r="E83" s="13">
        <f t="shared" si="5"/>
        <v>-0.93992084322313452</v>
      </c>
      <c r="F83" s="13">
        <f t="shared" si="6"/>
        <v>2.5597787864713091</v>
      </c>
      <c r="G83" s="13">
        <f t="shared" si="7"/>
        <v>0.28091633216098433</v>
      </c>
      <c r="H83" s="13">
        <f t="shared" si="8"/>
        <v>-1.2696984043015995</v>
      </c>
    </row>
    <row r="84" spans="1:8" ht="15.75" customHeight="1" x14ac:dyDescent="0.25">
      <c r="A84" s="174">
        <v>0</v>
      </c>
      <c r="B84" s="174">
        <v>-0.84050000000000002</v>
      </c>
      <c r="C84" s="174">
        <v>-7.2352E-2</v>
      </c>
      <c r="D84" s="174">
        <v>-0.31604700000000002</v>
      </c>
      <c r="E84" s="13">
        <f t="shared" si="5"/>
        <v>-1.784661840373601</v>
      </c>
      <c r="F84" s="13">
        <f t="shared" si="6"/>
        <v>5.9575649989603559</v>
      </c>
      <c r="G84" s="13">
        <f t="shared" si="7"/>
        <v>0.14372844524620704</v>
      </c>
      <c r="H84" s="13">
        <f t="shared" si="8"/>
        <v>-0.15516771628746101</v>
      </c>
    </row>
    <row r="85" spans="1:8" ht="15.75" customHeight="1" x14ac:dyDescent="0.25">
      <c r="A85" s="174">
        <v>0</v>
      </c>
      <c r="B85" s="174">
        <v>8.14E-2</v>
      </c>
      <c r="C85" s="174">
        <v>0.72861600000000004</v>
      </c>
      <c r="D85" s="174">
        <v>0.13558899999999999</v>
      </c>
      <c r="E85" s="13">
        <f t="shared" si="5"/>
        <v>-4.0704685803235038E-2</v>
      </c>
      <c r="F85" s="13">
        <f t="shared" si="6"/>
        <v>1.0415444772535192</v>
      </c>
      <c r="G85" s="13">
        <f t="shared" si="7"/>
        <v>0.48982523336709055</v>
      </c>
      <c r="H85" s="13">
        <f t="shared" si="8"/>
        <v>-0.67300193229266281</v>
      </c>
    </row>
    <row r="86" spans="1:8" ht="15.75" customHeight="1" x14ac:dyDescent="0.25">
      <c r="A86" s="174">
        <v>0</v>
      </c>
      <c r="B86" s="174">
        <v>1.0023</v>
      </c>
      <c r="C86" s="174">
        <v>1.1453599999999999</v>
      </c>
      <c r="D86" s="174">
        <v>0.13558899999999999</v>
      </c>
      <c r="E86" s="13">
        <f t="shared" si="5"/>
        <v>1.1441109093245845</v>
      </c>
      <c r="F86" s="13">
        <f t="shared" si="6"/>
        <v>0.31850697352088014</v>
      </c>
      <c r="G86" s="13">
        <f t="shared" si="7"/>
        <v>0.75843360716526675</v>
      </c>
      <c r="H86" s="13">
        <f t="shared" si="8"/>
        <v>-1.4206109251023711</v>
      </c>
    </row>
    <row r="87" spans="1:8" ht="15.75" customHeight="1" x14ac:dyDescent="0.25">
      <c r="A87" s="174">
        <v>0</v>
      </c>
      <c r="B87" s="174">
        <v>-0.84050000000000002</v>
      </c>
      <c r="C87" s="174">
        <v>0.72861600000000004</v>
      </c>
      <c r="D87" s="174">
        <v>0.13558899999999999</v>
      </c>
      <c r="E87" s="13">
        <f t="shared" ref="E87:E150" si="9">$K$3+($K$4*B87)+($K$5*C87)+($K$6*D87)</f>
        <v>-0.85348388841616307</v>
      </c>
      <c r="F87" s="13">
        <f t="shared" si="6"/>
        <v>2.3478121357012798</v>
      </c>
      <c r="G87" s="13">
        <f t="shared" si="7"/>
        <v>0.2987025434718803</v>
      </c>
      <c r="H87" s="13">
        <f t="shared" si="8"/>
        <v>-0.3548231502416288</v>
      </c>
    </row>
    <row r="88" spans="1:8" ht="15.75" customHeight="1" x14ac:dyDescent="0.25">
      <c r="A88" s="174">
        <v>1</v>
      </c>
      <c r="B88" s="174">
        <v>8.14E-2</v>
      </c>
      <c r="C88" s="174">
        <v>0.14205799999999999</v>
      </c>
      <c r="D88" s="174">
        <v>-0.31604700000000002</v>
      </c>
      <c r="E88" s="13">
        <f t="shared" si="9"/>
        <v>-0.78002059714267613</v>
      </c>
      <c r="F88" s="13">
        <f t="shared" si="6"/>
        <v>2.181517198056437</v>
      </c>
      <c r="G88" s="13">
        <f t="shared" si="7"/>
        <v>0.31431544692289953</v>
      </c>
      <c r="H88" s="13">
        <f t="shared" si="8"/>
        <v>-1.1573581893201152</v>
      </c>
    </row>
    <row r="89" spans="1:8" ht="15.75" customHeight="1" x14ac:dyDescent="0.25">
      <c r="A89" s="174">
        <v>0</v>
      </c>
      <c r="B89" s="174">
        <v>-0.84050000000000002</v>
      </c>
      <c r="C89" s="174">
        <v>-0.81412200000000001</v>
      </c>
      <c r="D89" s="174">
        <v>-0.31604700000000002</v>
      </c>
      <c r="E89" s="13">
        <f t="shared" si="9"/>
        <v>-2.4484252183373689</v>
      </c>
      <c r="F89" s="13">
        <f t="shared" si="6"/>
        <v>11.570111964956487</v>
      </c>
      <c r="G89" s="13">
        <f t="shared" si="7"/>
        <v>7.9553786218280645E-2</v>
      </c>
      <c r="H89" s="13">
        <f t="shared" si="8"/>
        <v>-8.2896711540669105E-2</v>
      </c>
    </row>
    <row r="90" spans="1:8" ht="15.75" customHeight="1" x14ac:dyDescent="0.25">
      <c r="A90" s="174">
        <v>0</v>
      </c>
      <c r="B90" s="174">
        <v>8.14E-2</v>
      </c>
      <c r="C90" s="174">
        <v>-0.81412200000000001</v>
      </c>
      <c r="D90" s="174">
        <v>-0.31604700000000002</v>
      </c>
      <c r="E90" s="13">
        <f t="shared" si="9"/>
        <v>-1.6356460157244408</v>
      </c>
      <c r="F90" s="13">
        <f t="shared" si="6"/>
        <v>5.1327727781361769</v>
      </c>
      <c r="G90" s="13">
        <f t="shared" si="7"/>
        <v>0.16305838096025335</v>
      </c>
      <c r="H90" s="13">
        <f t="shared" si="8"/>
        <v>-0.17800096117652239</v>
      </c>
    </row>
    <row r="91" spans="1:8" ht="15.75" customHeight="1" x14ac:dyDescent="0.25">
      <c r="A91" s="174">
        <v>0</v>
      </c>
      <c r="B91" s="174">
        <v>-0.84050000000000002</v>
      </c>
      <c r="C91" s="174">
        <v>0.14205799999999999</v>
      </c>
      <c r="D91" s="174">
        <v>0.13558899999999999</v>
      </c>
      <c r="E91" s="13">
        <f t="shared" si="9"/>
        <v>-1.3783577973794157</v>
      </c>
      <c r="F91" s="13">
        <f t="shared" si="6"/>
        <v>3.9683793905086264</v>
      </c>
      <c r="G91" s="13">
        <f t="shared" si="7"/>
        <v>0.20127287419120124</v>
      </c>
      <c r="H91" s="13">
        <f t="shared" si="8"/>
        <v>-0.22473591118552505</v>
      </c>
    </row>
    <row r="92" spans="1:8" ht="15.75" customHeight="1" x14ac:dyDescent="0.25">
      <c r="A92" s="174">
        <v>0</v>
      </c>
      <c r="B92" s="174">
        <v>-0.84050000000000002</v>
      </c>
      <c r="C92" s="174">
        <v>-0.303039</v>
      </c>
      <c r="D92" s="174">
        <v>-0.31604700000000002</v>
      </c>
      <c r="E92" s="13">
        <f t="shared" si="9"/>
        <v>-1.9910891458353044</v>
      </c>
      <c r="F92" s="13">
        <f t="shared" si="6"/>
        <v>7.3235057859999548</v>
      </c>
      <c r="G92" s="13">
        <f t="shared" si="7"/>
        <v>0.12014168377007545</v>
      </c>
      <c r="H92" s="13">
        <f t="shared" si="8"/>
        <v>-0.12799438875664274</v>
      </c>
    </row>
    <row r="93" spans="1:8" ht="15.75" customHeight="1" x14ac:dyDescent="0.25">
      <c r="A93" s="174">
        <v>1</v>
      </c>
      <c r="B93" s="174">
        <v>8.14E-2</v>
      </c>
      <c r="C93" s="174">
        <v>-0.303039</v>
      </c>
      <c r="D93" s="174">
        <v>-0.31604700000000002</v>
      </c>
      <c r="E93" s="13">
        <f t="shared" si="9"/>
        <v>-1.1783099432223763</v>
      </c>
      <c r="F93" s="13">
        <f t="shared" si="6"/>
        <v>3.2488787708153115</v>
      </c>
      <c r="G93" s="13">
        <f t="shared" si="7"/>
        <v>0.23535620900007731</v>
      </c>
      <c r="H93" s="13">
        <f t="shared" si="8"/>
        <v>-1.4466551294983769</v>
      </c>
    </row>
    <row r="94" spans="1:8" ht="15.75" customHeight="1" x14ac:dyDescent="0.25">
      <c r="A94" s="174">
        <v>0</v>
      </c>
      <c r="B94" s="174">
        <v>-0.84050000000000002</v>
      </c>
      <c r="C94" s="174">
        <v>-0.81412200000000001</v>
      </c>
      <c r="D94" s="174">
        <v>-0.31604700000000002</v>
      </c>
      <c r="E94" s="13">
        <f t="shared" si="9"/>
        <v>-2.4484252183373689</v>
      </c>
      <c r="F94" s="13">
        <f t="shared" si="6"/>
        <v>11.570111964956487</v>
      </c>
      <c r="G94" s="13">
        <f t="shared" si="7"/>
        <v>7.9553786218280645E-2</v>
      </c>
      <c r="H94" s="13">
        <f t="shared" si="8"/>
        <v>-8.2896711540669105E-2</v>
      </c>
    </row>
    <row r="95" spans="1:8" ht="15.75" customHeight="1" x14ac:dyDescent="0.25">
      <c r="A95" s="174">
        <v>0</v>
      </c>
      <c r="B95" s="174">
        <v>-0.84050000000000002</v>
      </c>
      <c r="C95" s="174">
        <v>-0.303039</v>
      </c>
      <c r="D95" s="174">
        <v>-2.6051999999999999E-2</v>
      </c>
      <c r="E95" s="13">
        <f t="shared" si="9"/>
        <v>-1.8533961619299406</v>
      </c>
      <c r="F95" s="13">
        <f t="shared" si="6"/>
        <v>6.3814552179128032</v>
      </c>
      <c r="G95" s="13">
        <f t="shared" si="7"/>
        <v>0.13547464158195655</v>
      </c>
      <c r="H95" s="13">
        <f t="shared" si="8"/>
        <v>-0.14557464124325581</v>
      </c>
    </row>
    <row r="96" spans="1:8" ht="15.75" customHeight="1" x14ac:dyDescent="0.25">
      <c r="A96" s="174">
        <v>0</v>
      </c>
      <c r="B96" s="174">
        <v>-0.84050000000000002</v>
      </c>
      <c r="C96" s="174">
        <v>0.14205799999999999</v>
      </c>
      <c r="D96" s="174">
        <v>0.13558899999999999</v>
      </c>
      <c r="E96" s="13">
        <f t="shared" si="9"/>
        <v>-1.3783577973794157</v>
      </c>
      <c r="F96" s="13">
        <f t="shared" si="6"/>
        <v>3.9683793905086264</v>
      </c>
      <c r="G96" s="13">
        <f t="shared" si="7"/>
        <v>0.20127287419120124</v>
      </c>
      <c r="H96" s="13">
        <f t="shared" si="8"/>
        <v>-0.22473591118552505</v>
      </c>
    </row>
    <row r="97" spans="1:8" ht="15.75" customHeight="1" x14ac:dyDescent="0.25">
      <c r="A97" s="174">
        <v>1</v>
      </c>
      <c r="B97" s="174">
        <v>8.14E-2</v>
      </c>
      <c r="C97" s="174">
        <v>0.72861600000000004</v>
      </c>
      <c r="D97" s="174">
        <v>-0.31604700000000002</v>
      </c>
      <c r="E97" s="13">
        <f t="shared" si="9"/>
        <v>-0.25514668817942365</v>
      </c>
      <c r="F97" s="13">
        <f t="shared" si="6"/>
        <v>1.2906509302230544</v>
      </c>
      <c r="G97" s="13">
        <f t="shared" si="7"/>
        <v>0.43655713177678451</v>
      </c>
      <c r="H97" s="13">
        <f t="shared" si="8"/>
        <v>-0.82883602618075414</v>
      </c>
    </row>
    <row r="98" spans="1:8" ht="15.75" customHeight="1" x14ac:dyDescent="0.25">
      <c r="A98" s="174">
        <v>0</v>
      </c>
      <c r="B98" s="174">
        <v>-0.84050000000000002</v>
      </c>
      <c r="C98" s="174">
        <v>0.72861600000000004</v>
      </c>
      <c r="D98" s="174">
        <v>0.47419099999999997</v>
      </c>
      <c r="E98" s="13">
        <f t="shared" si="9"/>
        <v>-0.69271173808141961</v>
      </c>
      <c r="F98" s="13">
        <f t="shared" si="6"/>
        <v>1.9991293046255822</v>
      </c>
      <c r="G98" s="13">
        <f t="shared" si="7"/>
        <v>0.33343010535013995</v>
      </c>
      <c r="H98" s="13">
        <f t="shared" si="8"/>
        <v>-0.40561027666982008</v>
      </c>
    </row>
    <row r="99" spans="1:8" ht="15.75" customHeight="1" x14ac:dyDescent="0.25">
      <c r="A99" s="174">
        <v>0</v>
      </c>
      <c r="B99" s="174">
        <v>-0.84050000000000002</v>
      </c>
      <c r="C99" s="174">
        <v>0.72861600000000004</v>
      </c>
      <c r="D99" s="174">
        <v>0.13558899999999999</v>
      </c>
      <c r="E99" s="13">
        <f t="shared" si="9"/>
        <v>-0.85348388841616307</v>
      </c>
      <c r="F99" s="13">
        <f t="shared" si="6"/>
        <v>2.3478121357012798</v>
      </c>
      <c r="G99" s="13">
        <f t="shared" si="7"/>
        <v>0.2987025434718803</v>
      </c>
      <c r="H99" s="13">
        <f t="shared" si="8"/>
        <v>-0.3548231502416288</v>
      </c>
    </row>
    <row r="100" spans="1:8" ht="15.75" customHeight="1" x14ac:dyDescent="0.25">
      <c r="A100" s="174">
        <v>1</v>
      </c>
      <c r="B100" s="174">
        <v>8.14E-2</v>
      </c>
      <c r="C100" s="174">
        <v>0.72861600000000004</v>
      </c>
      <c r="D100" s="174">
        <v>0.13558899999999999</v>
      </c>
      <c r="E100" s="13">
        <f t="shared" si="9"/>
        <v>-4.0704685803235038E-2</v>
      </c>
      <c r="F100" s="13">
        <f t="shared" si="6"/>
        <v>1.0415444772535192</v>
      </c>
      <c r="G100" s="13">
        <f t="shared" si="7"/>
        <v>0.48982523336709055</v>
      </c>
      <c r="H100" s="13">
        <f t="shared" si="8"/>
        <v>-0.71370661809589819</v>
      </c>
    </row>
    <row r="101" spans="1:8" ht="15.75" customHeight="1" x14ac:dyDescent="0.25">
      <c r="A101" s="174">
        <v>0</v>
      </c>
      <c r="B101" s="174">
        <v>1.1392</v>
      </c>
      <c r="C101" s="174">
        <v>-0.81412200000000001</v>
      </c>
      <c r="D101" s="174">
        <v>-0.31604700000000002</v>
      </c>
      <c r="E101" s="13">
        <f t="shared" si="9"/>
        <v>-0.70305263192581269</v>
      </c>
      <c r="F101" s="13">
        <f t="shared" si="6"/>
        <v>2.0199093454699324</v>
      </c>
      <c r="G101" s="13">
        <f t="shared" si="7"/>
        <v>0.33113576786669685</v>
      </c>
      <c r="H101" s="13">
        <f t="shared" si="8"/>
        <v>-0.40217418095410085</v>
      </c>
    </row>
    <row r="102" spans="1:8" ht="15.75" customHeight="1" x14ac:dyDescent="0.25">
      <c r="A102" s="174">
        <v>0</v>
      </c>
      <c r="B102" s="174">
        <v>8.14E-2</v>
      </c>
      <c r="C102" s="174">
        <v>0.14205799999999999</v>
      </c>
      <c r="D102" s="174">
        <v>0.47419099999999997</v>
      </c>
      <c r="E102" s="13">
        <f t="shared" si="9"/>
        <v>-0.40480644443174407</v>
      </c>
      <c r="F102" s="13">
        <f t="shared" si="6"/>
        <v>1.4990123297923219</v>
      </c>
      <c r="G102" s="13">
        <f t="shared" si="7"/>
        <v>0.40015808968941907</v>
      </c>
      <c r="H102" s="13">
        <f t="shared" si="8"/>
        <v>-0.51108914129938465</v>
      </c>
    </row>
    <row r="103" spans="1:8" ht="15.75" customHeight="1" x14ac:dyDescent="0.25">
      <c r="A103" s="174">
        <v>1</v>
      </c>
      <c r="B103" s="174">
        <v>1.1392</v>
      </c>
      <c r="C103" s="174">
        <v>0.72861600000000004</v>
      </c>
      <c r="D103" s="174">
        <v>-2.6051999999999999E-2</v>
      </c>
      <c r="E103" s="13">
        <f t="shared" si="9"/>
        <v>0.81513967952456812</v>
      </c>
      <c r="F103" s="13">
        <f t="shared" si="6"/>
        <v>0.44257750402837753</v>
      </c>
      <c r="G103" s="13">
        <f t="shared" si="7"/>
        <v>0.69320365609994195</v>
      </c>
      <c r="H103" s="13">
        <f t="shared" si="8"/>
        <v>-0.36643144691924862</v>
      </c>
    </row>
    <row r="104" spans="1:8" ht="15.75" customHeight="1" x14ac:dyDescent="0.25">
      <c r="A104" s="174">
        <v>0</v>
      </c>
      <c r="B104" s="174">
        <v>8.14E-2</v>
      </c>
      <c r="C104" s="174">
        <v>-0.81412200000000001</v>
      </c>
      <c r="D104" s="174">
        <v>-0.31604700000000002</v>
      </c>
      <c r="E104" s="13">
        <f t="shared" si="9"/>
        <v>-1.6356460157244408</v>
      </c>
      <c r="F104" s="13">
        <f t="shared" si="6"/>
        <v>5.1327727781361769</v>
      </c>
      <c r="G104" s="13">
        <f t="shared" si="7"/>
        <v>0.16305838096025335</v>
      </c>
      <c r="H104" s="13">
        <f t="shared" si="8"/>
        <v>-0.17800096117652239</v>
      </c>
    </row>
    <row r="105" spans="1:8" ht="15.75" customHeight="1" x14ac:dyDescent="0.25">
      <c r="A105" s="174">
        <v>0</v>
      </c>
      <c r="B105" s="174">
        <v>8.14E-2</v>
      </c>
      <c r="C105" s="174">
        <v>-0.81412200000000001</v>
      </c>
      <c r="D105" s="174">
        <v>-0.31604700000000002</v>
      </c>
      <c r="E105" s="13">
        <f t="shared" si="9"/>
        <v>-1.6356460157244408</v>
      </c>
      <c r="F105" s="13">
        <f t="shared" si="6"/>
        <v>5.1327727781361769</v>
      </c>
      <c r="G105" s="13">
        <f t="shared" si="7"/>
        <v>0.16305838096025335</v>
      </c>
      <c r="H105" s="13">
        <f t="shared" si="8"/>
        <v>-0.17800096117652239</v>
      </c>
    </row>
    <row r="106" spans="1:8" ht="15.75" customHeight="1" x14ac:dyDescent="0.25">
      <c r="A106" s="174">
        <v>0</v>
      </c>
      <c r="B106" s="174">
        <v>8.14E-2</v>
      </c>
      <c r="C106" s="174">
        <v>-0.81412200000000001</v>
      </c>
      <c r="D106" s="174">
        <v>-2.6051999999999999E-2</v>
      </c>
      <c r="E106" s="13">
        <f t="shared" si="9"/>
        <v>-1.497953031819077</v>
      </c>
      <c r="F106" s="13">
        <f t="shared" si="6"/>
        <v>4.472524578326059</v>
      </c>
      <c r="G106" s="13">
        <f t="shared" si="7"/>
        <v>0.18273102033392438</v>
      </c>
      <c r="H106" s="13">
        <f t="shared" si="8"/>
        <v>-0.20178700982848841</v>
      </c>
    </row>
    <row r="107" spans="1:8" ht="15.75" customHeight="1" x14ac:dyDescent="0.25">
      <c r="A107" s="174">
        <v>1</v>
      </c>
      <c r="B107" s="174">
        <v>8.14E-2</v>
      </c>
      <c r="C107" s="174">
        <v>0.72861600000000004</v>
      </c>
      <c r="D107" s="174">
        <v>-0.31604700000000002</v>
      </c>
      <c r="E107" s="13">
        <f t="shared" si="9"/>
        <v>-0.25514668817942365</v>
      </c>
      <c r="F107" s="13">
        <f t="shared" si="6"/>
        <v>1.2906509302230544</v>
      </c>
      <c r="G107" s="13">
        <f t="shared" si="7"/>
        <v>0.43655713177678451</v>
      </c>
      <c r="H107" s="13">
        <f t="shared" si="8"/>
        <v>-0.82883602618075414</v>
      </c>
    </row>
    <row r="108" spans="1:8" ht="15.75" customHeight="1" x14ac:dyDescent="0.25">
      <c r="A108" s="174">
        <v>1</v>
      </c>
      <c r="B108" s="174">
        <v>8.14E-2</v>
      </c>
      <c r="C108" s="174">
        <v>0.72861600000000004</v>
      </c>
      <c r="D108" s="174">
        <v>-0.31604700000000002</v>
      </c>
      <c r="E108" s="13">
        <f t="shared" si="9"/>
        <v>-0.25514668817942365</v>
      </c>
      <c r="F108" s="13">
        <f t="shared" si="6"/>
        <v>1.2906509302230544</v>
      </c>
      <c r="G108" s="13">
        <f t="shared" si="7"/>
        <v>0.43655713177678451</v>
      </c>
      <c r="H108" s="13">
        <f t="shared" si="8"/>
        <v>-0.82883602618075414</v>
      </c>
    </row>
    <row r="109" spans="1:8" ht="15.75" customHeight="1" x14ac:dyDescent="0.25">
      <c r="A109" s="174">
        <v>0</v>
      </c>
      <c r="B109" s="174">
        <v>-0.84050000000000002</v>
      </c>
      <c r="C109" s="174">
        <v>-0.81412200000000001</v>
      </c>
      <c r="D109" s="174">
        <v>-2.6051999999999999E-2</v>
      </c>
      <c r="E109" s="13">
        <f t="shared" si="9"/>
        <v>-2.3107322344320051</v>
      </c>
      <c r="F109" s="13">
        <f t="shared" si="6"/>
        <v>10.081804197076302</v>
      </c>
      <c r="G109" s="13">
        <f t="shared" si="7"/>
        <v>9.0238013794164379E-2</v>
      </c>
      <c r="H109" s="13">
        <f t="shared" si="8"/>
        <v>-9.4572267302315757E-2</v>
      </c>
    </row>
    <row r="110" spans="1:8" ht="15.75" customHeight="1" x14ac:dyDescent="0.25">
      <c r="A110" s="174">
        <v>0</v>
      </c>
      <c r="B110" s="174">
        <v>8.14E-2</v>
      </c>
      <c r="C110" s="174">
        <v>-0.81412200000000001</v>
      </c>
      <c r="D110" s="174">
        <v>-0.31604700000000002</v>
      </c>
      <c r="E110" s="13">
        <f t="shared" si="9"/>
        <v>-1.6356460157244408</v>
      </c>
      <c r="F110" s="13">
        <f t="shared" si="6"/>
        <v>5.1327727781361769</v>
      </c>
      <c r="G110" s="13">
        <f t="shared" si="7"/>
        <v>0.16305838096025335</v>
      </c>
      <c r="H110" s="13">
        <f t="shared" si="8"/>
        <v>-0.17800096117652239</v>
      </c>
    </row>
    <row r="111" spans="1:8" ht="15.75" customHeight="1" x14ac:dyDescent="0.25">
      <c r="A111" s="174">
        <v>0</v>
      </c>
      <c r="B111" s="174">
        <v>8.14E-2</v>
      </c>
      <c r="C111" s="174">
        <v>-0.303039</v>
      </c>
      <c r="D111" s="174">
        <v>0.13558899999999999</v>
      </c>
      <c r="E111" s="13">
        <f t="shared" si="9"/>
        <v>-0.96386794084618765</v>
      </c>
      <c r="F111" s="13">
        <f t="shared" si="6"/>
        <v>2.6218179228554708</v>
      </c>
      <c r="G111" s="13">
        <f t="shared" si="7"/>
        <v>0.27610443741235668</v>
      </c>
      <c r="H111" s="13">
        <f t="shared" si="8"/>
        <v>-0.32310814757108819</v>
      </c>
    </row>
    <row r="112" spans="1:8" ht="15.75" customHeight="1" x14ac:dyDescent="0.25">
      <c r="A112" s="174">
        <v>1</v>
      </c>
      <c r="B112" s="174">
        <v>-0.84050000000000002</v>
      </c>
      <c r="C112" s="174">
        <v>-7.2352E-2</v>
      </c>
      <c r="D112" s="174">
        <v>0.13558899999999999</v>
      </c>
      <c r="E112" s="13">
        <f t="shared" si="9"/>
        <v>-1.5702198379974124</v>
      </c>
      <c r="F112" s="13">
        <f t="shared" si="6"/>
        <v>4.8077049938465128</v>
      </c>
      <c r="G112" s="13">
        <f t="shared" si="7"/>
        <v>0.1721850543475501</v>
      </c>
      <c r="H112" s="13">
        <f t="shared" si="8"/>
        <v>-1.7591854831619793</v>
      </c>
    </row>
    <row r="113" spans="1:8" ht="15.75" customHeight="1" x14ac:dyDescent="0.25">
      <c r="A113" s="174">
        <v>0</v>
      </c>
      <c r="B113" s="174">
        <v>-0.84050000000000002</v>
      </c>
      <c r="C113" s="174">
        <v>-0.81412200000000001</v>
      </c>
      <c r="D113" s="174">
        <v>-2.6051999999999999E-2</v>
      </c>
      <c r="E113" s="13">
        <f t="shared" si="9"/>
        <v>-2.3107322344320051</v>
      </c>
      <c r="F113" s="13">
        <f t="shared" si="6"/>
        <v>10.081804197076302</v>
      </c>
      <c r="G113" s="13">
        <f t="shared" si="7"/>
        <v>9.0238013794164379E-2</v>
      </c>
      <c r="H113" s="13">
        <f t="shared" si="8"/>
        <v>-9.4572267302315757E-2</v>
      </c>
    </row>
    <row r="114" spans="1:8" ht="15.75" customHeight="1" x14ac:dyDescent="0.25">
      <c r="A114" s="174">
        <v>1</v>
      </c>
      <c r="B114" s="174">
        <v>8.14E-2</v>
      </c>
      <c r="C114" s="174">
        <v>0.72861600000000004</v>
      </c>
      <c r="D114" s="174">
        <v>0.13558899999999999</v>
      </c>
      <c r="E114" s="13">
        <f t="shared" si="9"/>
        <v>-4.0704685803235038E-2</v>
      </c>
      <c r="F114" s="13">
        <f t="shared" si="6"/>
        <v>1.0415444772535192</v>
      </c>
      <c r="G114" s="13">
        <f t="shared" si="7"/>
        <v>0.48982523336709055</v>
      </c>
      <c r="H114" s="13">
        <f t="shared" si="8"/>
        <v>-0.71370661809589819</v>
      </c>
    </row>
    <row r="115" spans="1:8" ht="15.75" customHeight="1" x14ac:dyDescent="0.25">
      <c r="A115" s="174">
        <v>1</v>
      </c>
      <c r="B115" s="174">
        <v>8.14E-2</v>
      </c>
      <c r="C115" s="174">
        <v>-3.6634E-2</v>
      </c>
      <c r="D115" s="174">
        <v>0.13558899999999999</v>
      </c>
      <c r="E115" s="13">
        <f t="shared" si="9"/>
        <v>-0.72547884084694592</v>
      </c>
      <c r="F115" s="13">
        <f t="shared" si="6"/>
        <v>2.0657200143025034</v>
      </c>
      <c r="G115" s="13">
        <f t="shared" si="7"/>
        <v>0.32618764770908631</v>
      </c>
      <c r="H115" s="13">
        <f t="shared" si="8"/>
        <v>-1.1202824567437004</v>
      </c>
    </row>
    <row r="116" spans="1:8" ht="15.75" customHeight="1" x14ac:dyDescent="0.25">
      <c r="A116" s="174">
        <v>0</v>
      </c>
      <c r="B116" s="174">
        <v>8.14E-2</v>
      </c>
      <c r="C116" s="174">
        <v>-0.81412200000000001</v>
      </c>
      <c r="D116" s="174">
        <v>0.13558899999999999</v>
      </c>
      <c r="E116" s="13">
        <f t="shared" si="9"/>
        <v>-1.4212040133482522</v>
      </c>
      <c r="F116" s="13">
        <f t="shared" si="6"/>
        <v>4.1421045883731118</v>
      </c>
      <c r="G116" s="13">
        <f t="shared" si="7"/>
        <v>0.19447290167164524</v>
      </c>
      <c r="H116" s="13">
        <f t="shared" si="8"/>
        <v>-0.21625843530669817</v>
      </c>
    </row>
    <row r="117" spans="1:8" ht="15.75" customHeight="1" x14ac:dyDescent="0.25">
      <c r="A117" s="174">
        <v>1</v>
      </c>
      <c r="B117" s="174">
        <v>8.14E-2</v>
      </c>
      <c r="C117" s="174">
        <v>-0.303039</v>
      </c>
      <c r="D117" s="174">
        <v>-0.31604700000000002</v>
      </c>
      <c r="E117" s="13">
        <f t="shared" si="9"/>
        <v>-1.1783099432223763</v>
      </c>
      <c r="F117" s="13">
        <f t="shared" si="6"/>
        <v>3.2488787708153115</v>
      </c>
      <c r="G117" s="13">
        <f t="shared" si="7"/>
        <v>0.23535620900007731</v>
      </c>
      <c r="H117" s="13">
        <f t="shared" si="8"/>
        <v>-1.4466551294983769</v>
      </c>
    </row>
    <row r="118" spans="1:8" ht="15.75" customHeight="1" x14ac:dyDescent="0.25">
      <c r="A118" s="174">
        <v>0</v>
      </c>
      <c r="B118" s="174">
        <v>8.14E-2</v>
      </c>
      <c r="C118" s="174">
        <v>-7.2352E-2</v>
      </c>
      <c r="D118" s="174">
        <v>0.13558899999999999</v>
      </c>
      <c r="E118" s="13">
        <f t="shared" si="9"/>
        <v>-0.75744063538448425</v>
      </c>
      <c r="F118" s="13">
        <f t="shared" si="6"/>
        <v>2.1328105892549627</v>
      </c>
      <c r="G118" s="13">
        <f t="shared" si="7"/>
        <v>0.31920218969823438</v>
      </c>
      <c r="H118" s="13">
        <f t="shared" si="8"/>
        <v>-0.38448991808865407</v>
      </c>
    </row>
    <row r="119" spans="1:8" ht="15.75" customHeight="1" x14ac:dyDescent="0.25">
      <c r="A119" s="174">
        <v>0</v>
      </c>
      <c r="B119" s="174">
        <v>8.14E-2</v>
      </c>
      <c r="C119" s="174">
        <v>-0.81412200000000001</v>
      </c>
      <c r="D119" s="174">
        <v>0.47419099999999997</v>
      </c>
      <c r="E119" s="13">
        <f t="shared" si="9"/>
        <v>-1.2604318630135087</v>
      </c>
      <c r="F119" s="13">
        <f t="shared" si="6"/>
        <v>3.5269443153156699</v>
      </c>
      <c r="G119" s="13">
        <f t="shared" si="7"/>
        <v>0.2208995583658441</v>
      </c>
      <c r="H119" s="13">
        <f t="shared" si="8"/>
        <v>-0.24961530479378982</v>
      </c>
    </row>
    <row r="120" spans="1:8" ht="15.75" customHeight="1" x14ac:dyDescent="0.25">
      <c r="A120" s="174">
        <v>1</v>
      </c>
      <c r="B120" s="174">
        <v>8.14E-2</v>
      </c>
      <c r="C120" s="174">
        <v>0.14205799999999999</v>
      </c>
      <c r="D120" s="174">
        <v>0.13558899999999999</v>
      </c>
      <c r="E120" s="13">
        <f t="shared" si="9"/>
        <v>-0.56557859476648753</v>
      </c>
      <c r="F120" s="13">
        <f t="shared" si="6"/>
        <v>1.7604660845644562</v>
      </c>
      <c r="G120" s="13">
        <f t="shared" si="7"/>
        <v>0.36225766568611156</v>
      </c>
      <c r="H120" s="13">
        <f t="shared" si="8"/>
        <v>-1.0153995366909252</v>
      </c>
    </row>
    <row r="121" spans="1:8" ht="15.75" customHeight="1" x14ac:dyDescent="0.25">
      <c r="A121" s="174">
        <v>1</v>
      </c>
      <c r="B121" s="174">
        <v>8.14E-2</v>
      </c>
      <c r="C121" s="174">
        <v>-0.303039</v>
      </c>
      <c r="D121" s="174">
        <v>0.13558899999999999</v>
      </c>
      <c r="E121" s="13">
        <f t="shared" si="9"/>
        <v>-0.96386794084618765</v>
      </c>
      <c r="F121" s="13">
        <f t="shared" si="6"/>
        <v>2.6218179228554708</v>
      </c>
      <c r="G121" s="13">
        <f t="shared" si="7"/>
        <v>0.27610443741235668</v>
      </c>
      <c r="H121" s="13">
        <f t="shared" si="8"/>
        <v>-1.2869760884172758</v>
      </c>
    </row>
    <row r="122" spans="1:8" ht="15.75" customHeight="1" x14ac:dyDescent="0.25">
      <c r="A122" s="174">
        <v>1</v>
      </c>
      <c r="B122" s="174">
        <v>8.14E-2</v>
      </c>
      <c r="C122" s="174">
        <v>-3.6634E-2</v>
      </c>
      <c r="D122" s="174">
        <v>-0.31604700000000002</v>
      </c>
      <c r="E122" s="13">
        <f t="shared" si="9"/>
        <v>-0.93992084322313452</v>
      </c>
      <c r="F122" s="13">
        <f t="shared" si="6"/>
        <v>2.5597787864713091</v>
      </c>
      <c r="G122" s="13">
        <f t="shared" si="7"/>
        <v>0.28091633216098433</v>
      </c>
      <c r="H122" s="13">
        <f t="shared" si="8"/>
        <v>-1.2696984043015995</v>
      </c>
    </row>
    <row r="123" spans="1:8" ht="15.75" customHeight="1" x14ac:dyDescent="0.25">
      <c r="A123" s="174">
        <v>0</v>
      </c>
      <c r="B123" s="174">
        <v>-0.84050000000000002</v>
      </c>
      <c r="C123" s="174">
        <v>-7.2352E-2</v>
      </c>
      <c r="D123" s="174">
        <v>-0.31604700000000002</v>
      </c>
      <c r="E123" s="13">
        <f t="shared" si="9"/>
        <v>-1.784661840373601</v>
      </c>
      <c r="F123" s="13">
        <f t="shared" si="6"/>
        <v>5.9575649989603559</v>
      </c>
      <c r="G123" s="13">
        <f t="shared" si="7"/>
        <v>0.14372844524620704</v>
      </c>
      <c r="H123" s="13">
        <f t="shared" si="8"/>
        <v>-0.15516771628746101</v>
      </c>
    </row>
    <row r="124" spans="1:8" ht="15.75" customHeight="1" x14ac:dyDescent="0.25">
      <c r="A124" s="174">
        <v>1</v>
      </c>
      <c r="B124" s="174">
        <v>8.14E-2</v>
      </c>
      <c r="C124" s="174">
        <v>-0.81412200000000001</v>
      </c>
      <c r="D124" s="174">
        <v>-0.31604700000000002</v>
      </c>
      <c r="E124" s="13">
        <f t="shared" si="9"/>
        <v>-1.6356460157244408</v>
      </c>
      <c r="F124" s="13">
        <f t="shared" si="6"/>
        <v>5.1327727781361769</v>
      </c>
      <c r="G124" s="13">
        <f t="shared" si="7"/>
        <v>0.16305838096025335</v>
      </c>
      <c r="H124" s="13">
        <f t="shared" si="8"/>
        <v>-1.8136469769009631</v>
      </c>
    </row>
    <row r="125" spans="1:8" ht="15.75" customHeight="1" x14ac:dyDescent="0.25">
      <c r="A125" s="174">
        <v>0</v>
      </c>
      <c r="B125" s="174">
        <v>1.0023</v>
      </c>
      <c r="C125" s="174">
        <v>1.1453599999999999</v>
      </c>
      <c r="D125" s="174">
        <v>0.13558899999999999</v>
      </c>
      <c r="E125" s="13">
        <f t="shared" si="9"/>
        <v>1.1441109093245845</v>
      </c>
      <c r="F125" s="13">
        <f t="shared" si="6"/>
        <v>0.31850697352088014</v>
      </c>
      <c r="G125" s="13">
        <f t="shared" si="7"/>
        <v>0.75843360716526675</v>
      </c>
      <c r="H125" s="13">
        <f t="shared" si="8"/>
        <v>-1.4206109251023711</v>
      </c>
    </row>
    <row r="126" spans="1:8" ht="15.75" customHeight="1" x14ac:dyDescent="0.25">
      <c r="A126" s="174">
        <v>1</v>
      </c>
      <c r="B126" s="174">
        <v>8.14E-2</v>
      </c>
      <c r="C126" s="174">
        <v>0.72861600000000004</v>
      </c>
      <c r="D126" s="174">
        <v>0.47419099999999997</v>
      </c>
      <c r="E126" s="13">
        <f t="shared" si="9"/>
        <v>0.12006746453150843</v>
      </c>
      <c r="F126" s="13">
        <f t="shared" si="6"/>
        <v>0.88686060306375658</v>
      </c>
      <c r="G126" s="13">
        <f t="shared" si="7"/>
        <v>0.52998085729081823</v>
      </c>
      <c r="H126" s="13">
        <f t="shared" si="8"/>
        <v>-0.63491439140746264</v>
      </c>
    </row>
    <row r="127" spans="1:8" ht="15.75" customHeight="1" x14ac:dyDescent="0.25">
      <c r="A127" s="174">
        <v>0</v>
      </c>
      <c r="B127" s="174">
        <v>8.14E-2</v>
      </c>
      <c r="C127" s="174">
        <v>0.72861600000000004</v>
      </c>
      <c r="D127" s="174">
        <v>0.13558899999999999</v>
      </c>
      <c r="E127" s="13">
        <f t="shared" si="9"/>
        <v>-4.0704685803235038E-2</v>
      </c>
      <c r="F127" s="13">
        <f t="shared" si="6"/>
        <v>1.0415444772535192</v>
      </c>
      <c r="G127" s="13">
        <f t="shared" si="7"/>
        <v>0.48982523336709055</v>
      </c>
      <c r="H127" s="13">
        <f t="shared" si="8"/>
        <v>-0.67300193229266281</v>
      </c>
    </row>
    <row r="128" spans="1:8" ht="15.75" customHeight="1" x14ac:dyDescent="0.25">
      <c r="A128" s="174">
        <v>1</v>
      </c>
      <c r="B128" s="174">
        <v>8.14E-2</v>
      </c>
      <c r="C128" s="174">
        <v>0.72861600000000004</v>
      </c>
      <c r="D128" s="174">
        <v>0.13558899999999999</v>
      </c>
      <c r="E128" s="13">
        <f t="shared" si="9"/>
        <v>-4.0704685803235038E-2</v>
      </c>
      <c r="F128" s="13">
        <f t="shared" si="6"/>
        <v>1.0415444772535192</v>
      </c>
      <c r="G128" s="13">
        <f t="shared" si="7"/>
        <v>0.48982523336709055</v>
      </c>
      <c r="H128" s="13">
        <f t="shared" si="8"/>
        <v>-0.71370661809589819</v>
      </c>
    </row>
    <row r="129" spans="1:8" ht="15.75" customHeight="1" x14ac:dyDescent="0.25">
      <c r="A129" s="174">
        <v>0</v>
      </c>
      <c r="B129" s="174">
        <v>8.14E-2</v>
      </c>
      <c r="C129" s="174">
        <v>-0.81412200000000001</v>
      </c>
      <c r="D129" s="174">
        <v>0.13558899999999999</v>
      </c>
      <c r="E129" s="13">
        <f t="shared" si="9"/>
        <v>-1.4212040133482522</v>
      </c>
      <c r="F129" s="13">
        <f t="shared" si="6"/>
        <v>4.1421045883731118</v>
      </c>
      <c r="G129" s="13">
        <f t="shared" si="7"/>
        <v>0.19447290167164524</v>
      </c>
      <c r="H129" s="13">
        <f t="shared" si="8"/>
        <v>-0.21625843530669817</v>
      </c>
    </row>
    <row r="130" spans="1:8" ht="15.75" customHeight="1" x14ac:dyDescent="0.25">
      <c r="A130" s="174">
        <v>1</v>
      </c>
      <c r="B130" s="174">
        <v>1.0023</v>
      </c>
      <c r="C130" s="174">
        <v>1.1453599999999999</v>
      </c>
      <c r="D130" s="174">
        <v>0.47419099999999997</v>
      </c>
      <c r="E130" s="13">
        <f t="shared" si="9"/>
        <v>1.3048830596593279</v>
      </c>
      <c r="F130" s="13">
        <f t="shared" si="6"/>
        <v>0.27120424790844938</v>
      </c>
      <c r="G130" s="13">
        <f t="shared" si="7"/>
        <v>0.78665564691537981</v>
      </c>
      <c r="H130" s="13">
        <f t="shared" si="8"/>
        <v>-0.23996467788712164</v>
      </c>
    </row>
    <row r="131" spans="1:8" ht="15.75" customHeight="1" x14ac:dyDescent="0.25">
      <c r="A131" s="174">
        <v>1</v>
      </c>
      <c r="B131" s="174">
        <v>1.1392</v>
      </c>
      <c r="C131" s="174">
        <v>0.72861600000000004</v>
      </c>
      <c r="D131" s="174">
        <v>0.13558899999999999</v>
      </c>
      <c r="E131" s="13">
        <f t="shared" si="9"/>
        <v>0.89188869799539305</v>
      </c>
      <c r="F131" s="13">
        <f t="shared" si="6"/>
        <v>0.40988088003594114</v>
      </c>
      <c r="G131" s="13">
        <f t="shared" si="7"/>
        <v>0.70927977970345102</v>
      </c>
      <c r="H131" s="13">
        <f t="shared" si="8"/>
        <v>-0.34350521857723776</v>
      </c>
    </row>
    <row r="132" spans="1:8" ht="15.75" customHeight="1" x14ac:dyDescent="0.25">
      <c r="A132" s="174">
        <v>0</v>
      </c>
      <c r="B132" s="174">
        <v>8.14E-2</v>
      </c>
      <c r="C132" s="174">
        <v>-0.81412200000000001</v>
      </c>
      <c r="D132" s="174">
        <v>0.13558899999999999</v>
      </c>
      <c r="E132" s="13">
        <f t="shared" si="9"/>
        <v>-1.4212040133482522</v>
      </c>
      <c r="F132" s="13">
        <f t="shared" ref="F132:F195" si="10">EXP(-E132)</f>
        <v>4.1421045883731118</v>
      </c>
      <c r="G132" s="13">
        <f t="shared" ref="G132:G195" si="11">1/(1+F132)</f>
        <v>0.19447290167164524</v>
      </c>
      <c r="H132" s="13">
        <f t="shared" ref="H132:H195" si="12">A132*LN(G132)+(1-A132)*(LN(1-G132))</f>
        <v>-0.21625843530669817</v>
      </c>
    </row>
    <row r="133" spans="1:8" ht="15.75" customHeight="1" x14ac:dyDescent="0.25">
      <c r="A133" s="174">
        <v>0</v>
      </c>
      <c r="B133" s="174">
        <v>-0.84050000000000002</v>
      </c>
      <c r="C133" s="174">
        <v>-0.81412200000000001</v>
      </c>
      <c r="D133" s="174">
        <v>-2.6051999999999999E-2</v>
      </c>
      <c r="E133" s="13">
        <f t="shared" si="9"/>
        <v>-2.3107322344320051</v>
      </c>
      <c r="F133" s="13">
        <f t="shared" si="10"/>
        <v>10.081804197076302</v>
      </c>
      <c r="G133" s="13">
        <f t="shared" si="11"/>
        <v>9.0238013794164379E-2</v>
      </c>
      <c r="H133" s="13">
        <f t="shared" si="12"/>
        <v>-9.4572267302315757E-2</v>
      </c>
    </row>
    <row r="134" spans="1:8" ht="15.75" customHeight="1" x14ac:dyDescent="0.25">
      <c r="A134" s="174">
        <v>0</v>
      </c>
      <c r="B134" s="174">
        <v>8.14E-2</v>
      </c>
      <c r="C134" s="174">
        <v>6.2895000000000006E-2</v>
      </c>
      <c r="D134" s="174">
        <v>0.13558899999999999</v>
      </c>
      <c r="E134" s="13">
        <f t="shared" si="9"/>
        <v>-0.63641659076220825</v>
      </c>
      <c r="F134" s="13">
        <f t="shared" si="10"/>
        <v>1.8896971738581647</v>
      </c>
      <c r="G134" s="13">
        <f t="shared" si="11"/>
        <v>0.34605702253044562</v>
      </c>
      <c r="H134" s="13">
        <f t="shared" si="12"/>
        <v>-0.42473512173976874</v>
      </c>
    </row>
    <row r="135" spans="1:8" ht="15.75" customHeight="1" x14ac:dyDescent="0.25">
      <c r="A135" s="174">
        <v>0</v>
      </c>
      <c r="B135" s="174">
        <v>-0.84050000000000002</v>
      </c>
      <c r="C135" s="174">
        <v>-0.81412200000000001</v>
      </c>
      <c r="D135" s="174">
        <v>0.47419099999999997</v>
      </c>
      <c r="E135" s="13">
        <f t="shared" si="9"/>
        <v>-2.0732110656264369</v>
      </c>
      <c r="F135" s="13">
        <f t="shared" si="10"/>
        <v>7.9503111449221544</v>
      </c>
      <c r="G135" s="13">
        <f t="shared" si="11"/>
        <v>0.11172795937572935</v>
      </c>
      <c r="H135" s="13">
        <f t="shared" si="12"/>
        <v>-0.11847723085181705</v>
      </c>
    </row>
    <row r="136" spans="1:8" ht="15.75" customHeight="1" x14ac:dyDescent="0.25">
      <c r="A136" s="174">
        <v>0</v>
      </c>
      <c r="B136" s="174">
        <v>8.14E-2</v>
      </c>
      <c r="C136" s="174">
        <v>-0.303039</v>
      </c>
      <c r="D136" s="174">
        <v>0.13558899999999999</v>
      </c>
      <c r="E136" s="13">
        <f t="shared" si="9"/>
        <v>-0.96386794084618765</v>
      </c>
      <c r="F136" s="13">
        <f t="shared" si="10"/>
        <v>2.6218179228554708</v>
      </c>
      <c r="G136" s="13">
        <f t="shared" si="11"/>
        <v>0.27610443741235668</v>
      </c>
      <c r="H136" s="13">
        <f t="shared" si="12"/>
        <v>-0.32310814757108819</v>
      </c>
    </row>
    <row r="137" spans="1:8" ht="15.75" customHeight="1" x14ac:dyDescent="0.25">
      <c r="A137" s="174">
        <v>0</v>
      </c>
      <c r="B137" s="174">
        <v>-0.84050000000000002</v>
      </c>
      <c r="C137" s="174">
        <v>-7.2352E-2</v>
      </c>
      <c r="D137" s="174">
        <v>0.13558899999999999</v>
      </c>
      <c r="E137" s="13">
        <f t="shared" si="9"/>
        <v>-1.5702198379974124</v>
      </c>
      <c r="F137" s="13">
        <f t="shared" si="10"/>
        <v>4.8077049938465128</v>
      </c>
      <c r="G137" s="13">
        <f t="shared" si="11"/>
        <v>0.1721850543475501</v>
      </c>
      <c r="H137" s="13">
        <f t="shared" si="12"/>
        <v>-0.18896564516456688</v>
      </c>
    </row>
    <row r="138" spans="1:8" ht="15.75" customHeight="1" x14ac:dyDescent="0.25">
      <c r="A138" s="174">
        <v>1</v>
      </c>
      <c r="B138" s="174">
        <v>8.14E-2</v>
      </c>
      <c r="C138" s="174">
        <v>0.72861600000000004</v>
      </c>
      <c r="D138" s="174">
        <v>-0.31604700000000002</v>
      </c>
      <c r="E138" s="13">
        <f t="shared" si="9"/>
        <v>-0.25514668817942365</v>
      </c>
      <c r="F138" s="13">
        <f t="shared" si="10"/>
        <v>1.2906509302230544</v>
      </c>
      <c r="G138" s="13">
        <f t="shared" si="11"/>
        <v>0.43655713177678451</v>
      </c>
      <c r="H138" s="13">
        <f t="shared" si="12"/>
        <v>-0.82883602618075414</v>
      </c>
    </row>
    <row r="139" spans="1:8" ht="15.75" customHeight="1" x14ac:dyDescent="0.25">
      <c r="A139" s="174">
        <v>0</v>
      </c>
      <c r="B139" s="174">
        <v>8.14E-2</v>
      </c>
      <c r="C139" s="174">
        <v>-0.81412200000000001</v>
      </c>
      <c r="D139" s="174">
        <v>-2.6051999999999999E-2</v>
      </c>
      <c r="E139" s="13">
        <f t="shared" si="9"/>
        <v>-1.497953031819077</v>
      </c>
      <c r="F139" s="13">
        <f t="shared" si="10"/>
        <v>4.472524578326059</v>
      </c>
      <c r="G139" s="13">
        <f t="shared" si="11"/>
        <v>0.18273102033392438</v>
      </c>
      <c r="H139" s="13">
        <f t="shared" si="12"/>
        <v>-0.20178700982848841</v>
      </c>
    </row>
    <row r="140" spans="1:8" ht="15.75" customHeight="1" x14ac:dyDescent="0.25">
      <c r="A140" s="174">
        <v>1</v>
      </c>
      <c r="B140" s="174">
        <v>-0.84050000000000002</v>
      </c>
      <c r="C140" s="174">
        <v>0.72861600000000004</v>
      </c>
      <c r="D140" s="174">
        <v>0.13558899999999999</v>
      </c>
      <c r="E140" s="13">
        <f t="shared" si="9"/>
        <v>-0.85348388841616307</v>
      </c>
      <c r="F140" s="13">
        <f t="shared" si="10"/>
        <v>2.3478121357012798</v>
      </c>
      <c r="G140" s="13">
        <f t="shared" si="11"/>
        <v>0.2987025434718803</v>
      </c>
      <c r="H140" s="13">
        <f t="shared" si="12"/>
        <v>-1.2083070386577919</v>
      </c>
    </row>
    <row r="141" spans="1:8" ht="15.75" customHeight="1" x14ac:dyDescent="0.25">
      <c r="A141" s="174">
        <v>0</v>
      </c>
      <c r="B141" s="174">
        <v>-0.84050000000000002</v>
      </c>
      <c r="C141" s="174">
        <v>-0.81412200000000001</v>
      </c>
      <c r="D141" s="174">
        <v>0.13558899999999999</v>
      </c>
      <c r="E141" s="13">
        <f t="shared" si="9"/>
        <v>-2.2339832159611803</v>
      </c>
      <c r="F141" s="13">
        <f t="shared" si="10"/>
        <v>9.3369833284222228</v>
      </c>
      <c r="G141" s="13">
        <f t="shared" si="11"/>
        <v>9.6740022521893163E-2</v>
      </c>
      <c r="H141" s="13">
        <f t="shared" si="12"/>
        <v>-0.10174486281765827</v>
      </c>
    </row>
    <row r="142" spans="1:8" ht="15.75" customHeight="1" x14ac:dyDescent="0.25">
      <c r="A142" s="174">
        <v>1</v>
      </c>
      <c r="B142" s="174">
        <v>-0.84050000000000002</v>
      </c>
      <c r="C142" s="174">
        <v>0.72861600000000004</v>
      </c>
      <c r="D142" s="174">
        <v>-0.31604700000000002</v>
      </c>
      <c r="E142" s="13">
        <f t="shared" si="9"/>
        <v>-1.0679258907923517</v>
      </c>
      <c r="F142" s="13">
        <f t="shared" si="10"/>
        <v>2.9093389510568732</v>
      </c>
      <c r="G142" s="13">
        <f t="shared" si="11"/>
        <v>0.25579772245884541</v>
      </c>
      <c r="H142" s="13">
        <f t="shared" si="12"/>
        <v>-1.3633682934781055</v>
      </c>
    </row>
    <row r="143" spans="1:8" ht="15.75" customHeight="1" x14ac:dyDescent="0.25">
      <c r="A143" s="174">
        <v>0</v>
      </c>
      <c r="B143" s="174">
        <v>-0.84050000000000002</v>
      </c>
      <c r="C143" s="174">
        <v>6.2895000000000006E-2</v>
      </c>
      <c r="D143" s="174">
        <v>-0.31604700000000002</v>
      </c>
      <c r="E143" s="13">
        <f t="shared" si="9"/>
        <v>-1.6636377957513249</v>
      </c>
      <c r="F143" s="13">
        <f t="shared" si="10"/>
        <v>5.278477985025555</v>
      </c>
      <c r="G143" s="13">
        <f t="shared" si="11"/>
        <v>0.1592742703542234</v>
      </c>
      <c r="H143" s="13">
        <f t="shared" si="12"/>
        <v>-0.17348979628271244</v>
      </c>
    </row>
    <row r="144" spans="1:8" ht="15.75" customHeight="1" x14ac:dyDescent="0.25">
      <c r="A144" s="174">
        <v>1</v>
      </c>
      <c r="B144" s="174">
        <v>8.14E-2</v>
      </c>
      <c r="C144" s="174">
        <v>-7.2352E-2</v>
      </c>
      <c r="D144" s="174">
        <v>0.13558899999999999</v>
      </c>
      <c r="E144" s="13">
        <f t="shared" si="9"/>
        <v>-0.75744063538448425</v>
      </c>
      <c r="F144" s="13">
        <f t="shared" si="10"/>
        <v>2.1328105892549627</v>
      </c>
      <c r="G144" s="13">
        <f t="shared" si="11"/>
        <v>0.31920218969823438</v>
      </c>
      <c r="H144" s="13">
        <f t="shared" si="12"/>
        <v>-1.1419305534731381</v>
      </c>
    </row>
    <row r="145" spans="1:8" ht="15.75" customHeight="1" x14ac:dyDescent="0.25">
      <c r="A145" s="174">
        <v>0</v>
      </c>
      <c r="B145" s="174">
        <v>1.0023</v>
      </c>
      <c r="C145" s="174">
        <v>1.1453599999999999</v>
      </c>
      <c r="D145" s="174">
        <v>0.13558899999999999</v>
      </c>
      <c r="E145" s="13">
        <f t="shared" si="9"/>
        <v>1.1441109093245845</v>
      </c>
      <c r="F145" s="13">
        <f t="shared" si="10"/>
        <v>0.31850697352088014</v>
      </c>
      <c r="G145" s="13">
        <f t="shared" si="11"/>
        <v>0.75843360716526675</v>
      </c>
      <c r="H145" s="13">
        <f t="shared" si="12"/>
        <v>-1.4206109251023711</v>
      </c>
    </row>
    <row r="146" spans="1:8" ht="15.75" customHeight="1" x14ac:dyDescent="0.25">
      <c r="A146" s="174">
        <v>0</v>
      </c>
      <c r="B146" s="174">
        <v>8.14E-2</v>
      </c>
      <c r="C146" s="174">
        <v>0.72861600000000004</v>
      </c>
      <c r="D146" s="174">
        <v>-0.31604700000000002</v>
      </c>
      <c r="E146" s="13">
        <f t="shared" si="9"/>
        <v>-0.25514668817942365</v>
      </c>
      <c r="F146" s="13">
        <f t="shared" si="10"/>
        <v>1.2906509302230544</v>
      </c>
      <c r="G146" s="13">
        <f t="shared" si="11"/>
        <v>0.43655713177678451</v>
      </c>
      <c r="H146" s="13">
        <f t="shared" si="12"/>
        <v>-0.57368933800133037</v>
      </c>
    </row>
    <row r="147" spans="1:8" ht="15.75" customHeight="1" x14ac:dyDescent="0.25">
      <c r="A147" s="174">
        <v>0</v>
      </c>
      <c r="B147" s="174">
        <v>-0.84050000000000002</v>
      </c>
      <c r="C147" s="174">
        <v>-0.81412200000000001</v>
      </c>
      <c r="D147" s="174">
        <v>0.13558899999999999</v>
      </c>
      <c r="E147" s="13">
        <f t="shared" si="9"/>
        <v>-2.2339832159611803</v>
      </c>
      <c r="F147" s="13">
        <f t="shared" si="10"/>
        <v>9.3369833284222228</v>
      </c>
      <c r="G147" s="13">
        <f t="shared" si="11"/>
        <v>9.6740022521893163E-2</v>
      </c>
      <c r="H147" s="13">
        <f t="shared" si="12"/>
        <v>-0.10174486281765827</v>
      </c>
    </row>
    <row r="148" spans="1:8" ht="15.75" customHeight="1" x14ac:dyDescent="0.25">
      <c r="A148" s="174">
        <v>0</v>
      </c>
      <c r="B148" s="174">
        <v>8.14E-2</v>
      </c>
      <c r="C148" s="174">
        <v>0.14205799999999999</v>
      </c>
      <c r="D148" s="174">
        <v>-0.31604700000000002</v>
      </c>
      <c r="E148" s="13">
        <f t="shared" si="9"/>
        <v>-0.78002059714267613</v>
      </c>
      <c r="F148" s="13">
        <f t="shared" si="10"/>
        <v>2.181517198056437</v>
      </c>
      <c r="G148" s="13">
        <f t="shared" si="11"/>
        <v>0.31431544692289953</v>
      </c>
      <c r="H148" s="13">
        <f t="shared" si="12"/>
        <v>-0.37733759217743928</v>
      </c>
    </row>
    <row r="149" spans="1:8" ht="15.75" customHeight="1" x14ac:dyDescent="0.25">
      <c r="A149" s="174">
        <v>0</v>
      </c>
      <c r="B149" s="174">
        <v>8.14E-2</v>
      </c>
      <c r="C149" s="174">
        <v>-7.2352E-2</v>
      </c>
      <c r="D149" s="174">
        <v>0.13558899999999999</v>
      </c>
      <c r="E149" s="13">
        <f t="shared" si="9"/>
        <v>-0.75744063538448425</v>
      </c>
      <c r="F149" s="13">
        <f t="shared" si="10"/>
        <v>2.1328105892549627</v>
      </c>
      <c r="G149" s="13">
        <f t="shared" si="11"/>
        <v>0.31920218969823438</v>
      </c>
      <c r="H149" s="13">
        <f t="shared" si="12"/>
        <v>-0.38448991808865407</v>
      </c>
    </row>
    <row r="150" spans="1:8" ht="15.75" customHeight="1" x14ac:dyDescent="0.25">
      <c r="A150" s="174">
        <v>0</v>
      </c>
      <c r="B150" s="174">
        <v>8.14E-2</v>
      </c>
      <c r="C150" s="174">
        <v>6.2895000000000006E-2</v>
      </c>
      <c r="D150" s="174">
        <v>0.13558899999999999</v>
      </c>
      <c r="E150" s="13">
        <f t="shared" si="9"/>
        <v>-0.63641659076220825</v>
      </c>
      <c r="F150" s="13">
        <f t="shared" si="10"/>
        <v>1.8896971738581647</v>
      </c>
      <c r="G150" s="13">
        <f t="shared" si="11"/>
        <v>0.34605702253044562</v>
      </c>
      <c r="H150" s="13">
        <f t="shared" si="12"/>
        <v>-0.42473512173976874</v>
      </c>
    </row>
    <row r="151" spans="1:8" ht="15.75" customHeight="1" x14ac:dyDescent="0.25">
      <c r="A151" s="174">
        <v>0</v>
      </c>
      <c r="B151" s="174">
        <v>8.14E-2</v>
      </c>
      <c r="C151" s="174">
        <v>-0.81412200000000001</v>
      </c>
      <c r="D151" s="174">
        <v>0.13558899999999999</v>
      </c>
      <c r="E151" s="13">
        <f t="shared" ref="E151:E214" si="13">$K$3+($K$4*B151)+($K$5*C151)+($K$6*D151)</f>
        <v>-1.4212040133482522</v>
      </c>
      <c r="F151" s="13">
        <f t="shared" si="10"/>
        <v>4.1421045883731118</v>
      </c>
      <c r="G151" s="13">
        <f t="shared" si="11"/>
        <v>0.19447290167164524</v>
      </c>
      <c r="H151" s="13">
        <f t="shared" si="12"/>
        <v>-0.21625843530669817</v>
      </c>
    </row>
    <row r="152" spans="1:8" ht="15.75" customHeight="1" x14ac:dyDescent="0.25">
      <c r="A152" s="174">
        <v>0</v>
      </c>
      <c r="B152" s="174">
        <v>-0.84050000000000002</v>
      </c>
      <c r="C152" s="174">
        <v>-3.6634E-2</v>
      </c>
      <c r="D152" s="174">
        <v>-0.31604700000000002</v>
      </c>
      <c r="E152" s="13">
        <f t="shared" si="13"/>
        <v>-1.7527000458360624</v>
      </c>
      <c r="F152" s="13">
        <f t="shared" si="10"/>
        <v>5.7701613621298939</v>
      </c>
      <c r="G152" s="13">
        <f t="shared" si="11"/>
        <v>0.14770696686694626</v>
      </c>
      <c r="H152" s="13">
        <f t="shared" si="12"/>
        <v>-0.15982487568293674</v>
      </c>
    </row>
    <row r="153" spans="1:8" ht="15.75" customHeight="1" x14ac:dyDescent="0.25">
      <c r="A153" s="174">
        <v>0</v>
      </c>
      <c r="B153" s="174">
        <v>1.1392</v>
      </c>
      <c r="C153" s="174">
        <v>6.2895000000000006E-2</v>
      </c>
      <c r="D153" s="174">
        <v>0.47419099999999997</v>
      </c>
      <c r="E153" s="13">
        <f t="shared" si="13"/>
        <v>0.45694894337116332</v>
      </c>
      <c r="F153" s="13">
        <f t="shared" si="10"/>
        <v>0.63321266894166384</v>
      </c>
      <c r="G153" s="13">
        <f t="shared" si="11"/>
        <v>0.6122901316017888</v>
      </c>
      <c r="H153" s="13">
        <f t="shared" si="12"/>
        <v>-0.94749798093249182</v>
      </c>
    </row>
    <row r="154" spans="1:8" ht="15.75" customHeight="1" x14ac:dyDescent="0.25">
      <c r="A154" s="174">
        <v>1</v>
      </c>
      <c r="B154" s="174">
        <v>-0.84050000000000002</v>
      </c>
      <c r="C154" s="174">
        <v>-0.81412200000000001</v>
      </c>
      <c r="D154" s="174">
        <v>0.13558899999999999</v>
      </c>
      <c r="E154" s="13">
        <f t="shared" si="13"/>
        <v>-2.2339832159611803</v>
      </c>
      <c r="F154" s="13">
        <f t="shared" si="10"/>
        <v>9.3369833284222228</v>
      </c>
      <c r="G154" s="13">
        <f t="shared" si="11"/>
        <v>9.6740022521893163E-2</v>
      </c>
      <c r="H154" s="13">
        <f t="shared" si="12"/>
        <v>-2.3357280787788386</v>
      </c>
    </row>
    <row r="155" spans="1:8" ht="15.75" customHeight="1" x14ac:dyDescent="0.25">
      <c r="A155" s="174">
        <v>0</v>
      </c>
      <c r="B155" s="174">
        <v>8.14E-2</v>
      </c>
      <c r="C155" s="174">
        <v>-0.81412200000000001</v>
      </c>
      <c r="D155" s="174">
        <v>0.13558899999999999</v>
      </c>
      <c r="E155" s="13">
        <f t="shared" si="13"/>
        <v>-1.4212040133482522</v>
      </c>
      <c r="F155" s="13">
        <f t="shared" si="10"/>
        <v>4.1421045883731118</v>
      </c>
      <c r="G155" s="13">
        <f t="shared" si="11"/>
        <v>0.19447290167164524</v>
      </c>
      <c r="H155" s="13">
        <f t="shared" si="12"/>
        <v>-0.21625843530669817</v>
      </c>
    </row>
    <row r="156" spans="1:8" ht="15.75" customHeight="1" x14ac:dyDescent="0.25">
      <c r="A156" s="174">
        <v>0</v>
      </c>
      <c r="B156" s="174">
        <v>8.14E-2</v>
      </c>
      <c r="C156" s="174">
        <v>-0.81412200000000001</v>
      </c>
      <c r="D156" s="174">
        <v>-0.31604700000000002</v>
      </c>
      <c r="E156" s="13">
        <f t="shared" si="13"/>
        <v>-1.6356460157244408</v>
      </c>
      <c r="F156" s="13">
        <f t="shared" si="10"/>
        <v>5.1327727781361769</v>
      </c>
      <c r="G156" s="13">
        <f t="shared" si="11"/>
        <v>0.16305838096025335</v>
      </c>
      <c r="H156" s="13">
        <f t="shared" si="12"/>
        <v>-0.17800096117652239</v>
      </c>
    </row>
    <row r="157" spans="1:8" ht="15.75" customHeight="1" x14ac:dyDescent="0.25">
      <c r="A157" s="174">
        <v>1</v>
      </c>
      <c r="B157" s="174">
        <v>1.1392</v>
      </c>
      <c r="C157" s="174">
        <v>-0.81412200000000001</v>
      </c>
      <c r="D157" s="174">
        <v>-0.31604700000000002</v>
      </c>
      <c r="E157" s="13">
        <f t="shared" si="13"/>
        <v>-0.70305263192581269</v>
      </c>
      <c r="F157" s="13">
        <f t="shared" si="10"/>
        <v>2.0199093454699324</v>
      </c>
      <c r="G157" s="13">
        <f t="shared" si="11"/>
        <v>0.33113576786669685</v>
      </c>
      <c r="H157" s="13">
        <f t="shared" si="12"/>
        <v>-1.1052268128799136</v>
      </c>
    </row>
    <row r="158" spans="1:8" ht="15.75" customHeight="1" x14ac:dyDescent="0.25">
      <c r="A158" s="174">
        <v>0</v>
      </c>
      <c r="B158" s="174">
        <v>-0.84050000000000002</v>
      </c>
      <c r="C158" s="174">
        <v>0.14205799999999999</v>
      </c>
      <c r="D158" s="174">
        <v>-2.6051999999999999E-2</v>
      </c>
      <c r="E158" s="13">
        <f t="shared" si="13"/>
        <v>-1.4551068158502405</v>
      </c>
      <c r="F158" s="13">
        <f t="shared" si="10"/>
        <v>4.2849411407893827</v>
      </c>
      <c r="G158" s="13">
        <f t="shared" si="11"/>
        <v>0.18921686606534949</v>
      </c>
      <c r="H158" s="13">
        <f t="shared" si="12"/>
        <v>-0.20975466637860612</v>
      </c>
    </row>
    <row r="159" spans="1:8" ht="15.75" customHeight="1" x14ac:dyDescent="0.25">
      <c r="A159" s="174">
        <v>0</v>
      </c>
      <c r="B159" s="174">
        <v>8.14E-2</v>
      </c>
      <c r="C159" s="174">
        <v>6.2895000000000006E-2</v>
      </c>
      <c r="D159" s="174">
        <v>0.13558899999999999</v>
      </c>
      <c r="E159" s="13">
        <f t="shared" si="13"/>
        <v>-0.63641659076220825</v>
      </c>
      <c r="F159" s="13">
        <f t="shared" si="10"/>
        <v>1.8896971738581647</v>
      </c>
      <c r="G159" s="13">
        <f t="shared" si="11"/>
        <v>0.34605702253044562</v>
      </c>
      <c r="H159" s="13">
        <f t="shared" si="12"/>
        <v>-0.42473512173976874</v>
      </c>
    </row>
    <row r="160" spans="1:8" ht="15.75" customHeight="1" x14ac:dyDescent="0.25">
      <c r="A160" s="174">
        <v>0</v>
      </c>
      <c r="B160" s="174">
        <v>8.14E-2</v>
      </c>
      <c r="C160" s="174">
        <v>-0.81412200000000001</v>
      </c>
      <c r="D160" s="174">
        <v>-0.31604700000000002</v>
      </c>
      <c r="E160" s="13">
        <f t="shared" si="13"/>
        <v>-1.6356460157244408</v>
      </c>
      <c r="F160" s="13">
        <f t="shared" si="10"/>
        <v>5.1327727781361769</v>
      </c>
      <c r="G160" s="13">
        <f t="shared" si="11"/>
        <v>0.16305838096025335</v>
      </c>
      <c r="H160" s="13">
        <f t="shared" si="12"/>
        <v>-0.17800096117652239</v>
      </c>
    </row>
    <row r="161" spans="1:8" ht="15.75" customHeight="1" x14ac:dyDescent="0.25">
      <c r="A161" s="174">
        <v>0</v>
      </c>
      <c r="B161" s="174">
        <v>8.14E-2</v>
      </c>
      <c r="C161" s="174">
        <v>-7.2352E-2</v>
      </c>
      <c r="D161" s="174">
        <v>0.13558899999999999</v>
      </c>
      <c r="E161" s="13">
        <f t="shared" si="13"/>
        <v>-0.75744063538448425</v>
      </c>
      <c r="F161" s="13">
        <f t="shared" si="10"/>
        <v>2.1328105892549627</v>
      </c>
      <c r="G161" s="13">
        <f t="shared" si="11"/>
        <v>0.31920218969823438</v>
      </c>
      <c r="H161" s="13">
        <f t="shared" si="12"/>
        <v>-0.38448991808865407</v>
      </c>
    </row>
    <row r="162" spans="1:8" ht="15.75" customHeight="1" x14ac:dyDescent="0.25">
      <c r="A162" s="174">
        <v>1</v>
      </c>
      <c r="B162" s="174">
        <v>8.14E-2</v>
      </c>
      <c r="C162" s="174">
        <v>6.2895000000000006E-2</v>
      </c>
      <c r="D162" s="174">
        <v>0.13558899999999999</v>
      </c>
      <c r="E162" s="13">
        <f t="shared" si="13"/>
        <v>-0.63641659076220825</v>
      </c>
      <c r="F162" s="13">
        <f t="shared" si="10"/>
        <v>1.8896971738581647</v>
      </c>
      <c r="G162" s="13">
        <f t="shared" si="11"/>
        <v>0.34605702253044562</v>
      </c>
      <c r="H162" s="13">
        <f t="shared" si="12"/>
        <v>-1.0611517125019772</v>
      </c>
    </row>
    <row r="163" spans="1:8" ht="15.75" customHeight="1" x14ac:dyDescent="0.25">
      <c r="A163" s="174">
        <v>0</v>
      </c>
      <c r="B163" s="174">
        <v>1.0023</v>
      </c>
      <c r="C163" s="174">
        <v>1.1453599999999999</v>
      </c>
      <c r="D163" s="174">
        <v>0.13558899999999999</v>
      </c>
      <c r="E163" s="13">
        <f t="shared" si="13"/>
        <v>1.1441109093245845</v>
      </c>
      <c r="F163" s="13">
        <f t="shared" si="10"/>
        <v>0.31850697352088014</v>
      </c>
      <c r="G163" s="13">
        <f t="shared" si="11"/>
        <v>0.75843360716526675</v>
      </c>
      <c r="H163" s="13">
        <f t="shared" si="12"/>
        <v>-1.4206109251023711</v>
      </c>
    </row>
    <row r="164" spans="1:8" ht="15.75" customHeight="1" x14ac:dyDescent="0.25">
      <c r="A164" s="174">
        <v>0</v>
      </c>
      <c r="B164" s="174">
        <v>8.14E-2</v>
      </c>
      <c r="C164" s="174">
        <v>-3.6634E-2</v>
      </c>
      <c r="D164" s="174">
        <v>0.47419099999999997</v>
      </c>
      <c r="E164" s="13">
        <f t="shared" si="13"/>
        <v>-0.56470669051220246</v>
      </c>
      <c r="F164" s="13">
        <f t="shared" si="10"/>
        <v>1.7589317956695067</v>
      </c>
      <c r="G164" s="13">
        <f t="shared" si="11"/>
        <v>0.3624591233352078</v>
      </c>
      <c r="H164" s="13">
        <f t="shared" si="12"/>
        <v>-0.45013688374667415</v>
      </c>
    </row>
    <row r="165" spans="1:8" ht="15.75" customHeight="1" x14ac:dyDescent="0.25">
      <c r="A165" s="174">
        <v>0</v>
      </c>
      <c r="B165" s="174">
        <v>8.14E-2</v>
      </c>
      <c r="C165" s="174">
        <v>-0.81412200000000001</v>
      </c>
      <c r="D165" s="174">
        <v>-0.31604700000000002</v>
      </c>
      <c r="E165" s="13">
        <f t="shared" si="13"/>
        <v>-1.6356460157244408</v>
      </c>
      <c r="F165" s="13">
        <f t="shared" si="10"/>
        <v>5.1327727781361769</v>
      </c>
      <c r="G165" s="13">
        <f t="shared" si="11"/>
        <v>0.16305838096025335</v>
      </c>
      <c r="H165" s="13">
        <f t="shared" si="12"/>
        <v>-0.17800096117652239</v>
      </c>
    </row>
    <row r="166" spans="1:8" ht="15.75" customHeight="1" x14ac:dyDescent="0.25">
      <c r="A166" s="174">
        <v>1</v>
      </c>
      <c r="B166" s="174">
        <v>-0.84050000000000002</v>
      </c>
      <c r="C166" s="174">
        <v>1.1453599999999999</v>
      </c>
      <c r="D166" s="174">
        <v>0.13558899999999999</v>
      </c>
      <c r="E166" s="13">
        <f t="shared" si="13"/>
        <v>-0.48056586101395959</v>
      </c>
      <c r="F166" s="13">
        <f t="shared" si="10"/>
        <v>1.6169891344740124</v>
      </c>
      <c r="G166" s="13">
        <f t="shared" si="11"/>
        <v>0.38211851429829857</v>
      </c>
      <c r="H166" s="13">
        <f t="shared" si="12"/>
        <v>-0.96202447163798066</v>
      </c>
    </row>
    <row r="167" spans="1:8" ht="15.75" customHeight="1" x14ac:dyDescent="0.25">
      <c r="A167" s="174">
        <v>0</v>
      </c>
      <c r="B167" s="174">
        <v>8.14E-2</v>
      </c>
      <c r="C167" s="174">
        <v>-0.81412200000000001</v>
      </c>
      <c r="D167" s="174">
        <v>0.13558899999999999</v>
      </c>
      <c r="E167" s="13">
        <f t="shared" si="13"/>
        <v>-1.4212040133482522</v>
      </c>
      <c r="F167" s="13">
        <f t="shared" si="10"/>
        <v>4.1421045883731118</v>
      </c>
      <c r="G167" s="13">
        <f t="shared" si="11"/>
        <v>0.19447290167164524</v>
      </c>
      <c r="H167" s="13">
        <f t="shared" si="12"/>
        <v>-0.21625843530669817</v>
      </c>
    </row>
    <row r="168" spans="1:8" ht="15.75" customHeight="1" x14ac:dyDescent="0.25">
      <c r="A168" s="174">
        <v>0</v>
      </c>
      <c r="B168" s="174">
        <v>8.14E-2</v>
      </c>
      <c r="C168" s="174">
        <v>6.2895000000000006E-2</v>
      </c>
      <c r="D168" s="174">
        <v>-0.31604700000000002</v>
      </c>
      <c r="E168" s="13">
        <f t="shared" si="13"/>
        <v>-0.85085859313839685</v>
      </c>
      <c r="F168" s="13">
        <f t="shared" si="10"/>
        <v>2.341656519279169</v>
      </c>
      <c r="G168" s="13">
        <f t="shared" si="11"/>
        <v>0.2992527790425662</v>
      </c>
      <c r="H168" s="13">
        <f t="shared" si="12"/>
        <v>-0.35560805475682811</v>
      </c>
    </row>
    <row r="169" spans="1:8" ht="15.75" customHeight="1" x14ac:dyDescent="0.25">
      <c r="A169" s="174">
        <v>0</v>
      </c>
      <c r="B169" s="174">
        <v>8.14E-2</v>
      </c>
      <c r="C169" s="174">
        <v>0.72861600000000004</v>
      </c>
      <c r="D169" s="174">
        <v>-0.31604700000000002</v>
      </c>
      <c r="E169" s="13">
        <f t="shared" si="13"/>
        <v>-0.25514668817942365</v>
      </c>
      <c r="F169" s="13">
        <f t="shared" si="10"/>
        <v>1.2906509302230544</v>
      </c>
      <c r="G169" s="13">
        <f t="shared" si="11"/>
        <v>0.43655713177678451</v>
      </c>
      <c r="H169" s="13">
        <f t="shared" si="12"/>
        <v>-0.57368933800133037</v>
      </c>
    </row>
    <row r="170" spans="1:8" ht="15.75" customHeight="1" x14ac:dyDescent="0.25">
      <c r="A170" s="174">
        <v>0</v>
      </c>
      <c r="B170" s="174">
        <v>8.14E-2</v>
      </c>
      <c r="C170" s="174">
        <v>-0.81412200000000001</v>
      </c>
      <c r="D170" s="174">
        <v>0.47419099999999997</v>
      </c>
      <c r="E170" s="13">
        <f t="shared" si="13"/>
        <v>-1.2604318630135087</v>
      </c>
      <c r="F170" s="13">
        <f t="shared" si="10"/>
        <v>3.5269443153156699</v>
      </c>
      <c r="G170" s="13">
        <f t="shared" si="11"/>
        <v>0.2208995583658441</v>
      </c>
      <c r="H170" s="13">
        <f t="shared" si="12"/>
        <v>-0.24961530479378982</v>
      </c>
    </row>
    <row r="171" spans="1:8" ht="15.75" customHeight="1" x14ac:dyDescent="0.25">
      <c r="A171" s="174">
        <v>0</v>
      </c>
      <c r="B171" s="174">
        <v>-0.84050000000000002</v>
      </c>
      <c r="C171" s="174">
        <v>-0.303039</v>
      </c>
      <c r="D171" s="174">
        <v>-0.31604700000000002</v>
      </c>
      <c r="E171" s="13">
        <f t="shared" si="13"/>
        <v>-1.9910891458353044</v>
      </c>
      <c r="F171" s="13">
        <f t="shared" si="10"/>
        <v>7.3235057859999548</v>
      </c>
      <c r="G171" s="13">
        <f t="shared" si="11"/>
        <v>0.12014168377007545</v>
      </c>
      <c r="H171" s="13">
        <f t="shared" si="12"/>
        <v>-0.12799438875664274</v>
      </c>
    </row>
    <row r="172" spans="1:8" ht="15.75" customHeight="1" x14ac:dyDescent="0.25">
      <c r="A172" s="174">
        <v>1</v>
      </c>
      <c r="B172" s="174">
        <v>8.14E-2</v>
      </c>
      <c r="C172" s="174">
        <v>-0.81412200000000001</v>
      </c>
      <c r="D172" s="174">
        <v>0.13558899999999999</v>
      </c>
      <c r="E172" s="13">
        <f t="shared" si="13"/>
        <v>-1.4212040133482522</v>
      </c>
      <c r="F172" s="13">
        <f t="shared" si="10"/>
        <v>4.1421045883731118</v>
      </c>
      <c r="G172" s="13">
        <f t="shared" si="11"/>
        <v>0.19447290167164524</v>
      </c>
      <c r="H172" s="13">
        <f t="shared" si="12"/>
        <v>-1.6374624486549505</v>
      </c>
    </row>
    <row r="173" spans="1:8" ht="15.75" customHeight="1" x14ac:dyDescent="0.25">
      <c r="A173" s="174">
        <v>0</v>
      </c>
      <c r="B173" s="174">
        <v>8.14E-2</v>
      </c>
      <c r="C173" s="174">
        <v>0.14205799999999999</v>
      </c>
      <c r="D173" s="174">
        <v>-0.31604700000000002</v>
      </c>
      <c r="E173" s="13">
        <f t="shared" si="13"/>
        <v>-0.78002059714267613</v>
      </c>
      <c r="F173" s="13">
        <f t="shared" si="10"/>
        <v>2.181517198056437</v>
      </c>
      <c r="G173" s="13">
        <f t="shared" si="11"/>
        <v>0.31431544692289953</v>
      </c>
      <c r="H173" s="13">
        <f t="shared" si="12"/>
        <v>-0.37733759217743928</v>
      </c>
    </row>
    <row r="174" spans="1:8" ht="15.75" customHeight="1" x14ac:dyDescent="0.25">
      <c r="A174" s="174">
        <v>0</v>
      </c>
      <c r="B174" s="174">
        <v>-0.84050000000000002</v>
      </c>
      <c r="C174" s="174">
        <v>-3.6634E-2</v>
      </c>
      <c r="D174" s="174">
        <v>-0.31604700000000002</v>
      </c>
      <c r="E174" s="13">
        <f t="shared" si="13"/>
        <v>-1.7527000458360624</v>
      </c>
      <c r="F174" s="13">
        <f t="shared" si="10"/>
        <v>5.7701613621298939</v>
      </c>
      <c r="G174" s="13">
        <f t="shared" si="11"/>
        <v>0.14770696686694626</v>
      </c>
      <c r="H174" s="13">
        <f t="shared" si="12"/>
        <v>-0.15982487568293674</v>
      </c>
    </row>
    <row r="175" spans="1:8" ht="15.75" customHeight="1" x14ac:dyDescent="0.25">
      <c r="A175" s="174">
        <v>0</v>
      </c>
      <c r="B175" s="174">
        <v>8.14E-2</v>
      </c>
      <c r="C175" s="174">
        <v>0.14205799999999999</v>
      </c>
      <c r="D175" s="174">
        <v>0.13558899999999999</v>
      </c>
      <c r="E175" s="13">
        <f t="shared" si="13"/>
        <v>-0.56557859476648753</v>
      </c>
      <c r="F175" s="13">
        <f t="shared" si="10"/>
        <v>1.7604660845644562</v>
      </c>
      <c r="G175" s="13">
        <f t="shared" si="11"/>
        <v>0.36225766568611156</v>
      </c>
      <c r="H175" s="13">
        <f t="shared" si="12"/>
        <v>-0.44982094192443789</v>
      </c>
    </row>
    <row r="176" spans="1:8" ht="15.75" customHeight="1" x14ac:dyDescent="0.25">
      <c r="A176" s="174">
        <v>0</v>
      </c>
      <c r="B176" s="174">
        <v>-0.84050000000000002</v>
      </c>
      <c r="C176" s="174">
        <v>-0.81412200000000001</v>
      </c>
      <c r="D176" s="174">
        <v>0.13558899999999999</v>
      </c>
      <c r="E176" s="13">
        <f t="shared" si="13"/>
        <v>-2.2339832159611803</v>
      </c>
      <c r="F176" s="13">
        <f t="shared" si="10"/>
        <v>9.3369833284222228</v>
      </c>
      <c r="G176" s="13">
        <f t="shared" si="11"/>
        <v>9.6740022521893163E-2</v>
      </c>
      <c r="H176" s="13">
        <f t="shared" si="12"/>
        <v>-0.10174486281765827</v>
      </c>
    </row>
    <row r="177" spans="1:8" ht="15.75" customHeight="1" x14ac:dyDescent="0.25">
      <c r="A177" s="174">
        <v>0</v>
      </c>
      <c r="B177" s="174">
        <v>1.1392</v>
      </c>
      <c r="C177" s="174">
        <v>-0.81412200000000001</v>
      </c>
      <c r="D177" s="174">
        <v>-0.31604700000000002</v>
      </c>
      <c r="E177" s="13">
        <f t="shared" si="13"/>
        <v>-0.70305263192581269</v>
      </c>
      <c r="F177" s="13">
        <f t="shared" si="10"/>
        <v>2.0199093454699324</v>
      </c>
      <c r="G177" s="13">
        <f t="shared" si="11"/>
        <v>0.33113576786669685</v>
      </c>
      <c r="H177" s="13">
        <f t="shared" si="12"/>
        <v>-0.40217418095410085</v>
      </c>
    </row>
    <row r="178" spans="1:8" ht="15.75" customHeight="1" x14ac:dyDescent="0.25">
      <c r="A178" s="174">
        <v>0</v>
      </c>
      <c r="B178" s="174">
        <v>8.14E-2</v>
      </c>
      <c r="C178" s="174">
        <v>-0.81412200000000001</v>
      </c>
      <c r="D178" s="174">
        <v>-0.31604700000000002</v>
      </c>
      <c r="E178" s="13">
        <f t="shared" si="13"/>
        <v>-1.6356460157244408</v>
      </c>
      <c r="F178" s="13">
        <f t="shared" si="10"/>
        <v>5.1327727781361769</v>
      </c>
      <c r="G178" s="13">
        <f t="shared" si="11"/>
        <v>0.16305838096025335</v>
      </c>
      <c r="H178" s="13">
        <f t="shared" si="12"/>
        <v>-0.17800096117652239</v>
      </c>
    </row>
    <row r="179" spans="1:8" ht="15.75" customHeight="1" x14ac:dyDescent="0.25">
      <c r="A179" s="174">
        <v>1</v>
      </c>
      <c r="B179" s="174">
        <v>8.14E-2</v>
      </c>
      <c r="C179" s="174">
        <v>0.72861600000000004</v>
      </c>
      <c r="D179" s="174">
        <v>0.47419099999999997</v>
      </c>
      <c r="E179" s="13">
        <f t="shared" si="13"/>
        <v>0.12006746453150843</v>
      </c>
      <c r="F179" s="13">
        <f t="shared" si="10"/>
        <v>0.88686060306375658</v>
      </c>
      <c r="G179" s="13">
        <f t="shared" si="11"/>
        <v>0.52998085729081823</v>
      </c>
      <c r="H179" s="13">
        <f t="shared" si="12"/>
        <v>-0.63491439140746264</v>
      </c>
    </row>
    <row r="180" spans="1:8" ht="15.75" customHeight="1" x14ac:dyDescent="0.25">
      <c r="A180" s="174">
        <v>1</v>
      </c>
      <c r="B180" s="174">
        <v>8.14E-2</v>
      </c>
      <c r="C180" s="174">
        <v>0.72861600000000004</v>
      </c>
      <c r="D180" s="174">
        <v>0.47419099999999997</v>
      </c>
      <c r="E180" s="13">
        <f t="shared" si="13"/>
        <v>0.12006746453150843</v>
      </c>
      <c r="F180" s="13">
        <f t="shared" si="10"/>
        <v>0.88686060306375658</v>
      </c>
      <c r="G180" s="13">
        <f t="shared" si="11"/>
        <v>0.52998085729081823</v>
      </c>
      <c r="H180" s="13">
        <f t="shared" si="12"/>
        <v>-0.63491439140746264</v>
      </c>
    </row>
    <row r="181" spans="1:8" ht="15.75" customHeight="1" x14ac:dyDescent="0.25">
      <c r="A181" s="174">
        <v>1</v>
      </c>
      <c r="B181" s="174">
        <v>8.14E-2</v>
      </c>
      <c r="C181" s="174">
        <v>-0.81412200000000001</v>
      </c>
      <c r="D181" s="174">
        <v>0.13558899999999999</v>
      </c>
      <c r="E181" s="13">
        <f t="shared" si="13"/>
        <v>-1.4212040133482522</v>
      </c>
      <c r="F181" s="13">
        <f t="shared" si="10"/>
        <v>4.1421045883731118</v>
      </c>
      <c r="G181" s="13">
        <f t="shared" si="11"/>
        <v>0.19447290167164524</v>
      </c>
      <c r="H181" s="13">
        <f t="shared" si="12"/>
        <v>-1.6374624486549505</v>
      </c>
    </row>
    <row r="182" spans="1:8" ht="15.75" customHeight="1" x14ac:dyDescent="0.25">
      <c r="A182" s="174">
        <v>0</v>
      </c>
      <c r="B182" s="174">
        <v>-0.84050000000000002</v>
      </c>
      <c r="C182" s="174">
        <v>-0.81412200000000001</v>
      </c>
      <c r="D182" s="174">
        <v>-0.31604700000000002</v>
      </c>
      <c r="E182" s="13">
        <f t="shared" si="13"/>
        <v>-2.4484252183373689</v>
      </c>
      <c r="F182" s="13">
        <f t="shared" si="10"/>
        <v>11.570111964956487</v>
      </c>
      <c r="G182" s="13">
        <f t="shared" si="11"/>
        <v>7.9553786218280645E-2</v>
      </c>
      <c r="H182" s="13">
        <f t="shared" si="12"/>
        <v>-8.2896711540669105E-2</v>
      </c>
    </row>
    <row r="183" spans="1:8" ht="15.75" customHeight="1" x14ac:dyDescent="0.25">
      <c r="A183" s="174">
        <v>0</v>
      </c>
      <c r="B183" s="174">
        <v>-0.84050000000000002</v>
      </c>
      <c r="C183" s="174">
        <v>0.72861600000000004</v>
      </c>
      <c r="D183" s="174">
        <v>-2.6051999999999999E-2</v>
      </c>
      <c r="E183" s="13">
        <f t="shared" si="13"/>
        <v>-0.93023290688698801</v>
      </c>
      <c r="F183" s="13">
        <f t="shared" si="10"/>
        <v>2.5350995510088019</v>
      </c>
      <c r="G183" s="13">
        <f t="shared" si="11"/>
        <v>0.28287746513804191</v>
      </c>
      <c r="H183" s="13">
        <f t="shared" si="12"/>
        <v>-0.33250855359509079</v>
      </c>
    </row>
    <row r="184" spans="1:8" ht="15.75" customHeight="1" x14ac:dyDescent="0.25">
      <c r="A184" s="174">
        <v>1</v>
      </c>
      <c r="B184" s="174">
        <v>8.14E-2</v>
      </c>
      <c r="C184" s="174">
        <v>0.72861600000000004</v>
      </c>
      <c r="D184" s="174">
        <v>0.13558899999999999</v>
      </c>
      <c r="E184" s="13">
        <f t="shared" si="13"/>
        <v>-4.0704685803235038E-2</v>
      </c>
      <c r="F184" s="13">
        <f t="shared" si="10"/>
        <v>1.0415444772535192</v>
      </c>
      <c r="G184" s="13">
        <f t="shared" si="11"/>
        <v>0.48982523336709055</v>
      </c>
      <c r="H184" s="13">
        <f t="shared" si="12"/>
        <v>-0.71370661809589819</v>
      </c>
    </row>
    <row r="185" spans="1:8" ht="15.75" customHeight="1" x14ac:dyDescent="0.25">
      <c r="A185" s="174">
        <v>0</v>
      </c>
      <c r="B185" s="174">
        <v>8.14E-2</v>
      </c>
      <c r="C185" s="174">
        <v>-7.2352E-2</v>
      </c>
      <c r="D185" s="174">
        <v>0.47419099999999997</v>
      </c>
      <c r="E185" s="13">
        <f t="shared" si="13"/>
        <v>-0.59666848504974079</v>
      </c>
      <c r="F185" s="13">
        <f t="shared" si="10"/>
        <v>1.8160584849868264</v>
      </c>
      <c r="G185" s="13">
        <f t="shared" si="11"/>
        <v>0.35510626122691408</v>
      </c>
      <c r="H185" s="13">
        <f t="shared" si="12"/>
        <v>-0.43866972184673081</v>
      </c>
    </row>
    <row r="186" spans="1:8" ht="15.75" customHeight="1" x14ac:dyDescent="0.25">
      <c r="A186" s="174">
        <v>0</v>
      </c>
      <c r="B186" s="174">
        <v>-0.84050000000000002</v>
      </c>
      <c r="C186" s="174">
        <v>-0.81412200000000001</v>
      </c>
      <c r="D186" s="174">
        <v>-0.31604700000000002</v>
      </c>
      <c r="E186" s="13">
        <f t="shared" si="13"/>
        <v>-2.4484252183373689</v>
      </c>
      <c r="F186" s="13">
        <f t="shared" si="10"/>
        <v>11.570111964956487</v>
      </c>
      <c r="G186" s="13">
        <f t="shared" si="11"/>
        <v>7.9553786218280645E-2</v>
      </c>
      <c r="H186" s="13">
        <f t="shared" si="12"/>
        <v>-8.2896711540669105E-2</v>
      </c>
    </row>
    <row r="187" spans="1:8" ht="15.75" customHeight="1" x14ac:dyDescent="0.25">
      <c r="A187" s="174">
        <v>1</v>
      </c>
      <c r="B187" s="174">
        <v>-0.84050000000000002</v>
      </c>
      <c r="C187" s="174">
        <v>-3.6634E-2</v>
      </c>
      <c r="D187" s="174">
        <v>0.13558899999999999</v>
      </c>
      <c r="E187" s="13">
        <f t="shared" si="13"/>
        <v>-1.5382580434598738</v>
      </c>
      <c r="F187" s="13">
        <f t="shared" si="10"/>
        <v>4.6564718304967156</v>
      </c>
      <c r="G187" s="13">
        <f t="shared" si="11"/>
        <v>0.17678864669819921</v>
      </c>
      <c r="H187" s="13">
        <f t="shared" si="12"/>
        <v>-1.732800346348421</v>
      </c>
    </row>
    <row r="188" spans="1:8" ht="15.75" customHeight="1" x14ac:dyDescent="0.25">
      <c r="A188" s="174">
        <v>0</v>
      </c>
      <c r="B188" s="174">
        <v>8.14E-2</v>
      </c>
      <c r="C188" s="174">
        <v>-0.81412200000000001</v>
      </c>
      <c r="D188" s="174">
        <v>-0.31604700000000002</v>
      </c>
      <c r="E188" s="13">
        <f t="shared" si="13"/>
        <v>-1.6356460157244408</v>
      </c>
      <c r="F188" s="13">
        <f t="shared" si="10"/>
        <v>5.1327727781361769</v>
      </c>
      <c r="G188" s="13">
        <f t="shared" si="11"/>
        <v>0.16305838096025335</v>
      </c>
      <c r="H188" s="13">
        <f t="shared" si="12"/>
        <v>-0.17800096117652239</v>
      </c>
    </row>
    <row r="189" spans="1:8" ht="15.75" customHeight="1" x14ac:dyDescent="0.25">
      <c r="A189" s="174">
        <v>0</v>
      </c>
      <c r="B189" s="174">
        <v>-0.84050000000000002</v>
      </c>
      <c r="C189" s="174">
        <v>0.72861600000000004</v>
      </c>
      <c r="D189" s="174">
        <v>-0.31604700000000002</v>
      </c>
      <c r="E189" s="13">
        <f t="shared" si="13"/>
        <v>-1.0679258907923517</v>
      </c>
      <c r="F189" s="13">
        <f t="shared" si="10"/>
        <v>2.9093389510568732</v>
      </c>
      <c r="G189" s="13">
        <f t="shared" si="11"/>
        <v>0.25579772245884541</v>
      </c>
      <c r="H189" s="13">
        <f t="shared" si="12"/>
        <v>-0.29544240268575378</v>
      </c>
    </row>
    <row r="190" spans="1:8" ht="15.75" customHeight="1" x14ac:dyDescent="0.25">
      <c r="A190" s="174">
        <v>1</v>
      </c>
      <c r="B190" s="174">
        <v>8.14E-2</v>
      </c>
      <c r="C190" s="174">
        <v>0.14205799999999999</v>
      </c>
      <c r="D190" s="174">
        <v>-0.31604700000000002</v>
      </c>
      <c r="E190" s="13">
        <f t="shared" si="13"/>
        <v>-0.78002059714267613</v>
      </c>
      <c r="F190" s="13">
        <f t="shared" si="10"/>
        <v>2.181517198056437</v>
      </c>
      <c r="G190" s="13">
        <f t="shared" si="11"/>
        <v>0.31431544692289953</v>
      </c>
      <c r="H190" s="13">
        <f t="shared" si="12"/>
        <v>-1.1573581893201152</v>
      </c>
    </row>
    <row r="191" spans="1:8" ht="15.75" customHeight="1" x14ac:dyDescent="0.25">
      <c r="A191" s="174">
        <v>0</v>
      </c>
      <c r="B191" s="174">
        <v>1.0023</v>
      </c>
      <c r="C191" s="174">
        <v>1.1453599999999999</v>
      </c>
      <c r="D191" s="174">
        <v>0.13558899999999999</v>
      </c>
      <c r="E191" s="13">
        <f t="shared" si="13"/>
        <v>1.1441109093245845</v>
      </c>
      <c r="F191" s="13">
        <f t="shared" si="10"/>
        <v>0.31850697352088014</v>
      </c>
      <c r="G191" s="13">
        <f t="shared" si="11"/>
        <v>0.75843360716526675</v>
      </c>
      <c r="H191" s="13">
        <f t="shared" si="12"/>
        <v>-1.4206109251023711</v>
      </c>
    </row>
    <row r="192" spans="1:8" ht="15.75" customHeight="1" x14ac:dyDescent="0.25">
      <c r="A192" s="174">
        <v>0</v>
      </c>
      <c r="B192" s="174">
        <v>-0.84050000000000002</v>
      </c>
      <c r="C192" s="174">
        <v>-0.81412200000000001</v>
      </c>
      <c r="D192" s="174">
        <v>-0.31604700000000002</v>
      </c>
      <c r="E192" s="13">
        <f t="shared" si="13"/>
        <v>-2.4484252183373689</v>
      </c>
      <c r="F192" s="13">
        <f t="shared" si="10"/>
        <v>11.570111964956487</v>
      </c>
      <c r="G192" s="13">
        <f t="shared" si="11"/>
        <v>7.9553786218280645E-2</v>
      </c>
      <c r="H192" s="13">
        <f t="shared" si="12"/>
        <v>-8.2896711540669105E-2</v>
      </c>
    </row>
    <row r="193" spans="1:8" ht="15.75" customHeight="1" x14ac:dyDescent="0.25">
      <c r="A193" s="174">
        <v>1</v>
      </c>
      <c r="B193" s="174">
        <v>8.14E-2</v>
      </c>
      <c r="C193" s="174">
        <v>6.2895000000000006E-2</v>
      </c>
      <c r="D193" s="174">
        <v>-0.31604700000000002</v>
      </c>
      <c r="E193" s="13">
        <f t="shared" si="13"/>
        <v>-0.85085859313839685</v>
      </c>
      <c r="F193" s="13">
        <f t="shared" si="10"/>
        <v>2.341656519279169</v>
      </c>
      <c r="G193" s="13">
        <f t="shared" si="11"/>
        <v>0.2992527790425662</v>
      </c>
      <c r="H193" s="13">
        <f t="shared" si="12"/>
        <v>-1.2064666478952251</v>
      </c>
    </row>
    <row r="194" spans="1:8" ht="15.75" customHeight="1" x14ac:dyDescent="0.25">
      <c r="A194" s="174">
        <v>1</v>
      </c>
      <c r="B194" s="174">
        <v>1.1392</v>
      </c>
      <c r="C194" s="174">
        <v>-0.81412200000000001</v>
      </c>
      <c r="D194" s="174">
        <v>0.13558899999999999</v>
      </c>
      <c r="E194" s="13">
        <f t="shared" si="13"/>
        <v>-0.48861062954962409</v>
      </c>
      <c r="F194" s="13">
        <f t="shared" si="10"/>
        <v>1.6300499027753297</v>
      </c>
      <c r="G194" s="13">
        <f t="shared" si="11"/>
        <v>0.38022092240332078</v>
      </c>
      <c r="H194" s="13">
        <f t="shared" si="12"/>
        <v>-0.9670028204489497</v>
      </c>
    </row>
    <row r="195" spans="1:8" ht="15.75" customHeight="1" x14ac:dyDescent="0.25">
      <c r="A195" s="174">
        <v>0</v>
      </c>
      <c r="B195" s="174">
        <v>8.14E-2</v>
      </c>
      <c r="C195" s="174">
        <v>0.72861600000000004</v>
      </c>
      <c r="D195" s="174">
        <v>0.47419099999999997</v>
      </c>
      <c r="E195" s="13">
        <f t="shared" si="13"/>
        <v>0.12006746453150843</v>
      </c>
      <c r="F195" s="13">
        <f t="shared" si="10"/>
        <v>0.88686060306375658</v>
      </c>
      <c r="G195" s="13">
        <f t="shared" si="11"/>
        <v>0.52998085729081823</v>
      </c>
      <c r="H195" s="13">
        <f t="shared" si="12"/>
        <v>-0.75498185593897105</v>
      </c>
    </row>
    <row r="196" spans="1:8" ht="15.75" customHeight="1" x14ac:dyDescent="0.25">
      <c r="A196" s="174">
        <v>0</v>
      </c>
      <c r="B196" s="174">
        <v>-0.84050000000000002</v>
      </c>
      <c r="C196" s="174">
        <v>-0.81412200000000001</v>
      </c>
      <c r="D196" s="174">
        <v>-0.31604700000000002</v>
      </c>
      <c r="E196" s="13">
        <f t="shared" si="13"/>
        <v>-2.4484252183373689</v>
      </c>
      <c r="F196" s="13">
        <f t="shared" ref="F196:F259" si="14">EXP(-E196)</f>
        <v>11.570111964956487</v>
      </c>
      <c r="G196" s="13">
        <f t="shared" ref="G196:G259" si="15">1/(1+F196)</f>
        <v>7.9553786218280645E-2</v>
      </c>
      <c r="H196" s="13">
        <f t="shared" ref="H196:H259" si="16">A196*LN(G196)+(1-A196)*(LN(1-G196))</f>
        <v>-8.2896711540669105E-2</v>
      </c>
    </row>
    <row r="197" spans="1:8" ht="15.75" customHeight="1" x14ac:dyDescent="0.25">
      <c r="A197" s="174">
        <v>0</v>
      </c>
      <c r="B197" s="174">
        <v>8.14E-2</v>
      </c>
      <c r="C197" s="174">
        <v>0.72861600000000004</v>
      </c>
      <c r="D197" s="174">
        <v>-0.31604700000000002</v>
      </c>
      <c r="E197" s="13">
        <f t="shared" si="13"/>
        <v>-0.25514668817942365</v>
      </c>
      <c r="F197" s="13">
        <f t="shared" si="14"/>
        <v>1.2906509302230544</v>
      </c>
      <c r="G197" s="13">
        <f t="shared" si="15"/>
        <v>0.43655713177678451</v>
      </c>
      <c r="H197" s="13">
        <f t="shared" si="16"/>
        <v>-0.57368933800133037</v>
      </c>
    </row>
    <row r="198" spans="1:8" ht="15.75" customHeight="1" x14ac:dyDescent="0.25">
      <c r="A198" s="174">
        <v>0</v>
      </c>
      <c r="B198" s="174">
        <v>8.14E-2</v>
      </c>
      <c r="C198" s="174">
        <v>-0.81412200000000001</v>
      </c>
      <c r="D198" s="174">
        <v>0.47419099999999997</v>
      </c>
      <c r="E198" s="13">
        <f t="shared" si="13"/>
        <v>-1.2604318630135087</v>
      </c>
      <c r="F198" s="13">
        <f t="shared" si="14"/>
        <v>3.5269443153156699</v>
      </c>
      <c r="G198" s="13">
        <f t="shared" si="15"/>
        <v>0.2208995583658441</v>
      </c>
      <c r="H198" s="13">
        <f t="shared" si="16"/>
        <v>-0.24961530479378982</v>
      </c>
    </row>
    <row r="199" spans="1:8" ht="15.75" customHeight="1" x14ac:dyDescent="0.25">
      <c r="A199" s="174">
        <v>0</v>
      </c>
      <c r="B199" s="174">
        <v>8.14E-2</v>
      </c>
      <c r="C199" s="174">
        <v>-0.81412200000000001</v>
      </c>
      <c r="D199" s="174">
        <v>0.47419099999999997</v>
      </c>
      <c r="E199" s="13">
        <f t="shared" si="13"/>
        <v>-1.2604318630135087</v>
      </c>
      <c r="F199" s="13">
        <f t="shared" si="14"/>
        <v>3.5269443153156699</v>
      </c>
      <c r="G199" s="13">
        <f t="shared" si="15"/>
        <v>0.2208995583658441</v>
      </c>
      <c r="H199" s="13">
        <f t="shared" si="16"/>
        <v>-0.24961530479378982</v>
      </c>
    </row>
    <row r="200" spans="1:8" ht="15.75" customHeight="1" x14ac:dyDescent="0.25">
      <c r="A200" s="174">
        <v>1</v>
      </c>
      <c r="B200" s="174">
        <v>1.1392</v>
      </c>
      <c r="C200" s="174">
        <v>-0.81412200000000001</v>
      </c>
      <c r="D200" s="174">
        <v>-0.31604700000000002</v>
      </c>
      <c r="E200" s="13">
        <f t="shared" si="13"/>
        <v>-0.70305263192581269</v>
      </c>
      <c r="F200" s="13">
        <f t="shared" si="14"/>
        <v>2.0199093454699324</v>
      </c>
      <c r="G200" s="13">
        <f t="shared" si="15"/>
        <v>0.33113576786669685</v>
      </c>
      <c r="H200" s="13">
        <f t="shared" si="16"/>
        <v>-1.1052268128799136</v>
      </c>
    </row>
    <row r="201" spans="1:8" ht="15.75" customHeight="1" x14ac:dyDescent="0.25">
      <c r="A201" s="174">
        <v>0</v>
      </c>
      <c r="B201" s="174">
        <v>-0.84050000000000002</v>
      </c>
      <c r="C201" s="174">
        <v>0.72861600000000004</v>
      </c>
      <c r="D201" s="174">
        <v>0.13558899999999999</v>
      </c>
      <c r="E201" s="13">
        <f t="shared" si="13"/>
        <v>-0.85348388841616307</v>
      </c>
      <c r="F201" s="13">
        <f t="shared" si="14"/>
        <v>2.3478121357012798</v>
      </c>
      <c r="G201" s="13">
        <f t="shared" si="15"/>
        <v>0.2987025434718803</v>
      </c>
      <c r="H201" s="13">
        <f t="shared" si="16"/>
        <v>-0.3548231502416288</v>
      </c>
    </row>
    <row r="202" spans="1:8" ht="15.75" customHeight="1" x14ac:dyDescent="0.25">
      <c r="A202" s="174">
        <v>0</v>
      </c>
      <c r="B202" s="174">
        <v>-0.84050000000000002</v>
      </c>
      <c r="C202" s="174">
        <v>0.72861600000000004</v>
      </c>
      <c r="D202" s="174">
        <v>0.13558899999999999</v>
      </c>
      <c r="E202" s="13">
        <f t="shared" si="13"/>
        <v>-0.85348388841616307</v>
      </c>
      <c r="F202" s="13">
        <f t="shared" si="14"/>
        <v>2.3478121357012798</v>
      </c>
      <c r="G202" s="13">
        <f t="shared" si="15"/>
        <v>0.2987025434718803</v>
      </c>
      <c r="H202" s="13">
        <f t="shared" si="16"/>
        <v>-0.3548231502416288</v>
      </c>
    </row>
    <row r="203" spans="1:8" ht="15.75" customHeight="1" x14ac:dyDescent="0.25">
      <c r="A203" s="174">
        <v>1</v>
      </c>
      <c r="B203" s="174">
        <v>8.14E-2</v>
      </c>
      <c r="C203" s="174">
        <v>0.72861600000000004</v>
      </c>
      <c r="D203" s="174">
        <v>0.13558899999999999</v>
      </c>
      <c r="E203" s="13">
        <f t="shared" si="13"/>
        <v>-4.0704685803235038E-2</v>
      </c>
      <c r="F203" s="13">
        <f t="shared" si="14"/>
        <v>1.0415444772535192</v>
      </c>
      <c r="G203" s="13">
        <f t="shared" si="15"/>
        <v>0.48982523336709055</v>
      </c>
      <c r="H203" s="13">
        <f t="shared" si="16"/>
        <v>-0.71370661809589819</v>
      </c>
    </row>
    <row r="204" spans="1:8" ht="15.75" customHeight="1" x14ac:dyDescent="0.25">
      <c r="A204" s="174">
        <v>0</v>
      </c>
      <c r="B204" s="174">
        <v>8.14E-2</v>
      </c>
      <c r="C204" s="174">
        <v>0.72861600000000004</v>
      </c>
      <c r="D204" s="174">
        <v>-0.31604700000000002</v>
      </c>
      <c r="E204" s="13">
        <f t="shared" si="13"/>
        <v>-0.25514668817942365</v>
      </c>
      <c r="F204" s="13">
        <f t="shared" si="14"/>
        <v>1.2906509302230544</v>
      </c>
      <c r="G204" s="13">
        <f t="shared" si="15"/>
        <v>0.43655713177678451</v>
      </c>
      <c r="H204" s="13">
        <f t="shared" si="16"/>
        <v>-0.57368933800133037</v>
      </c>
    </row>
    <row r="205" spans="1:8" ht="15.75" customHeight="1" x14ac:dyDescent="0.25">
      <c r="A205" s="174">
        <v>0</v>
      </c>
      <c r="B205" s="174">
        <v>8.14E-2</v>
      </c>
      <c r="C205" s="174">
        <v>-0.81412200000000001</v>
      </c>
      <c r="D205" s="174">
        <v>0.13558899999999999</v>
      </c>
      <c r="E205" s="13">
        <f t="shared" si="13"/>
        <v>-1.4212040133482522</v>
      </c>
      <c r="F205" s="13">
        <f t="shared" si="14"/>
        <v>4.1421045883731118</v>
      </c>
      <c r="G205" s="13">
        <f t="shared" si="15"/>
        <v>0.19447290167164524</v>
      </c>
      <c r="H205" s="13">
        <f t="shared" si="16"/>
        <v>-0.21625843530669817</v>
      </c>
    </row>
    <row r="206" spans="1:8" ht="15.75" customHeight="1" x14ac:dyDescent="0.25">
      <c r="A206" s="174">
        <v>0</v>
      </c>
      <c r="B206" s="174">
        <v>8.14E-2</v>
      </c>
      <c r="C206" s="174">
        <v>-0.81412200000000001</v>
      </c>
      <c r="D206" s="174">
        <v>0.13558899999999999</v>
      </c>
      <c r="E206" s="13">
        <f t="shared" si="13"/>
        <v>-1.4212040133482522</v>
      </c>
      <c r="F206" s="13">
        <f t="shared" si="14"/>
        <v>4.1421045883731118</v>
      </c>
      <c r="G206" s="13">
        <f t="shared" si="15"/>
        <v>0.19447290167164524</v>
      </c>
      <c r="H206" s="13">
        <f t="shared" si="16"/>
        <v>-0.21625843530669817</v>
      </c>
    </row>
    <row r="207" spans="1:8" ht="15.75" customHeight="1" x14ac:dyDescent="0.25">
      <c r="A207" s="174">
        <v>0</v>
      </c>
      <c r="B207" s="174">
        <v>8.14E-2</v>
      </c>
      <c r="C207" s="174">
        <v>0.14205799999999999</v>
      </c>
      <c r="D207" s="174">
        <v>0.13558899999999999</v>
      </c>
      <c r="E207" s="13">
        <f t="shared" si="13"/>
        <v>-0.56557859476648753</v>
      </c>
      <c r="F207" s="13">
        <f t="shared" si="14"/>
        <v>1.7604660845644562</v>
      </c>
      <c r="G207" s="13">
        <f t="shared" si="15"/>
        <v>0.36225766568611156</v>
      </c>
      <c r="H207" s="13">
        <f t="shared" si="16"/>
        <v>-0.44982094192443789</v>
      </c>
    </row>
    <row r="208" spans="1:8" ht="15.75" customHeight="1" x14ac:dyDescent="0.25">
      <c r="A208" s="174">
        <v>0</v>
      </c>
      <c r="B208" s="174">
        <v>1.1392</v>
      </c>
      <c r="C208" s="174">
        <v>-0.81412200000000001</v>
      </c>
      <c r="D208" s="174">
        <v>0.13558899999999999</v>
      </c>
      <c r="E208" s="13">
        <f t="shared" si="13"/>
        <v>-0.48861062954962409</v>
      </c>
      <c r="F208" s="13">
        <f t="shared" si="14"/>
        <v>1.6300499027753297</v>
      </c>
      <c r="G208" s="13">
        <f t="shared" si="15"/>
        <v>0.38022092240332078</v>
      </c>
      <c r="H208" s="13">
        <f t="shared" si="16"/>
        <v>-0.47839219089932566</v>
      </c>
    </row>
    <row r="209" spans="1:8" ht="15.75" customHeight="1" x14ac:dyDescent="0.25">
      <c r="A209" s="174">
        <v>1</v>
      </c>
      <c r="B209" s="174">
        <v>8.14E-2</v>
      </c>
      <c r="C209" s="174">
        <v>0.72861600000000004</v>
      </c>
      <c r="D209" s="174">
        <v>0.13558899999999999</v>
      </c>
      <c r="E209" s="13">
        <f t="shared" si="13"/>
        <v>-4.0704685803235038E-2</v>
      </c>
      <c r="F209" s="13">
        <f t="shared" si="14"/>
        <v>1.0415444772535192</v>
      </c>
      <c r="G209" s="13">
        <f t="shared" si="15"/>
        <v>0.48982523336709055</v>
      </c>
      <c r="H209" s="13">
        <f t="shared" si="16"/>
        <v>-0.71370661809589819</v>
      </c>
    </row>
    <row r="210" spans="1:8" ht="15.75" customHeight="1" x14ac:dyDescent="0.25">
      <c r="A210" s="174">
        <v>0</v>
      </c>
      <c r="B210" s="174">
        <v>8.14E-2</v>
      </c>
      <c r="C210" s="174">
        <v>0.14205799999999999</v>
      </c>
      <c r="D210" s="174">
        <v>-0.31604700000000002</v>
      </c>
      <c r="E210" s="13">
        <f t="shared" si="13"/>
        <v>-0.78002059714267613</v>
      </c>
      <c r="F210" s="13">
        <f t="shared" si="14"/>
        <v>2.181517198056437</v>
      </c>
      <c r="G210" s="13">
        <f t="shared" si="15"/>
        <v>0.31431544692289953</v>
      </c>
      <c r="H210" s="13">
        <f t="shared" si="16"/>
        <v>-0.37733759217743928</v>
      </c>
    </row>
    <row r="211" spans="1:8" ht="15.75" customHeight="1" x14ac:dyDescent="0.25">
      <c r="A211" s="174">
        <v>1</v>
      </c>
      <c r="B211" s="174">
        <v>8.14E-2</v>
      </c>
      <c r="C211" s="174">
        <v>-3.6634E-2</v>
      </c>
      <c r="D211" s="174">
        <v>0.47419099999999997</v>
      </c>
      <c r="E211" s="13">
        <f t="shared" si="13"/>
        <v>-0.56470669051220246</v>
      </c>
      <c r="F211" s="13">
        <f t="shared" si="14"/>
        <v>1.7589317956695067</v>
      </c>
      <c r="G211" s="13">
        <f t="shared" si="15"/>
        <v>0.3624591233352078</v>
      </c>
      <c r="H211" s="13">
        <f t="shared" si="16"/>
        <v>-1.0148435742588766</v>
      </c>
    </row>
    <row r="212" spans="1:8" ht="15.75" customHeight="1" x14ac:dyDescent="0.25">
      <c r="A212" s="174">
        <v>0</v>
      </c>
      <c r="B212" s="174">
        <v>1.1392</v>
      </c>
      <c r="C212" s="174">
        <v>0.14205799999999999</v>
      </c>
      <c r="D212" s="174">
        <v>-0.31604700000000002</v>
      </c>
      <c r="E212" s="13">
        <f t="shared" si="13"/>
        <v>0.152572786655952</v>
      </c>
      <c r="F212" s="13">
        <f t="shared" si="14"/>
        <v>0.85849640459978893</v>
      </c>
      <c r="G212" s="13">
        <f t="shared" si="15"/>
        <v>0.53806937561191637</v>
      </c>
      <c r="H212" s="13">
        <f t="shared" si="16"/>
        <v>-0.77234056283824637</v>
      </c>
    </row>
    <row r="213" spans="1:8" ht="15.75" customHeight="1" x14ac:dyDescent="0.25">
      <c r="A213" s="174">
        <v>0</v>
      </c>
      <c r="B213" s="174">
        <v>8.14E-2</v>
      </c>
      <c r="C213" s="174">
        <v>0.72861600000000004</v>
      </c>
      <c r="D213" s="174">
        <v>0.13558899999999999</v>
      </c>
      <c r="E213" s="13">
        <f t="shared" si="13"/>
        <v>-4.0704685803235038E-2</v>
      </c>
      <c r="F213" s="13">
        <f t="shared" si="14"/>
        <v>1.0415444772535192</v>
      </c>
      <c r="G213" s="13">
        <f t="shared" si="15"/>
        <v>0.48982523336709055</v>
      </c>
      <c r="H213" s="13">
        <f t="shared" si="16"/>
        <v>-0.67300193229266281</v>
      </c>
    </row>
    <row r="214" spans="1:8" ht="15.75" customHeight="1" x14ac:dyDescent="0.25">
      <c r="A214" s="174">
        <v>0</v>
      </c>
      <c r="B214" s="174">
        <v>-0.84050000000000002</v>
      </c>
      <c r="C214" s="174">
        <v>-0.303039</v>
      </c>
      <c r="D214" s="174">
        <v>-0.31604700000000002</v>
      </c>
      <c r="E214" s="13">
        <f t="shared" si="13"/>
        <v>-1.9910891458353044</v>
      </c>
      <c r="F214" s="13">
        <f t="shared" si="14"/>
        <v>7.3235057859999548</v>
      </c>
      <c r="G214" s="13">
        <f t="shared" si="15"/>
        <v>0.12014168377007545</v>
      </c>
      <c r="H214" s="13">
        <f t="shared" si="16"/>
        <v>-0.12799438875664274</v>
      </c>
    </row>
    <row r="215" spans="1:8" ht="15.75" customHeight="1" x14ac:dyDescent="0.25">
      <c r="A215" s="174">
        <v>0</v>
      </c>
      <c r="B215" s="174">
        <v>8.14E-2</v>
      </c>
      <c r="C215" s="174">
        <v>-0.303039</v>
      </c>
      <c r="D215" s="174">
        <v>0.13558899999999999</v>
      </c>
      <c r="E215" s="13">
        <f t="shared" ref="E215:E278" si="17">$K$3+($K$4*B215)+($K$5*C215)+($K$6*D215)</f>
        <v>-0.96386794084618765</v>
      </c>
      <c r="F215" s="13">
        <f t="shared" si="14"/>
        <v>2.6218179228554708</v>
      </c>
      <c r="G215" s="13">
        <f t="shared" si="15"/>
        <v>0.27610443741235668</v>
      </c>
      <c r="H215" s="13">
        <f t="shared" si="16"/>
        <v>-0.32310814757108819</v>
      </c>
    </row>
    <row r="216" spans="1:8" ht="15.75" customHeight="1" x14ac:dyDescent="0.25">
      <c r="A216" s="174">
        <v>0</v>
      </c>
      <c r="B216" s="174">
        <v>1.1392</v>
      </c>
      <c r="C216" s="174">
        <v>-7.2352E-2</v>
      </c>
      <c r="D216" s="174">
        <v>-0.31604700000000002</v>
      </c>
      <c r="E216" s="13">
        <f t="shared" si="17"/>
        <v>-3.9289253962044773E-2</v>
      </c>
      <c r="F216" s="13">
        <f t="shared" si="14"/>
        <v>1.0400712848840479</v>
      </c>
      <c r="G216" s="13">
        <f t="shared" si="15"/>
        <v>0.49017894982862681</v>
      </c>
      <c r="H216" s="13">
        <f t="shared" si="16"/>
        <v>-0.67369549685417973</v>
      </c>
    </row>
    <row r="217" spans="1:8" ht="15.75" customHeight="1" x14ac:dyDescent="0.25">
      <c r="A217" s="174">
        <v>0</v>
      </c>
      <c r="B217" s="174">
        <v>-0.84050000000000002</v>
      </c>
      <c r="C217" s="174">
        <v>0.14205799999999999</v>
      </c>
      <c r="D217" s="174">
        <v>-2.6051999999999999E-2</v>
      </c>
      <c r="E217" s="13">
        <f t="shared" si="17"/>
        <v>-1.4551068158502405</v>
      </c>
      <c r="F217" s="13">
        <f t="shared" si="14"/>
        <v>4.2849411407893827</v>
      </c>
      <c r="G217" s="13">
        <f t="shared" si="15"/>
        <v>0.18921686606534949</v>
      </c>
      <c r="H217" s="13">
        <f t="shared" si="16"/>
        <v>-0.20975466637860612</v>
      </c>
    </row>
    <row r="218" spans="1:8" ht="15.75" customHeight="1" x14ac:dyDescent="0.25">
      <c r="A218" s="174">
        <v>0</v>
      </c>
      <c r="B218" s="174">
        <v>8.14E-2</v>
      </c>
      <c r="C218" s="174">
        <v>0.14205799999999999</v>
      </c>
      <c r="D218" s="174">
        <v>0.13558899999999999</v>
      </c>
      <c r="E218" s="13">
        <f t="shared" si="17"/>
        <v>-0.56557859476648753</v>
      </c>
      <c r="F218" s="13">
        <f t="shared" si="14"/>
        <v>1.7604660845644562</v>
      </c>
      <c r="G218" s="13">
        <f t="shared" si="15"/>
        <v>0.36225766568611156</v>
      </c>
      <c r="H218" s="13">
        <f t="shared" si="16"/>
        <v>-0.44982094192443789</v>
      </c>
    </row>
    <row r="219" spans="1:8" ht="15.75" customHeight="1" x14ac:dyDescent="0.25">
      <c r="A219" s="174">
        <v>0</v>
      </c>
      <c r="B219" s="174">
        <v>1.1392</v>
      </c>
      <c r="C219" s="174">
        <v>-0.303039</v>
      </c>
      <c r="D219" s="174">
        <v>0.13558899999999999</v>
      </c>
      <c r="E219" s="13">
        <f t="shared" si="17"/>
        <v>-3.127455704755959E-2</v>
      </c>
      <c r="F219" s="13">
        <f t="shared" si="14"/>
        <v>1.0317687443821282</v>
      </c>
      <c r="G219" s="13">
        <f t="shared" si="15"/>
        <v>0.49218199795868278</v>
      </c>
      <c r="H219" s="13">
        <f t="shared" si="16"/>
        <v>-0.67763215929362053</v>
      </c>
    </row>
    <row r="220" spans="1:8" ht="15.75" customHeight="1" x14ac:dyDescent="0.25">
      <c r="A220" s="174">
        <v>1</v>
      </c>
      <c r="B220" s="174">
        <v>1.1392</v>
      </c>
      <c r="C220" s="174">
        <v>-7.2352E-2</v>
      </c>
      <c r="D220" s="174">
        <v>0.13558899999999999</v>
      </c>
      <c r="E220" s="13">
        <f t="shared" si="17"/>
        <v>0.1751527484141438</v>
      </c>
      <c r="F220" s="13">
        <f t="shared" si="14"/>
        <v>0.83932880483318273</v>
      </c>
      <c r="G220" s="13">
        <f t="shared" si="15"/>
        <v>0.54367658320378154</v>
      </c>
      <c r="H220" s="13">
        <f t="shared" si="16"/>
        <v>-0.60940072509052667</v>
      </c>
    </row>
    <row r="221" spans="1:8" ht="15.75" customHeight="1" x14ac:dyDescent="0.25">
      <c r="A221" s="174">
        <v>0</v>
      </c>
      <c r="B221" s="174">
        <v>8.14E-2</v>
      </c>
      <c r="C221" s="174">
        <v>6.2895000000000006E-2</v>
      </c>
      <c r="D221" s="174">
        <v>-0.31604700000000002</v>
      </c>
      <c r="E221" s="13">
        <f t="shared" si="17"/>
        <v>-0.85085859313839685</v>
      </c>
      <c r="F221" s="13">
        <f t="shared" si="14"/>
        <v>2.341656519279169</v>
      </c>
      <c r="G221" s="13">
        <f t="shared" si="15"/>
        <v>0.2992527790425662</v>
      </c>
      <c r="H221" s="13">
        <f t="shared" si="16"/>
        <v>-0.35560805475682811</v>
      </c>
    </row>
    <row r="222" spans="1:8" ht="15.75" customHeight="1" x14ac:dyDescent="0.25">
      <c r="A222" s="174">
        <v>1</v>
      </c>
      <c r="B222" s="174">
        <v>8.14E-2</v>
      </c>
      <c r="C222" s="174">
        <v>0.72861600000000004</v>
      </c>
      <c r="D222" s="174">
        <v>-0.31604700000000002</v>
      </c>
      <c r="E222" s="13">
        <f t="shared" si="17"/>
        <v>-0.25514668817942365</v>
      </c>
      <c r="F222" s="13">
        <f t="shared" si="14"/>
        <v>1.2906509302230544</v>
      </c>
      <c r="G222" s="13">
        <f t="shared" si="15"/>
        <v>0.43655713177678451</v>
      </c>
      <c r="H222" s="13">
        <f t="shared" si="16"/>
        <v>-0.82883602618075414</v>
      </c>
    </row>
    <row r="223" spans="1:8" ht="15.75" customHeight="1" x14ac:dyDescent="0.25">
      <c r="A223" s="174">
        <v>0</v>
      </c>
      <c r="B223" s="174">
        <v>8.14E-2</v>
      </c>
      <c r="C223" s="174">
        <v>-0.81412200000000001</v>
      </c>
      <c r="D223" s="174">
        <v>-0.31604700000000002</v>
      </c>
      <c r="E223" s="13">
        <f t="shared" si="17"/>
        <v>-1.6356460157244408</v>
      </c>
      <c r="F223" s="13">
        <f t="shared" si="14"/>
        <v>5.1327727781361769</v>
      </c>
      <c r="G223" s="13">
        <f t="shared" si="15"/>
        <v>0.16305838096025335</v>
      </c>
      <c r="H223" s="13">
        <f t="shared" si="16"/>
        <v>-0.17800096117652239</v>
      </c>
    </row>
    <row r="224" spans="1:8" ht="15.75" customHeight="1" x14ac:dyDescent="0.25">
      <c r="A224" s="174">
        <v>0</v>
      </c>
      <c r="B224" s="174">
        <v>8.14E-2</v>
      </c>
      <c r="C224" s="174">
        <v>-7.2352E-2</v>
      </c>
      <c r="D224" s="174">
        <v>-0.31604700000000002</v>
      </c>
      <c r="E224" s="13">
        <f t="shared" si="17"/>
        <v>-0.97188263776067285</v>
      </c>
      <c r="F224" s="13">
        <f t="shared" si="14"/>
        <v>2.642915431005131</v>
      </c>
      <c r="G224" s="13">
        <f t="shared" si="15"/>
        <v>0.27450541165159192</v>
      </c>
      <c r="H224" s="13">
        <f t="shared" si="16"/>
        <v>-0.32090166588846009</v>
      </c>
    </row>
    <row r="225" spans="1:8" ht="15.75" customHeight="1" x14ac:dyDescent="0.25">
      <c r="A225" s="174">
        <v>0</v>
      </c>
      <c r="B225" s="174">
        <v>8.14E-2</v>
      </c>
      <c r="C225" s="174">
        <v>-7.2352E-2</v>
      </c>
      <c r="D225" s="174">
        <v>0.47419099999999997</v>
      </c>
      <c r="E225" s="13">
        <f t="shared" si="17"/>
        <v>-0.59666848504974079</v>
      </c>
      <c r="F225" s="13">
        <f t="shared" si="14"/>
        <v>1.8160584849868264</v>
      </c>
      <c r="G225" s="13">
        <f t="shared" si="15"/>
        <v>0.35510626122691408</v>
      </c>
      <c r="H225" s="13">
        <f t="shared" si="16"/>
        <v>-0.43866972184673081</v>
      </c>
    </row>
    <row r="226" spans="1:8" ht="15.75" customHeight="1" x14ac:dyDescent="0.25">
      <c r="A226" s="174">
        <v>1</v>
      </c>
      <c r="B226" s="174">
        <v>1.1392</v>
      </c>
      <c r="C226" s="174">
        <v>0.72861600000000004</v>
      </c>
      <c r="D226" s="174">
        <v>-0.31604700000000002</v>
      </c>
      <c r="E226" s="13">
        <f t="shared" si="17"/>
        <v>0.67744669561920445</v>
      </c>
      <c r="F226" s="13">
        <f t="shared" si="14"/>
        <v>0.50791219256810105</v>
      </c>
      <c r="G226" s="13">
        <f t="shared" si="15"/>
        <v>0.66316858828292646</v>
      </c>
      <c r="H226" s="13">
        <f t="shared" si="16"/>
        <v>-0.4107260401504777</v>
      </c>
    </row>
    <row r="227" spans="1:8" ht="15.75" customHeight="1" x14ac:dyDescent="0.25">
      <c r="A227" s="174">
        <v>0</v>
      </c>
      <c r="B227" s="174">
        <v>8.14E-2</v>
      </c>
      <c r="C227" s="174">
        <v>0.72861600000000004</v>
      </c>
      <c r="D227" s="174">
        <v>0.13558899999999999</v>
      </c>
      <c r="E227" s="13">
        <f t="shared" si="17"/>
        <v>-4.0704685803235038E-2</v>
      </c>
      <c r="F227" s="13">
        <f t="shared" si="14"/>
        <v>1.0415444772535192</v>
      </c>
      <c r="G227" s="13">
        <f t="shared" si="15"/>
        <v>0.48982523336709055</v>
      </c>
      <c r="H227" s="13">
        <f t="shared" si="16"/>
        <v>-0.67300193229266281</v>
      </c>
    </row>
    <row r="228" spans="1:8" ht="15.75" customHeight="1" x14ac:dyDescent="0.25">
      <c r="A228" s="174">
        <v>0</v>
      </c>
      <c r="B228" s="174">
        <v>8.14E-2</v>
      </c>
      <c r="C228" s="174">
        <v>-3.6634E-2</v>
      </c>
      <c r="D228" s="174">
        <v>0.47419099999999997</v>
      </c>
      <c r="E228" s="13">
        <f t="shared" si="17"/>
        <v>-0.56470669051220246</v>
      </c>
      <c r="F228" s="13">
        <f t="shared" si="14"/>
        <v>1.7589317956695067</v>
      </c>
      <c r="G228" s="13">
        <f t="shared" si="15"/>
        <v>0.3624591233352078</v>
      </c>
      <c r="H228" s="13">
        <f t="shared" si="16"/>
        <v>-0.45013688374667415</v>
      </c>
    </row>
    <row r="229" spans="1:8" ht="15.75" customHeight="1" x14ac:dyDescent="0.25">
      <c r="A229" s="174">
        <v>0</v>
      </c>
      <c r="B229" s="174">
        <v>-0.84050000000000002</v>
      </c>
      <c r="C229" s="174">
        <v>-0.81412200000000001</v>
      </c>
      <c r="D229" s="174">
        <v>-0.31604700000000002</v>
      </c>
      <c r="E229" s="13">
        <f t="shared" si="17"/>
        <v>-2.4484252183373689</v>
      </c>
      <c r="F229" s="13">
        <f t="shared" si="14"/>
        <v>11.570111964956487</v>
      </c>
      <c r="G229" s="13">
        <f t="shared" si="15"/>
        <v>7.9553786218280645E-2</v>
      </c>
      <c r="H229" s="13">
        <f t="shared" si="16"/>
        <v>-8.2896711540669105E-2</v>
      </c>
    </row>
    <row r="230" spans="1:8" ht="15.75" customHeight="1" x14ac:dyDescent="0.25">
      <c r="A230" s="174">
        <v>1</v>
      </c>
      <c r="B230" s="174">
        <v>8.14E-2</v>
      </c>
      <c r="C230" s="174">
        <v>-0.81412200000000001</v>
      </c>
      <c r="D230" s="174">
        <v>0.13558899999999999</v>
      </c>
      <c r="E230" s="13">
        <f t="shared" si="17"/>
        <v>-1.4212040133482522</v>
      </c>
      <c r="F230" s="13">
        <f t="shared" si="14"/>
        <v>4.1421045883731118</v>
      </c>
      <c r="G230" s="13">
        <f t="shared" si="15"/>
        <v>0.19447290167164524</v>
      </c>
      <c r="H230" s="13">
        <f t="shared" si="16"/>
        <v>-1.6374624486549505</v>
      </c>
    </row>
    <row r="231" spans="1:8" ht="15.75" customHeight="1" x14ac:dyDescent="0.25">
      <c r="A231" s="174">
        <v>0</v>
      </c>
      <c r="B231" s="174">
        <v>8.14E-2</v>
      </c>
      <c r="C231" s="174">
        <v>-0.81412200000000001</v>
      </c>
      <c r="D231" s="174">
        <v>-0.31604700000000002</v>
      </c>
      <c r="E231" s="13">
        <f t="shared" si="17"/>
        <v>-1.6356460157244408</v>
      </c>
      <c r="F231" s="13">
        <f t="shared" si="14"/>
        <v>5.1327727781361769</v>
      </c>
      <c r="G231" s="13">
        <f t="shared" si="15"/>
        <v>0.16305838096025335</v>
      </c>
      <c r="H231" s="13">
        <f t="shared" si="16"/>
        <v>-0.17800096117652239</v>
      </c>
    </row>
    <row r="232" spans="1:8" ht="15.75" customHeight="1" x14ac:dyDescent="0.25">
      <c r="A232" s="174">
        <v>0</v>
      </c>
      <c r="B232" s="174">
        <v>-0.84050000000000002</v>
      </c>
      <c r="C232" s="174">
        <v>6.2895000000000006E-2</v>
      </c>
      <c r="D232" s="174">
        <v>-0.31604700000000002</v>
      </c>
      <c r="E232" s="13">
        <f t="shared" si="17"/>
        <v>-1.6636377957513249</v>
      </c>
      <c r="F232" s="13">
        <f t="shared" si="14"/>
        <v>5.278477985025555</v>
      </c>
      <c r="G232" s="13">
        <f t="shared" si="15"/>
        <v>0.1592742703542234</v>
      </c>
      <c r="H232" s="13">
        <f t="shared" si="16"/>
        <v>-0.17348979628271244</v>
      </c>
    </row>
    <row r="233" spans="1:8" ht="15.75" customHeight="1" x14ac:dyDescent="0.25">
      <c r="A233" s="174">
        <v>1</v>
      </c>
      <c r="B233" s="174">
        <v>8.14E-2</v>
      </c>
      <c r="C233" s="174">
        <v>6.2895000000000006E-2</v>
      </c>
      <c r="D233" s="174">
        <v>-0.31604700000000002</v>
      </c>
      <c r="E233" s="13">
        <f t="shared" si="17"/>
        <v>-0.85085859313839685</v>
      </c>
      <c r="F233" s="13">
        <f t="shared" si="14"/>
        <v>2.341656519279169</v>
      </c>
      <c r="G233" s="13">
        <f t="shared" si="15"/>
        <v>0.2992527790425662</v>
      </c>
      <c r="H233" s="13">
        <f t="shared" si="16"/>
        <v>-1.2064666478952251</v>
      </c>
    </row>
    <row r="234" spans="1:8" ht="15.75" customHeight="1" x14ac:dyDescent="0.25">
      <c r="A234" s="174">
        <v>1</v>
      </c>
      <c r="B234" s="174">
        <v>1.1392</v>
      </c>
      <c r="C234" s="174">
        <v>6.2895000000000006E-2</v>
      </c>
      <c r="D234" s="174">
        <v>0.13558899999999999</v>
      </c>
      <c r="E234" s="13">
        <f t="shared" si="17"/>
        <v>0.29617679303641986</v>
      </c>
      <c r="F234" s="13">
        <f t="shared" si="14"/>
        <v>0.74365594320547124</v>
      </c>
      <c r="G234" s="13">
        <f t="shared" si="15"/>
        <v>0.57350763715554898</v>
      </c>
      <c r="H234" s="13">
        <f t="shared" si="16"/>
        <v>-0.55598402575238315</v>
      </c>
    </row>
    <row r="235" spans="1:8" ht="15.75" customHeight="1" x14ac:dyDescent="0.25">
      <c r="A235" s="174">
        <v>0</v>
      </c>
      <c r="B235" s="174">
        <v>-0.84050000000000002</v>
      </c>
      <c r="C235" s="174">
        <v>-0.81412200000000001</v>
      </c>
      <c r="D235" s="174">
        <v>0.13558899999999999</v>
      </c>
      <c r="E235" s="13">
        <f t="shared" si="17"/>
        <v>-2.2339832159611803</v>
      </c>
      <c r="F235" s="13">
        <f t="shared" si="14"/>
        <v>9.3369833284222228</v>
      </c>
      <c r="G235" s="13">
        <f t="shared" si="15"/>
        <v>9.6740022521893163E-2</v>
      </c>
      <c r="H235" s="13">
        <f t="shared" si="16"/>
        <v>-0.10174486281765827</v>
      </c>
    </row>
    <row r="236" spans="1:8" ht="15.75" customHeight="1" x14ac:dyDescent="0.25">
      <c r="A236" s="174">
        <v>1</v>
      </c>
      <c r="B236" s="174">
        <v>1.1392</v>
      </c>
      <c r="C236" s="174">
        <v>0.72861600000000004</v>
      </c>
      <c r="D236" s="174">
        <v>0.13558899999999999</v>
      </c>
      <c r="E236" s="13">
        <f t="shared" si="17"/>
        <v>0.89188869799539305</v>
      </c>
      <c r="F236" s="13">
        <f t="shared" si="14"/>
        <v>0.40988088003594114</v>
      </c>
      <c r="G236" s="13">
        <f t="shared" si="15"/>
        <v>0.70927977970345102</v>
      </c>
      <c r="H236" s="13">
        <f t="shared" si="16"/>
        <v>-0.34350521857723776</v>
      </c>
    </row>
    <row r="237" spans="1:8" ht="15.75" customHeight="1" x14ac:dyDescent="0.25">
      <c r="A237" s="174">
        <v>0</v>
      </c>
      <c r="B237" s="174">
        <v>8.14E-2</v>
      </c>
      <c r="C237" s="174">
        <v>-0.81412200000000001</v>
      </c>
      <c r="D237" s="174">
        <v>0.13558899999999999</v>
      </c>
      <c r="E237" s="13">
        <f t="shared" si="17"/>
        <v>-1.4212040133482522</v>
      </c>
      <c r="F237" s="13">
        <f t="shared" si="14"/>
        <v>4.1421045883731118</v>
      </c>
      <c r="G237" s="13">
        <f t="shared" si="15"/>
        <v>0.19447290167164524</v>
      </c>
      <c r="H237" s="13">
        <f t="shared" si="16"/>
        <v>-0.21625843530669817</v>
      </c>
    </row>
    <row r="238" spans="1:8" ht="15.75" customHeight="1" x14ac:dyDescent="0.25">
      <c r="A238" s="174">
        <v>1</v>
      </c>
      <c r="B238" s="174">
        <v>8.14E-2</v>
      </c>
      <c r="C238" s="174">
        <v>-7.2352E-2</v>
      </c>
      <c r="D238" s="174">
        <v>0.13558899999999999</v>
      </c>
      <c r="E238" s="13">
        <f t="shared" si="17"/>
        <v>-0.75744063538448425</v>
      </c>
      <c r="F238" s="13">
        <f t="shared" si="14"/>
        <v>2.1328105892549627</v>
      </c>
      <c r="G238" s="13">
        <f t="shared" si="15"/>
        <v>0.31920218969823438</v>
      </c>
      <c r="H238" s="13">
        <f t="shared" si="16"/>
        <v>-1.1419305534731381</v>
      </c>
    </row>
    <row r="239" spans="1:8" ht="15.75" customHeight="1" x14ac:dyDescent="0.25">
      <c r="A239" s="174">
        <v>1</v>
      </c>
      <c r="B239" s="174">
        <v>8.14E-2</v>
      </c>
      <c r="C239" s="174">
        <v>0.14205799999999999</v>
      </c>
      <c r="D239" s="174">
        <v>0.13558899999999999</v>
      </c>
      <c r="E239" s="13">
        <f t="shared" si="17"/>
        <v>-0.56557859476648753</v>
      </c>
      <c r="F239" s="13">
        <f t="shared" si="14"/>
        <v>1.7604660845644562</v>
      </c>
      <c r="G239" s="13">
        <f t="shared" si="15"/>
        <v>0.36225766568611156</v>
      </c>
      <c r="H239" s="13">
        <f t="shared" si="16"/>
        <v>-1.0153995366909252</v>
      </c>
    </row>
    <row r="240" spans="1:8" ht="15.75" customHeight="1" x14ac:dyDescent="0.25">
      <c r="A240" s="174">
        <v>0</v>
      </c>
      <c r="B240" s="174">
        <v>8.14E-2</v>
      </c>
      <c r="C240" s="174">
        <v>-0.303039</v>
      </c>
      <c r="D240" s="174">
        <v>-0.31604700000000002</v>
      </c>
      <c r="E240" s="13">
        <f t="shared" si="17"/>
        <v>-1.1783099432223763</v>
      </c>
      <c r="F240" s="13">
        <f t="shared" si="14"/>
        <v>3.2488787708153115</v>
      </c>
      <c r="G240" s="13">
        <f t="shared" si="15"/>
        <v>0.23535620900007731</v>
      </c>
      <c r="H240" s="13">
        <f t="shared" si="16"/>
        <v>-0.26834518627600079</v>
      </c>
    </row>
    <row r="241" spans="1:8" ht="15.75" customHeight="1" x14ac:dyDescent="0.25">
      <c r="A241" s="174">
        <v>0</v>
      </c>
      <c r="B241" s="174">
        <v>-0.84050000000000002</v>
      </c>
      <c r="C241" s="174">
        <v>0.72861600000000004</v>
      </c>
      <c r="D241" s="174">
        <v>0.13558899999999999</v>
      </c>
      <c r="E241" s="13">
        <f t="shared" si="17"/>
        <v>-0.85348388841616307</v>
      </c>
      <c r="F241" s="13">
        <f t="shared" si="14"/>
        <v>2.3478121357012798</v>
      </c>
      <c r="G241" s="13">
        <f t="shared" si="15"/>
        <v>0.2987025434718803</v>
      </c>
      <c r="H241" s="13">
        <f t="shared" si="16"/>
        <v>-0.3548231502416288</v>
      </c>
    </row>
    <row r="242" spans="1:8" ht="15.75" customHeight="1" x14ac:dyDescent="0.25">
      <c r="A242" s="174">
        <v>1</v>
      </c>
      <c r="B242" s="174">
        <v>8.14E-2</v>
      </c>
      <c r="C242" s="174">
        <v>-7.2352E-2</v>
      </c>
      <c r="D242" s="174">
        <v>0.13558899999999999</v>
      </c>
      <c r="E242" s="13">
        <f t="shared" si="17"/>
        <v>-0.75744063538448425</v>
      </c>
      <c r="F242" s="13">
        <f t="shared" si="14"/>
        <v>2.1328105892549627</v>
      </c>
      <c r="G242" s="13">
        <f t="shared" si="15"/>
        <v>0.31920218969823438</v>
      </c>
      <c r="H242" s="13">
        <f t="shared" si="16"/>
        <v>-1.1419305534731381</v>
      </c>
    </row>
    <row r="243" spans="1:8" ht="15.75" customHeight="1" x14ac:dyDescent="0.25">
      <c r="A243" s="174">
        <v>0</v>
      </c>
      <c r="B243" s="174">
        <v>8.14E-2</v>
      </c>
      <c r="C243" s="174">
        <v>-0.81412200000000001</v>
      </c>
      <c r="D243" s="174">
        <v>0.13558899999999999</v>
      </c>
      <c r="E243" s="13">
        <f t="shared" si="17"/>
        <v>-1.4212040133482522</v>
      </c>
      <c r="F243" s="13">
        <f t="shared" si="14"/>
        <v>4.1421045883731118</v>
      </c>
      <c r="G243" s="13">
        <f t="shared" si="15"/>
        <v>0.19447290167164524</v>
      </c>
      <c r="H243" s="13">
        <f t="shared" si="16"/>
        <v>-0.21625843530669817</v>
      </c>
    </row>
    <row r="244" spans="1:8" ht="15.75" customHeight="1" x14ac:dyDescent="0.25">
      <c r="A244" s="174">
        <v>1</v>
      </c>
      <c r="B244" s="174">
        <v>8.14E-2</v>
      </c>
      <c r="C244" s="174">
        <v>0.72861600000000004</v>
      </c>
      <c r="D244" s="174">
        <v>-0.31604700000000002</v>
      </c>
      <c r="E244" s="13">
        <f t="shared" si="17"/>
        <v>-0.25514668817942365</v>
      </c>
      <c r="F244" s="13">
        <f t="shared" si="14"/>
        <v>1.2906509302230544</v>
      </c>
      <c r="G244" s="13">
        <f t="shared" si="15"/>
        <v>0.43655713177678451</v>
      </c>
      <c r="H244" s="13">
        <f t="shared" si="16"/>
        <v>-0.82883602618075414</v>
      </c>
    </row>
    <row r="245" spans="1:8" ht="15.75" customHeight="1" x14ac:dyDescent="0.25">
      <c r="A245" s="174">
        <v>0</v>
      </c>
      <c r="B245" s="174">
        <v>1.1392</v>
      </c>
      <c r="C245" s="174">
        <v>-0.81412200000000001</v>
      </c>
      <c r="D245" s="174">
        <v>-0.31604700000000002</v>
      </c>
      <c r="E245" s="13">
        <f t="shared" si="17"/>
        <v>-0.70305263192581269</v>
      </c>
      <c r="F245" s="13">
        <f t="shared" si="14"/>
        <v>2.0199093454699324</v>
      </c>
      <c r="G245" s="13">
        <f t="shared" si="15"/>
        <v>0.33113576786669685</v>
      </c>
      <c r="H245" s="13">
        <f t="shared" si="16"/>
        <v>-0.40217418095410085</v>
      </c>
    </row>
    <row r="246" spans="1:8" ht="15.75" customHeight="1" x14ac:dyDescent="0.25">
      <c r="A246" s="174">
        <v>0</v>
      </c>
      <c r="B246" s="174">
        <v>8.14E-2</v>
      </c>
      <c r="C246" s="174">
        <v>-0.81412200000000001</v>
      </c>
      <c r="D246" s="174">
        <v>-0.31604700000000002</v>
      </c>
      <c r="E246" s="13">
        <f t="shared" si="17"/>
        <v>-1.6356460157244408</v>
      </c>
      <c r="F246" s="13">
        <f t="shared" si="14"/>
        <v>5.1327727781361769</v>
      </c>
      <c r="G246" s="13">
        <f t="shared" si="15"/>
        <v>0.16305838096025335</v>
      </c>
      <c r="H246" s="13">
        <f t="shared" si="16"/>
        <v>-0.17800096117652239</v>
      </c>
    </row>
    <row r="247" spans="1:8" ht="15.75" customHeight="1" x14ac:dyDescent="0.25">
      <c r="A247" s="174">
        <v>0</v>
      </c>
      <c r="B247" s="174">
        <v>8.14E-2</v>
      </c>
      <c r="C247" s="174">
        <v>-0.81412200000000001</v>
      </c>
      <c r="D247" s="174">
        <v>-0.31604700000000002</v>
      </c>
      <c r="E247" s="13">
        <f t="shared" si="17"/>
        <v>-1.6356460157244408</v>
      </c>
      <c r="F247" s="13">
        <f t="shared" si="14"/>
        <v>5.1327727781361769</v>
      </c>
      <c r="G247" s="13">
        <f t="shared" si="15"/>
        <v>0.16305838096025335</v>
      </c>
      <c r="H247" s="13">
        <f t="shared" si="16"/>
        <v>-0.17800096117652239</v>
      </c>
    </row>
    <row r="248" spans="1:8" ht="15.75" customHeight="1" x14ac:dyDescent="0.25">
      <c r="A248" s="174">
        <v>1</v>
      </c>
      <c r="B248" s="174">
        <v>8.14E-2</v>
      </c>
      <c r="C248" s="174">
        <v>0.72861600000000004</v>
      </c>
      <c r="D248" s="174">
        <v>-0.31604700000000002</v>
      </c>
      <c r="E248" s="13">
        <f t="shared" si="17"/>
        <v>-0.25514668817942365</v>
      </c>
      <c r="F248" s="13">
        <f t="shared" si="14"/>
        <v>1.2906509302230544</v>
      </c>
      <c r="G248" s="13">
        <f t="shared" si="15"/>
        <v>0.43655713177678451</v>
      </c>
      <c r="H248" s="13">
        <f t="shared" si="16"/>
        <v>-0.82883602618075414</v>
      </c>
    </row>
    <row r="249" spans="1:8" ht="15.75" customHeight="1" x14ac:dyDescent="0.25">
      <c r="A249" s="174">
        <v>0</v>
      </c>
      <c r="B249" s="174">
        <v>-0.84050000000000002</v>
      </c>
      <c r="C249" s="174">
        <v>-0.303039</v>
      </c>
      <c r="D249" s="174">
        <v>0.13558899999999999</v>
      </c>
      <c r="E249" s="13">
        <f t="shared" si="17"/>
        <v>-1.7766471434591158</v>
      </c>
      <c r="F249" s="13">
        <f t="shared" si="14"/>
        <v>5.9100077541680411</v>
      </c>
      <c r="G249" s="13">
        <f t="shared" si="15"/>
        <v>0.14471763789220221</v>
      </c>
      <c r="H249" s="13">
        <f t="shared" si="16"/>
        <v>-0.15632361648597498</v>
      </c>
    </row>
    <row r="250" spans="1:8" ht="15.75" customHeight="1" x14ac:dyDescent="0.25">
      <c r="A250" s="174">
        <v>1</v>
      </c>
      <c r="B250" s="174">
        <v>8.14E-2</v>
      </c>
      <c r="C250" s="174">
        <v>0.72861600000000004</v>
      </c>
      <c r="D250" s="174">
        <v>-0.31604700000000002</v>
      </c>
      <c r="E250" s="13">
        <f t="shared" si="17"/>
        <v>-0.25514668817942365</v>
      </c>
      <c r="F250" s="13">
        <f t="shared" si="14"/>
        <v>1.2906509302230544</v>
      </c>
      <c r="G250" s="13">
        <f t="shared" si="15"/>
        <v>0.43655713177678451</v>
      </c>
      <c r="H250" s="13">
        <f t="shared" si="16"/>
        <v>-0.82883602618075414</v>
      </c>
    </row>
    <row r="251" spans="1:8" ht="15.75" customHeight="1" x14ac:dyDescent="0.25">
      <c r="A251" s="174">
        <v>1</v>
      </c>
      <c r="B251" s="174">
        <v>8.14E-2</v>
      </c>
      <c r="C251" s="174">
        <v>-3.6634E-2</v>
      </c>
      <c r="D251" s="174">
        <v>0.47419099999999997</v>
      </c>
      <c r="E251" s="13">
        <f t="shared" si="17"/>
        <v>-0.56470669051220246</v>
      </c>
      <c r="F251" s="13">
        <f t="shared" si="14"/>
        <v>1.7589317956695067</v>
      </c>
      <c r="G251" s="13">
        <f t="shared" si="15"/>
        <v>0.3624591233352078</v>
      </c>
      <c r="H251" s="13">
        <f t="shared" si="16"/>
        <v>-1.0148435742588766</v>
      </c>
    </row>
    <row r="252" spans="1:8" ht="15.75" customHeight="1" x14ac:dyDescent="0.25">
      <c r="A252" s="174">
        <v>0</v>
      </c>
      <c r="B252" s="174">
        <v>8.14E-2</v>
      </c>
      <c r="C252" s="174">
        <v>-3.6634E-2</v>
      </c>
      <c r="D252" s="174">
        <v>-0.31604700000000002</v>
      </c>
      <c r="E252" s="13">
        <f t="shared" si="17"/>
        <v>-0.93992084322313452</v>
      </c>
      <c r="F252" s="13">
        <f t="shared" si="14"/>
        <v>2.5597787864713091</v>
      </c>
      <c r="G252" s="13">
        <f t="shared" si="15"/>
        <v>0.28091633216098433</v>
      </c>
      <c r="H252" s="13">
        <f t="shared" si="16"/>
        <v>-0.32977756107846512</v>
      </c>
    </row>
    <row r="253" spans="1:8" ht="15.75" customHeight="1" x14ac:dyDescent="0.25">
      <c r="A253" s="174">
        <v>1</v>
      </c>
      <c r="B253" s="174">
        <v>8.14E-2</v>
      </c>
      <c r="C253" s="174">
        <v>-0.81412200000000001</v>
      </c>
      <c r="D253" s="174">
        <v>0.47419099999999997</v>
      </c>
      <c r="E253" s="13">
        <f t="shared" si="17"/>
        <v>-1.2604318630135087</v>
      </c>
      <c r="F253" s="13">
        <f t="shared" si="14"/>
        <v>3.5269443153156699</v>
      </c>
      <c r="G253" s="13">
        <f t="shared" si="15"/>
        <v>0.2208995583658441</v>
      </c>
      <c r="H253" s="13">
        <f t="shared" si="16"/>
        <v>-1.5100471678072986</v>
      </c>
    </row>
    <row r="254" spans="1:8" ht="15.75" customHeight="1" x14ac:dyDescent="0.25">
      <c r="A254" s="174">
        <v>1</v>
      </c>
      <c r="B254" s="174">
        <v>1.1392</v>
      </c>
      <c r="C254" s="174">
        <v>-7.2352E-2</v>
      </c>
      <c r="D254" s="174">
        <v>-0.31604700000000002</v>
      </c>
      <c r="E254" s="13">
        <f t="shared" si="17"/>
        <v>-3.9289253962044773E-2</v>
      </c>
      <c r="F254" s="13">
        <f t="shared" si="14"/>
        <v>1.0400712848840479</v>
      </c>
      <c r="G254" s="13">
        <f t="shared" si="15"/>
        <v>0.49017894982862681</v>
      </c>
      <c r="H254" s="13">
        <f t="shared" si="16"/>
        <v>-0.71298475081622448</v>
      </c>
    </row>
    <row r="255" spans="1:8" ht="15.75" customHeight="1" x14ac:dyDescent="0.25">
      <c r="A255" s="174">
        <v>1</v>
      </c>
      <c r="B255" s="174">
        <v>8.14E-2</v>
      </c>
      <c r="C255" s="174">
        <v>0.14205799999999999</v>
      </c>
      <c r="D255" s="174">
        <v>0.13558899999999999</v>
      </c>
      <c r="E255" s="13">
        <f t="shared" si="17"/>
        <v>-0.56557859476648753</v>
      </c>
      <c r="F255" s="13">
        <f t="shared" si="14"/>
        <v>1.7604660845644562</v>
      </c>
      <c r="G255" s="13">
        <f t="shared" si="15"/>
        <v>0.36225766568611156</v>
      </c>
      <c r="H255" s="13">
        <f t="shared" si="16"/>
        <v>-1.0153995366909252</v>
      </c>
    </row>
    <row r="256" spans="1:8" ht="15.75" customHeight="1" x14ac:dyDescent="0.25">
      <c r="A256" s="174">
        <v>1</v>
      </c>
      <c r="B256" s="174">
        <v>1.0023</v>
      </c>
      <c r="C256" s="174">
        <v>1.1453599999999999</v>
      </c>
      <c r="D256" s="174">
        <v>0.13558899999999999</v>
      </c>
      <c r="E256" s="13">
        <f t="shared" si="17"/>
        <v>1.1441109093245845</v>
      </c>
      <c r="F256" s="13">
        <f t="shared" si="14"/>
        <v>0.31850697352088014</v>
      </c>
      <c r="G256" s="13">
        <f t="shared" si="15"/>
        <v>0.75843360716526675</v>
      </c>
      <c r="H256" s="13">
        <f t="shared" si="16"/>
        <v>-0.27650001577778666</v>
      </c>
    </row>
    <row r="257" spans="1:8" ht="15.75" customHeight="1" x14ac:dyDescent="0.25">
      <c r="A257" s="174">
        <v>0</v>
      </c>
      <c r="B257" s="174">
        <v>8.14E-2</v>
      </c>
      <c r="C257" s="174">
        <v>0.72861600000000004</v>
      </c>
      <c r="D257" s="174">
        <v>-0.31604700000000002</v>
      </c>
      <c r="E257" s="13">
        <f t="shared" si="17"/>
        <v>-0.25514668817942365</v>
      </c>
      <c r="F257" s="13">
        <f t="shared" si="14"/>
        <v>1.2906509302230544</v>
      </c>
      <c r="G257" s="13">
        <f t="shared" si="15"/>
        <v>0.43655713177678451</v>
      </c>
      <c r="H257" s="13">
        <f t="shared" si="16"/>
        <v>-0.57368933800133037</v>
      </c>
    </row>
    <row r="258" spans="1:8" ht="15.75" customHeight="1" x14ac:dyDescent="0.25">
      <c r="A258" s="174">
        <v>0</v>
      </c>
      <c r="B258" s="174">
        <v>-0.84050000000000002</v>
      </c>
      <c r="C258" s="174">
        <v>-0.81412200000000001</v>
      </c>
      <c r="D258" s="174">
        <v>0.13558899999999999</v>
      </c>
      <c r="E258" s="13">
        <f t="shared" si="17"/>
        <v>-2.2339832159611803</v>
      </c>
      <c r="F258" s="13">
        <f t="shared" si="14"/>
        <v>9.3369833284222228</v>
      </c>
      <c r="G258" s="13">
        <f t="shared" si="15"/>
        <v>9.6740022521893163E-2</v>
      </c>
      <c r="H258" s="13">
        <f t="shared" si="16"/>
        <v>-0.10174486281765827</v>
      </c>
    </row>
    <row r="259" spans="1:8" ht="15.75" customHeight="1" x14ac:dyDescent="0.25">
      <c r="A259" s="174">
        <v>0</v>
      </c>
      <c r="B259" s="174">
        <v>-0.84050000000000002</v>
      </c>
      <c r="C259" s="174">
        <v>0.72861600000000004</v>
      </c>
      <c r="D259" s="174">
        <v>0.13558899999999999</v>
      </c>
      <c r="E259" s="13">
        <f t="shared" si="17"/>
        <v>-0.85348388841616307</v>
      </c>
      <c r="F259" s="13">
        <f t="shared" si="14"/>
        <v>2.3478121357012798</v>
      </c>
      <c r="G259" s="13">
        <f t="shared" si="15"/>
        <v>0.2987025434718803</v>
      </c>
      <c r="H259" s="13">
        <f t="shared" si="16"/>
        <v>-0.3548231502416288</v>
      </c>
    </row>
    <row r="260" spans="1:8" ht="15.75" customHeight="1" x14ac:dyDescent="0.25">
      <c r="A260" s="174">
        <v>0</v>
      </c>
      <c r="B260" s="174">
        <v>-0.84050000000000002</v>
      </c>
      <c r="C260" s="174">
        <v>-0.81412200000000001</v>
      </c>
      <c r="D260" s="174">
        <v>0.13558899999999999</v>
      </c>
      <c r="E260" s="13">
        <f t="shared" si="17"/>
        <v>-2.2339832159611803</v>
      </c>
      <c r="F260" s="13">
        <f t="shared" ref="F260:F323" si="18">EXP(-E260)</f>
        <v>9.3369833284222228</v>
      </c>
      <c r="G260" s="13">
        <f t="shared" ref="G260:G323" si="19">1/(1+F260)</f>
        <v>9.6740022521893163E-2</v>
      </c>
      <c r="H260" s="13">
        <f t="shared" ref="H260:H323" si="20">A260*LN(G260)+(1-A260)*(LN(1-G260))</f>
        <v>-0.10174486281765827</v>
      </c>
    </row>
    <row r="261" spans="1:8" ht="15.75" customHeight="1" x14ac:dyDescent="0.25">
      <c r="A261" s="174">
        <v>0</v>
      </c>
      <c r="B261" s="174">
        <v>8.14E-2</v>
      </c>
      <c r="C261" s="174">
        <v>-0.81412200000000001</v>
      </c>
      <c r="D261" s="174">
        <v>0.13558899999999999</v>
      </c>
      <c r="E261" s="13">
        <f t="shared" si="17"/>
        <v>-1.4212040133482522</v>
      </c>
      <c r="F261" s="13">
        <f t="shared" si="18"/>
        <v>4.1421045883731118</v>
      </c>
      <c r="G261" s="13">
        <f t="shared" si="19"/>
        <v>0.19447290167164524</v>
      </c>
      <c r="H261" s="13">
        <f t="shared" si="20"/>
        <v>-0.21625843530669817</v>
      </c>
    </row>
    <row r="262" spans="1:8" ht="15.75" customHeight="1" x14ac:dyDescent="0.25">
      <c r="A262" s="174">
        <v>0</v>
      </c>
      <c r="B262" s="174">
        <v>8.14E-2</v>
      </c>
      <c r="C262" s="174">
        <v>0.14205799999999999</v>
      </c>
      <c r="D262" s="174">
        <v>-0.31604700000000002</v>
      </c>
      <c r="E262" s="13">
        <f t="shared" si="17"/>
        <v>-0.78002059714267613</v>
      </c>
      <c r="F262" s="13">
        <f t="shared" si="18"/>
        <v>2.181517198056437</v>
      </c>
      <c r="G262" s="13">
        <f t="shared" si="19"/>
        <v>0.31431544692289953</v>
      </c>
      <c r="H262" s="13">
        <f t="shared" si="20"/>
        <v>-0.37733759217743928</v>
      </c>
    </row>
    <row r="263" spans="1:8" ht="15.75" customHeight="1" x14ac:dyDescent="0.25">
      <c r="A263" s="174">
        <v>0</v>
      </c>
      <c r="B263" s="174">
        <v>8.14E-2</v>
      </c>
      <c r="C263" s="174">
        <v>0.72861600000000004</v>
      </c>
      <c r="D263" s="174">
        <v>0.13558899999999999</v>
      </c>
      <c r="E263" s="13">
        <f t="shared" si="17"/>
        <v>-4.0704685803235038E-2</v>
      </c>
      <c r="F263" s="13">
        <f t="shared" si="18"/>
        <v>1.0415444772535192</v>
      </c>
      <c r="G263" s="13">
        <f t="shared" si="19"/>
        <v>0.48982523336709055</v>
      </c>
      <c r="H263" s="13">
        <f t="shared" si="20"/>
        <v>-0.67300193229266281</v>
      </c>
    </row>
    <row r="264" spans="1:8" ht="15.75" customHeight="1" x14ac:dyDescent="0.25">
      <c r="A264" s="174">
        <v>0</v>
      </c>
      <c r="B264" s="174">
        <v>-0.84050000000000002</v>
      </c>
      <c r="C264" s="174">
        <v>6.2895000000000006E-2</v>
      </c>
      <c r="D264" s="174">
        <v>-0.31604700000000002</v>
      </c>
      <c r="E264" s="13">
        <f t="shared" si="17"/>
        <v>-1.6636377957513249</v>
      </c>
      <c r="F264" s="13">
        <f t="shared" si="18"/>
        <v>5.278477985025555</v>
      </c>
      <c r="G264" s="13">
        <f t="shared" si="19"/>
        <v>0.1592742703542234</v>
      </c>
      <c r="H264" s="13">
        <f t="shared" si="20"/>
        <v>-0.17348979628271244</v>
      </c>
    </row>
    <row r="265" spans="1:8" ht="15.75" customHeight="1" x14ac:dyDescent="0.25">
      <c r="A265" s="174">
        <v>0</v>
      </c>
      <c r="B265" s="174">
        <v>-0.84050000000000002</v>
      </c>
      <c r="C265" s="174">
        <v>-7.2352E-2</v>
      </c>
      <c r="D265" s="174">
        <v>-0.31604700000000002</v>
      </c>
      <c r="E265" s="13">
        <f t="shared" si="17"/>
        <v>-1.784661840373601</v>
      </c>
      <c r="F265" s="13">
        <f t="shared" si="18"/>
        <v>5.9575649989603559</v>
      </c>
      <c r="G265" s="13">
        <f t="shared" si="19"/>
        <v>0.14372844524620704</v>
      </c>
      <c r="H265" s="13">
        <f t="shared" si="20"/>
        <v>-0.15516771628746101</v>
      </c>
    </row>
    <row r="266" spans="1:8" ht="15.75" customHeight="1" x14ac:dyDescent="0.25">
      <c r="A266" s="174">
        <v>0</v>
      </c>
      <c r="B266" s="174">
        <v>-0.84050000000000002</v>
      </c>
      <c r="C266" s="174">
        <v>0.72861600000000004</v>
      </c>
      <c r="D266" s="174">
        <v>-0.31604700000000002</v>
      </c>
      <c r="E266" s="13">
        <f t="shared" si="17"/>
        <v>-1.0679258907923517</v>
      </c>
      <c r="F266" s="13">
        <f t="shared" si="18"/>
        <v>2.9093389510568732</v>
      </c>
      <c r="G266" s="13">
        <f t="shared" si="19"/>
        <v>0.25579772245884541</v>
      </c>
      <c r="H266" s="13">
        <f t="shared" si="20"/>
        <v>-0.29544240268575378</v>
      </c>
    </row>
    <row r="267" spans="1:8" ht="15.75" customHeight="1" x14ac:dyDescent="0.25">
      <c r="A267" s="174">
        <v>1</v>
      </c>
      <c r="B267" s="174">
        <v>8.14E-2</v>
      </c>
      <c r="C267" s="174">
        <v>0.72861600000000004</v>
      </c>
      <c r="D267" s="174">
        <v>0.13558899999999999</v>
      </c>
      <c r="E267" s="13">
        <f t="shared" si="17"/>
        <v>-4.0704685803235038E-2</v>
      </c>
      <c r="F267" s="13">
        <f t="shared" si="18"/>
        <v>1.0415444772535192</v>
      </c>
      <c r="G267" s="13">
        <f t="shared" si="19"/>
        <v>0.48982523336709055</v>
      </c>
      <c r="H267" s="13">
        <f t="shared" si="20"/>
        <v>-0.71370661809589819</v>
      </c>
    </row>
    <row r="268" spans="1:8" ht="15.75" customHeight="1" x14ac:dyDescent="0.25">
      <c r="A268" s="174">
        <v>1</v>
      </c>
      <c r="B268" s="174">
        <v>8.14E-2</v>
      </c>
      <c r="C268" s="174">
        <v>-3.6634E-2</v>
      </c>
      <c r="D268" s="174">
        <v>0.13558899999999999</v>
      </c>
      <c r="E268" s="13">
        <f t="shared" si="17"/>
        <v>-0.72547884084694592</v>
      </c>
      <c r="F268" s="13">
        <f t="shared" si="18"/>
        <v>2.0657200143025034</v>
      </c>
      <c r="G268" s="13">
        <f t="shared" si="19"/>
        <v>0.32618764770908631</v>
      </c>
      <c r="H268" s="13">
        <f t="shared" si="20"/>
        <v>-1.1202824567437004</v>
      </c>
    </row>
    <row r="269" spans="1:8" ht="15.75" customHeight="1" x14ac:dyDescent="0.25">
      <c r="A269" s="174">
        <v>0</v>
      </c>
      <c r="B269" s="174">
        <v>8.14E-2</v>
      </c>
      <c r="C269" s="174">
        <v>-0.303039</v>
      </c>
      <c r="D269" s="174">
        <v>0.13558899999999999</v>
      </c>
      <c r="E269" s="13">
        <f t="shared" si="17"/>
        <v>-0.96386794084618765</v>
      </c>
      <c r="F269" s="13">
        <f t="shared" si="18"/>
        <v>2.6218179228554708</v>
      </c>
      <c r="G269" s="13">
        <f t="shared" si="19"/>
        <v>0.27610443741235668</v>
      </c>
      <c r="H269" s="13">
        <f t="shared" si="20"/>
        <v>-0.32310814757108819</v>
      </c>
    </row>
    <row r="270" spans="1:8" ht="15.75" customHeight="1" x14ac:dyDescent="0.25">
      <c r="A270" s="174">
        <v>1</v>
      </c>
      <c r="B270" s="174">
        <v>8.14E-2</v>
      </c>
      <c r="C270" s="174">
        <v>0.72861600000000004</v>
      </c>
      <c r="D270" s="174">
        <v>-0.31604700000000002</v>
      </c>
      <c r="E270" s="13">
        <f t="shared" si="17"/>
        <v>-0.25514668817942365</v>
      </c>
      <c r="F270" s="13">
        <f t="shared" si="18"/>
        <v>1.2906509302230544</v>
      </c>
      <c r="G270" s="13">
        <f t="shared" si="19"/>
        <v>0.43655713177678451</v>
      </c>
      <c r="H270" s="13">
        <f t="shared" si="20"/>
        <v>-0.82883602618075414</v>
      </c>
    </row>
    <row r="271" spans="1:8" ht="15.75" customHeight="1" x14ac:dyDescent="0.25">
      <c r="A271" s="174">
        <v>1</v>
      </c>
      <c r="B271" s="174">
        <v>8.14E-2</v>
      </c>
      <c r="C271" s="174">
        <v>-0.81412200000000001</v>
      </c>
      <c r="D271" s="174">
        <v>-0.31604700000000002</v>
      </c>
      <c r="E271" s="13">
        <f t="shared" si="17"/>
        <v>-1.6356460157244408</v>
      </c>
      <c r="F271" s="13">
        <f t="shared" si="18"/>
        <v>5.1327727781361769</v>
      </c>
      <c r="G271" s="13">
        <f t="shared" si="19"/>
        <v>0.16305838096025335</v>
      </c>
      <c r="H271" s="13">
        <f t="shared" si="20"/>
        <v>-1.8136469769009631</v>
      </c>
    </row>
    <row r="272" spans="1:8" ht="15.75" customHeight="1" x14ac:dyDescent="0.25">
      <c r="A272" s="174">
        <v>1</v>
      </c>
      <c r="B272" s="174">
        <v>8.14E-2</v>
      </c>
      <c r="C272" s="174">
        <v>6.2895000000000006E-2</v>
      </c>
      <c r="D272" s="174">
        <v>0.13558899999999999</v>
      </c>
      <c r="E272" s="13">
        <f t="shared" si="17"/>
        <v>-0.63641659076220825</v>
      </c>
      <c r="F272" s="13">
        <f t="shared" si="18"/>
        <v>1.8896971738581647</v>
      </c>
      <c r="G272" s="13">
        <f t="shared" si="19"/>
        <v>0.34605702253044562</v>
      </c>
      <c r="H272" s="13">
        <f t="shared" si="20"/>
        <v>-1.0611517125019772</v>
      </c>
    </row>
    <row r="273" spans="1:8" ht="15.75" customHeight="1" x14ac:dyDescent="0.25">
      <c r="A273" s="174">
        <v>1</v>
      </c>
      <c r="B273" s="174">
        <v>8.14E-2</v>
      </c>
      <c r="C273" s="174">
        <v>-0.81412200000000001</v>
      </c>
      <c r="D273" s="174">
        <v>0.13558899999999999</v>
      </c>
      <c r="E273" s="13">
        <f t="shared" si="17"/>
        <v>-1.4212040133482522</v>
      </c>
      <c r="F273" s="13">
        <f t="shared" si="18"/>
        <v>4.1421045883731118</v>
      </c>
      <c r="G273" s="13">
        <f t="shared" si="19"/>
        <v>0.19447290167164524</v>
      </c>
      <c r="H273" s="13">
        <f t="shared" si="20"/>
        <v>-1.6374624486549505</v>
      </c>
    </row>
    <row r="274" spans="1:8" ht="15.75" customHeight="1" x14ac:dyDescent="0.25">
      <c r="A274" s="174">
        <v>1</v>
      </c>
      <c r="B274" s="174">
        <v>8.14E-2</v>
      </c>
      <c r="C274" s="174">
        <v>0.72861600000000004</v>
      </c>
      <c r="D274" s="174">
        <v>0.13558899999999999</v>
      </c>
      <c r="E274" s="13">
        <f t="shared" si="17"/>
        <v>-4.0704685803235038E-2</v>
      </c>
      <c r="F274" s="13">
        <f t="shared" si="18"/>
        <v>1.0415444772535192</v>
      </c>
      <c r="G274" s="13">
        <f t="shared" si="19"/>
        <v>0.48982523336709055</v>
      </c>
      <c r="H274" s="13">
        <f t="shared" si="20"/>
        <v>-0.71370661809589819</v>
      </c>
    </row>
    <row r="275" spans="1:8" ht="15.75" customHeight="1" x14ac:dyDescent="0.25">
      <c r="A275" s="174">
        <v>1</v>
      </c>
      <c r="B275" s="174">
        <v>8.14E-2</v>
      </c>
      <c r="C275" s="174">
        <v>6.2895000000000006E-2</v>
      </c>
      <c r="D275" s="174">
        <v>0.13558899999999999</v>
      </c>
      <c r="E275" s="13">
        <f t="shared" si="17"/>
        <v>-0.63641659076220825</v>
      </c>
      <c r="F275" s="13">
        <f t="shared" si="18"/>
        <v>1.8896971738581647</v>
      </c>
      <c r="G275" s="13">
        <f t="shared" si="19"/>
        <v>0.34605702253044562</v>
      </c>
      <c r="H275" s="13">
        <f t="shared" si="20"/>
        <v>-1.0611517125019772</v>
      </c>
    </row>
    <row r="276" spans="1:8" ht="15.75" customHeight="1" x14ac:dyDescent="0.25">
      <c r="A276" s="174">
        <v>0</v>
      </c>
      <c r="B276" s="174">
        <v>8.14E-2</v>
      </c>
      <c r="C276" s="174">
        <v>6.2895000000000006E-2</v>
      </c>
      <c r="D276" s="174">
        <v>-0.31604700000000002</v>
      </c>
      <c r="E276" s="13">
        <f t="shared" si="17"/>
        <v>-0.85085859313839685</v>
      </c>
      <c r="F276" s="13">
        <f t="shared" si="18"/>
        <v>2.341656519279169</v>
      </c>
      <c r="G276" s="13">
        <f t="shared" si="19"/>
        <v>0.2992527790425662</v>
      </c>
      <c r="H276" s="13">
        <f t="shared" si="20"/>
        <v>-0.35560805475682811</v>
      </c>
    </row>
    <row r="277" spans="1:8" ht="15.75" customHeight="1" x14ac:dyDescent="0.25">
      <c r="A277" s="174">
        <v>0</v>
      </c>
      <c r="B277" s="174">
        <v>-0.84050000000000002</v>
      </c>
      <c r="C277" s="174">
        <v>-7.2352E-2</v>
      </c>
      <c r="D277" s="174">
        <v>-2.6051999999999999E-2</v>
      </c>
      <c r="E277" s="13">
        <f t="shared" si="17"/>
        <v>-1.6469688564682372</v>
      </c>
      <c r="F277" s="13">
        <f t="shared" si="18"/>
        <v>5.191220620231852</v>
      </c>
      <c r="G277" s="13">
        <f t="shared" si="19"/>
        <v>0.16151903822198982</v>
      </c>
      <c r="H277" s="13">
        <f t="shared" si="20"/>
        <v>-0.17616340307143805</v>
      </c>
    </row>
    <row r="278" spans="1:8" ht="15.75" customHeight="1" x14ac:dyDescent="0.25">
      <c r="A278" s="174">
        <v>1</v>
      </c>
      <c r="B278" s="174">
        <v>8.14E-2</v>
      </c>
      <c r="C278" s="174">
        <v>-0.303039</v>
      </c>
      <c r="D278" s="174">
        <v>0.47419099999999997</v>
      </c>
      <c r="E278" s="13">
        <f t="shared" si="17"/>
        <v>-0.8030957905114442</v>
      </c>
      <c r="F278" s="13">
        <f t="shared" si="18"/>
        <v>2.2324414126973489</v>
      </c>
      <c r="G278" s="13">
        <f t="shared" si="19"/>
        <v>0.3093636890283305</v>
      </c>
      <c r="H278" s="13">
        <f t="shared" si="20"/>
        <v>-1.1732377070440489</v>
      </c>
    </row>
    <row r="279" spans="1:8" ht="15.75" customHeight="1" x14ac:dyDescent="0.25">
      <c r="A279" s="174">
        <v>1</v>
      </c>
      <c r="B279" s="174">
        <v>1.0023</v>
      </c>
      <c r="C279" s="174">
        <v>1.1453599999999999</v>
      </c>
      <c r="D279" s="174">
        <v>0.13558899999999999</v>
      </c>
      <c r="E279" s="13">
        <f t="shared" ref="E279:E342" si="21">$K$3+($K$4*B279)+($K$5*C279)+($K$6*D279)</f>
        <v>1.1441109093245845</v>
      </c>
      <c r="F279" s="13">
        <f t="shared" si="18"/>
        <v>0.31850697352088014</v>
      </c>
      <c r="G279" s="13">
        <f t="shared" si="19"/>
        <v>0.75843360716526675</v>
      </c>
      <c r="H279" s="13">
        <f t="shared" si="20"/>
        <v>-0.27650001577778666</v>
      </c>
    </row>
    <row r="280" spans="1:8" ht="15.75" customHeight="1" x14ac:dyDescent="0.25">
      <c r="A280" s="174">
        <v>0</v>
      </c>
      <c r="B280" s="174">
        <v>8.14E-2</v>
      </c>
      <c r="C280" s="174">
        <v>0.72861600000000004</v>
      </c>
      <c r="D280" s="174">
        <v>0.13558899999999999</v>
      </c>
      <c r="E280" s="13">
        <f t="shared" si="21"/>
        <v>-4.0704685803235038E-2</v>
      </c>
      <c r="F280" s="13">
        <f t="shared" si="18"/>
        <v>1.0415444772535192</v>
      </c>
      <c r="G280" s="13">
        <f t="shared" si="19"/>
        <v>0.48982523336709055</v>
      </c>
      <c r="H280" s="13">
        <f t="shared" si="20"/>
        <v>-0.67300193229266281</v>
      </c>
    </row>
    <row r="281" spans="1:8" ht="15.75" customHeight="1" x14ac:dyDescent="0.25">
      <c r="A281" s="174">
        <v>1</v>
      </c>
      <c r="B281" s="174">
        <v>-0.84050000000000002</v>
      </c>
      <c r="C281" s="174">
        <v>-0.81412200000000001</v>
      </c>
      <c r="D281" s="174">
        <v>0.13558899999999999</v>
      </c>
      <c r="E281" s="13">
        <f t="shared" si="21"/>
        <v>-2.2339832159611803</v>
      </c>
      <c r="F281" s="13">
        <f t="shared" si="18"/>
        <v>9.3369833284222228</v>
      </c>
      <c r="G281" s="13">
        <f t="shared" si="19"/>
        <v>9.6740022521893163E-2</v>
      </c>
      <c r="H281" s="13">
        <f t="shared" si="20"/>
        <v>-2.3357280787788386</v>
      </c>
    </row>
    <row r="282" spans="1:8" ht="15.75" customHeight="1" x14ac:dyDescent="0.25">
      <c r="A282" s="174">
        <v>0</v>
      </c>
      <c r="B282" s="174">
        <v>8.14E-2</v>
      </c>
      <c r="C282" s="174">
        <v>-0.81412200000000001</v>
      </c>
      <c r="D282" s="174">
        <v>0.13558899999999999</v>
      </c>
      <c r="E282" s="13">
        <f t="shared" si="21"/>
        <v>-1.4212040133482522</v>
      </c>
      <c r="F282" s="13">
        <f t="shared" si="18"/>
        <v>4.1421045883731118</v>
      </c>
      <c r="G282" s="13">
        <f t="shared" si="19"/>
        <v>0.19447290167164524</v>
      </c>
      <c r="H282" s="13">
        <f t="shared" si="20"/>
        <v>-0.21625843530669817</v>
      </c>
    </row>
    <row r="283" spans="1:8" ht="15.75" customHeight="1" x14ac:dyDescent="0.25">
      <c r="A283" s="174">
        <v>0</v>
      </c>
      <c r="B283" s="174">
        <v>8.14E-2</v>
      </c>
      <c r="C283" s="174">
        <v>-0.303039</v>
      </c>
      <c r="D283" s="174">
        <v>-0.31604700000000002</v>
      </c>
      <c r="E283" s="13">
        <f t="shared" si="21"/>
        <v>-1.1783099432223763</v>
      </c>
      <c r="F283" s="13">
        <f t="shared" si="18"/>
        <v>3.2488787708153115</v>
      </c>
      <c r="G283" s="13">
        <f t="shared" si="19"/>
        <v>0.23535620900007731</v>
      </c>
      <c r="H283" s="13">
        <f t="shared" si="20"/>
        <v>-0.26834518627600079</v>
      </c>
    </row>
    <row r="284" spans="1:8" ht="15.75" customHeight="1" x14ac:dyDescent="0.25">
      <c r="A284" s="174">
        <v>1</v>
      </c>
      <c r="B284" s="174">
        <v>8.14E-2</v>
      </c>
      <c r="C284" s="174">
        <v>1.1453599999999999</v>
      </c>
      <c r="D284" s="174">
        <v>0.13558899999999999</v>
      </c>
      <c r="E284" s="13">
        <f t="shared" si="21"/>
        <v>0.33221334159896843</v>
      </c>
      <c r="F284" s="13">
        <f t="shared" si="18"/>
        <v>0.71733426928867272</v>
      </c>
      <c r="G284" s="13">
        <f t="shared" si="19"/>
        <v>0.58229781929071056</v>
      </c>
      <c r="H284" s="13">
        <f t="shared" si="20"/>
        <v>-0.54077324513884439</v>
      </c>
    </row>
    <row r="285" spans="1:8" ht="15.75" customHeight="1" x14ac:dyDescent="0.25">
      <c r="A285" s="174">
        <v>1</v>
      </c>
      <c r="B285" s="174">
        <v>-0.84050000000000002</v>
      </c>
      <c r="C285" s="174">
        <v>0.72861600000000004</v>
      </c>
      <c r="D285" s="174">
        <v>-0.31604700000000002</v>
      </c>
      <c r="E285" s="13">
        <f t="shared" si="21"/>
        <v>-1.0679258907923517</v>
      </c>
      <c r="F285" s="13">
        <f t="shared" si="18"/>
        <v>2.9093389510568732</v>
      </c>
      <c r="G285" s="13">
        <f t="shared" si="19"/>
        <v>0.25579772245884541</v>
      </c>
      <c r="H285" s="13">
        <f t="shared" si="20"/>
        <v>-1.3633682934781055</v>
      </c>
    </row>
    <row r="286" spans="1:8" ht="15.75" customHeight="1" x14ac:dyDescent="0.25">
      <c r="A286" s="174">
        <v>0</v>
      </c>
      <c r="B286" s="174">
        <v>8.14E-2</v>
      </c>
      <c r="C286" s="174">
        <v>0.14205799999999999</v>
      </c>
      <c r="D286" s="174">
        <v>-0.31604700000000002</v>
      </c>
      <c r="E286" s="13">
        <f t="shared" si="21"/>
        <v>-0.78002059714267613</v>
      </c>
      <c r="F286" s="13">
        <f t="shared" si="18"/>
        <v>2.181517198056437</v>
      </c>
      <c r="G286" s="13">
        <f t="shared" si="19"/>
        <v>0.31431544692289953</v>
      </c>
      <c r="H286" s="13">
        <f t="shared" si="20"/>
        <v>-0.37733759217743928</v>
      </c>
    </row>
    <row r="287" spans="1:8" ht="15.75" customHeight="1" x14ac:dyDescent="0.25">
      <c r="A287" s="174">
        <v>0</v>
      </c>
      <c r="B287" s="174">
        <v>1.0023</v>
      </c>
      <c r="C287" s="174">
        <v>1.1453599999999999</v>
      </c>
      <c r="D287" s="174">
        <v>0.13558899999999999</v>
      </c>
      <c r="E287" s="13">
        <f t="shared" si="21"/>
        <v>1.1441109093245845</v>
      </c>
      <c r="F287" s="13">
        <f t="shared" si="18"/>
        <v>0.31850697352088014</v>
      </c>
      <c r="G287" s="13">
        <f t="shared" si="19"/>
        <v>0.75843360716526675</v>
      </c>
      <c r="H287" s="13">
        <f t="shared" si="20"/>
        <v>-1.4206109251023711</v>
      </c>
    </row>
    <row r="288" spans="1:8" ht="15.75" customHeight="1" x14ac:dyDescent="0.25">
      <c r="A288" s="174">
        <v>1</v>
      </c>
      <c r="B288" s="174">
        <v>8.14E-2</v>
      </c>
      <c r="C288" s="174">
        <v>0.14205799999999999</v>
      </c>
      <c r="D288" s="174">
        <v>0.13558899999999999</v>
      </c>
      <c r="E288" s="13">
        <f t="shared" si="21"/>
        <v>-0.56557859476648753</v>
      </c>
      <c r="F288" s="13">
        <f t="shared" si="18"/>
        <v>1.7604660845644562</v>
      </c>
      <c r="G288" s="13">
        <f t="shared" si="19"/>
        <v>0.36225766568611156</v>
      </c>
      <c r="H288" s="13">
        <f t="shared" si="20"/>
        <v>-1.0153995366909252</v>
      </c>
    </row>
    <row r="289" spans="1:8" ht="15.75" customHeight="1" x14ac:dyDescent="0.25">
      <c r="A289" s="174">
        <v>1</v>
      </c>
      <c r="B289" s="174">
        <v>1.0023</v>
      </c>
      <c r="C289" s="174">
        <v>1.1453599999999999</v>
      </c>
      <c r="D289" s="174">
        <v>0.47419099999999997</v>
      </c>
      <c r="E289" s="13">
        <f t="shared" si="21"/>
        <v>1.3048830596593279</v>
      </c>
      <c r="F289" s="13">
        <f t="shared" si="18"/>
        <v>0.27120424790844938</v>
      </c>
      <c r="G289" s="13">
        <f t="shared" si="19"/>
        <v>0.78665564691537981</v>
      </c>
      <c r="H289" s="13">
        <f t="shared" si="20"/>
        <v>-0.23996467788712164</v>
      </c>
    </row>
    <row r="290" spans="1:8" ht="15.75" customHeight="1" x14ac:dyDescent="0.25">
      <c r="A290" s="174">
        <v>0</v>
      </c>
      <c r="B290" s="174">
        <v>-0.84050000000000002</v>
      </c>
      <c r="C290" s="174">
        <v>-0.303039</v>
      </c>
      <c r="D290" s="174">
        <v>-2.6051999999999999E-2</v>
      </c>
      <c r="E290" s="13">
        <f t="shared" si="21"/>
        <v>-1.8533961619299406</v>
      </c>
      <c r="F290" s="13">
        <f t="shared" si="18"/>
        <v>6.3814552179128032</v>
      </c>
      <c r="G290" s="13">
        <f t="shared" si="19"/>
        <v>0.13547464158195655</v>
      </c>
      <c r="H290" s="13">
        <f t="shared" si="20"/>
        <v>-0.14557464124325581</v>
      </c>
    </row>
    <row r="291" spans="1:8" ht="15.75" customHeight="1" x14ac:dyDescent="0.25">
      <c r="A291" s="174">
        <v>0</v>
      </c>
      <c r="B291" s="174">
        <v>8.14E-2</v>
      </c>
      <c r="C291" s="174">
        <v>-0.303039</v>
      </c>
      <c r="D291" s="174">
        <v>-0.31604700000000002</v>
      </c>
      <c r="E291" s="13">
        <f t="shared" si="21"/>
        <v>-1.1783099432223763</v>
      </c>
      <c r="F291" s="13">
        <f t="shared" si="18"/>
        <v>3.2488787708153115</v>
      </c>
      <c r="G291" s="13">
        <f t="shared" si="19"/>
        <v>0.23535620900007731</v>
      </c>
      <c r="H291" s="13">
        <f t="shared" si="20"/>
        <v>-0.26834518627600079</v>
      </c>
    </row>
    <row r="292" spans="1:8" ht="15.75" customHeight="1" x14ac:dyDescent="0.25">
      <c r="A292" s="174">
        <v>0</v>
      </c>
      <c r="B292" s="174">
        <v>8.14E-2</v>
      </c>
      <c r="C292" s="174">
        <v>-0.303039</v>
      </c>
      <c r="D292" s="174">
        <v>0.13558899999999999</v>
      </c>
      <c r="E292" s="13">
        <f t="shared" si="21"/>
        <v>-0.96386794084618765</v>
      </c>
      <c r="F292" s="13">
        <f t="shared" si="18"/>
        <v>2.6218179228554708</v>
      </c>
      <c r="G292" s="13">
        <f t="shared" si="19"/>
        <v>0.27610443741235668</v>
      </c>
      <c r="H292" s="13">
        <f t="shared" si="20"/>
        <v>-0.32310814757108819</v>
      </c>
    </row>
    <row r="293" spans="1:8" ht="15.75" customHeight="1" x14ac:dyDescent="0.25">
      <c r="A293" s="174">
        <v>1</v>
      </c>
      <c r="B293" s="174">
        <v>1.1392</v>
      </c>
      <c r="C293" s="174">
        <v>-0.303039</v>
      </c>
      <c r="D293" s="174">
        <v>0.47419099999999997</v>
      </c>
      <c r="E293" s="13">
        <f t="shared" si="21"/>
        <v>0.12949759328718388</v>
      </c>
      <c r="F293" s="13">
        <f t="shared" si="18"/>
        <v>0.87853670279924412</v>
      </c>
      <c r="G293" s="13">
        <f t="shared" si="19"/>
        <v>0.53232923184832137</v>
      </c>
      <c r="H293" s="13">
        <f t="shared" si="20"/>
        <v>-0.63049312419568349</v>
      </c>
    </row>
    <row r="294" spans="1:8" ht="15.75" customHeight="1" x14ac:dyDescent="0.25">
      <c r="A294" s="174">
        <v>0</v>
      </c>
      <c r="B294" s="174">
        <v>-0.84050000000000002</v>
      </c>
      <c r="C294" s="174">
        <v>-0.81412200000000001</v>
      </c>
      <c r="D294" s="174">
        <v>-0.31604700000000002</v>
      </c>
      <c r="E294" s="13">
        <f t="shared" si="21"/>
        <v>-2.4484252183373689</v>
      </c>
      <c r="F294" s="13">
        <f t="shared" si="18"/>
        <v>11.570111964956487</v>
      </c>
      <c r="G294" s="13">
        <f t="shared" si="19"/>
        <v>7.9553786218280645E-2</v>
      </c>
      <c r="H294" s="13">
        <f t="shared" si="20"/>
        <v>-8.2896711540669105E-2</v>
      </c>
    </row>
    <row r="295" spans="1:8" ht="15.75" customHeight="1" x14ac:dyDescent="0.25">
      <c r="A295" s="174">
        <v>0</v>
      </c>
      <c r="B295" s="174">
        <v>8.14E-2</v>
      </c>
      <c r="C295" s="174">
        <v>0.14205799999999999</v>
      </c>
      <c r="D295" s="174">
        <v>0.13558899999999999</v>
      </c>
      <c r="E295" s="13">
        <f t="shared" si="21"/>
        <v>-0.56557859476648753</v>
      </c>
      <c r="F295" s="13">
        <f t="shared" si="18"/>
        <v>1.7604660845644562</v>
      </c>
      <c r="G295" s="13">
        <f t="shared" si="19"/>
        <v>0.36225766568611156</v>
      </c>
      <c r="H295" s="13">
        <f t="shared" si="20"/>
        <v>-0.44982094192443789</v>
      </c>
    </row>
    <row r="296" spans="1:8" ht="15.75" customHeight="1" x14ac:dyDescent="0.25">
      <c r="A296" s="174">
        <v>1</v>
      </c>
      <c r="B296" s="174">
        <v>-0.84050000000000002</v>
      </c>
      <c r="C296" s="174">
        <v>0.72861600000000004</v>
      </c>
      <c r="D296" s="174">
        <v>-0.31604700000000002</v>
      </c>
      <c r="E296" s="13">
        <f t="shared" si="21"/>
        <v>-1.0679258907923517</v>
      </c>
      <c r="F296" s="13">
        <f t="shared" si="18"/>
        <v>2.9093389510568732</v>
      </c>
      <c r="G296" s="13">
        <f t="shared" si="19"/>
        <v>0.25579772245884541</v>
      </c>
      <c r="H296" s="13">
        <f t="shared" si="20"/>
        <v>-1.3633682934781055</v>
      </c>
    </row>
    <row r="297" spans="1:8" ht="15.75" customHeight="1" x14ac:dyDescent="0.25">
      <c r="A297" s="174">
        <v>0</v>
      </c>
      <c r="B297" s="174">
        <v>8.14E-2</v>
      </c>
      <c r="C297" s="174">
        <v>-0.81412200000000001</v>
      </c>
      <c r="D297" s="174">
        <v>0.13558899999999999</v>
      </c>
      <c r="E297" s="13">
        <f t="shared" si="21"/>
        <v>-1.4212040133482522</v>
      </c>
      <c r="F297" s="13">
        <f t="shared" si="18"/>
        <v>4.1421045883731118</v>
      </c>
      <c r="G297" s="13">
        <f t="shared" si="19"/>
        <v>0.19447290167164524</v>
      </c>
      <c r="H297" s="13">
        <f t="shared" si="20"/>
        <v>-0.21625843530669817</v>
      </c>
    </row>
    <row r="298" spans="1:8" ht="15.75" customHeight="1" x14ac:dyDescent="0.25">
      <c r="A298" s="174">
        <v>1</v>
      </c>
      <c r="B298" s="174">
        <v>8.14E-2</v>
      </c>
      <c r="C298" s="174">
        <v>0.14205799999999999</v>
      </c>
      <c r="D298" s="174">
        <v>0.13558899999999999</v>
      </c>
      <c r="E298" s="13">
        <f t="shared" si="21"/>
        <v>-0.56557859476648753</v>
      </c>
      <c r="F298" s="13">
        <f t="shared" si="18"/>
        <v>1.7604660845644562</v>
      </c>
      <c r="G298" s="13">
        <f t="shared" si="19"/>
        <v>0.36225766568611156</v>
      </c>
      <c r="H298" s="13">
        <f t="shared" si="20"/>
        <v>-1.0153995366909252</v>
      </c>
    </row>
    <row r="299" spans="1:8" ht="15.75" customHeight="1" x14ac:dyDescent="0.25">
      <c r="A299" s="174">
        <v>0</v>
      </c>
      <c r="B299" s="174">
        <v>-0.84050000000000002</v>
      </c>
      <c r="C299" s="174">
        <v>-0.81412200000000001</v>
      </c>
      <c r="D299" s="174">
        <v>-0.31604700000000002</v>
      </c>
      <c r="E299" s="13">
        <f t="shared" si="21"/>
        <v>-2.4484252183373689</v>
      </c>
      <c r="F299" s="13">
        <f t="shared" si="18"/>
        <v>11.570111964956487</v>
      </c>
      <c r="G299" s="13">
        <f t="shared" si="19"/>
        <v>7.9553786218280645E-2</v>
      </c>
      <c r="H299" s="13">
        <f t="shared" si="20"/>
        <v>-8.2896711540669105E-2</v>
      </c>
    </row>
    <row r="300" spans="1:8" ht="15.75" customHeight="1" x14ac:dyDescent="0.25">
      <c r="A300" s="174">
        <v>0</v>
      </c>
      <c r="B300" s="174">
        <v>8.14E-2</v>
      </c>
      <c r="C300" s="174">
        <v>-0.81412200000000001</v>
      </c>
      <c r="D300" s="174">
        <v>0.13558899999999999</v>
      </c>
      <c r="E300" s="13">
        <f t="shared" si="21"/>
        <v>-1.4212040133482522</v>
      </c>
      <c r="F300" s="13">
        <f t="shared" si="18"/>
        <v>4.1421045883731118</v>
      </c>
      <c r="G300" s="13">
        <f t="shared" si="19"/>
        <v>0.19447290167164524</v>
      </c>
      <c r="H300" s="13">
        <f t="shared" si="20"/>
        <v>-0.21625843530669817</v>
      </c>
    </row>
    <row r="301" spans="1:8" ht="15.75" customHeight="1" x14ac:dyDescent="0.25">
      <c r="A301" s="174">
        <v>0</v>
      </c>
      <c r="B301" s="174">
        <v>8.14E-2</v>
      </c>
      <c r="C301" s="174">
        <v>-0.81412200000000001</v>
      </c>
      <c r="D301" s="174">
        <v>-0.31604700000000002</v>
      </c>
      <c r="E301" s="13">
        <f t="shared" si="21"/>
        <v>-1.6356460157244408</v>
      </c>
      <c r="F301" s="13">
        <f t="shared" si="18"/>
        <v>5.1327727781361769</v>
      </c>
      <c r="G301" s="13">
        <f t="shared" si="19"/>
        <v>0.16305838096025335</v>
      </c>
      <c r="H301" s="13">
        <f t="shared" si="20"/>
        <v>-0.17800096117652239</v>
      </c>
    </row>
    <row r="302" spans="1:8" ht="15.75" customHeight="1" x14ac:dyDescent="0.25">
      <c r="A302" s="174">
        <v>0</v>
      </c>
      <c r="B302" s="174">
        <v>8.14E-2</v>
      </c>
      <c r="C302" s="174">
        <v>-0.81412200000000001</v>
      </c>
      <c r="D302" s="174">
        <v>0.13558899999999999</v>
      </c>
      <c r="E302" s="13">
        <f t="shared" si="21"/>
        <v>-1.4212040133482522</v>
      </c>
      <c r="F302" s="13">
        <f t="shared" si="18"/>
        <v>4.1421045883731118</v>
      </c>
      <c r="G302" s="13">
        <f t="shared" si="19"/>
        <v>0.19447290167164524</v>
      </c>
      <c r="H302" s="13">
        <f t="shared" si="20"/>
        <v>-0.21625843530669817</v>
      </c>
    </row>
    <row r="303" spans="1:8" ht="15.75" customHeight="1" x14ac:dyDescent="0.25">
      <c r="A303" s="174">
        <v>1</v>
      </c>
      <c r="B303" s="174">
        <v>1.1392</v>
      </c>
      <c r="C303" s="174">
        <v>0.72861600000000004</v>
      </c>
      <c r="D303" s="174">
        <v>0.13558899999999999</v>
      </c>
      <c r="E303" s="13">
        <f t="shared" si="21"/>
        <v>0.89188869799539305</v>
      </c>
      <c r="F303" s="13">
        <f t="shared" si="18"/>
        <v>0.40988088003594114</v>
      </c>
      <c r="G303" s="13">
        <f t="shared" si="19"/>
        <v>0.70927977970345102</v>
      </c>
      <c r="H303" s="13">
        <f t="shared" si="20"/>
        <v>-0.34350521857723776</v>
      </c>
    </row>
    <row r="304" spans="1:8" ht="15.75" customHeight="1" x14ac:dyDescent="0.25">
      <c r="A304" s="174">
        <v>1</v>
      </c>
      <c r="B304" s="174">
        <v>-0.84050000000000002</v>
      </c>
      <c r="C304" s="174">
        <v>0.72861600000000004</v>
      </c>
      <c r="D304" s="174">
        <v>-0.31604700000000002</v>
      </c>
      <c r="E304" s="13">
        <f t="shared" si="21"/>
        <v>-1.0679258907923517</v>
      </c>
      <c r="F304" s="13">
        <f t="shared" si="18"/>
        <v>2.9093389510568732</v>
      </c>
      <c r="G304" s="13">
        <f t="shared" si="19"/>
        <v>0.25579772245884541</v>
      </c>
      <c r="H304" s="13">
        <f t="shared" si="20"/>
        <v>-1.3633682934781055</v>
      </c>
    </row>
    <row r="305" spans="1:8" ht="15.75" customHeight="1" x14ac:dyDescent="0.25">
      <c r="A305" s="174">
        <v>0</v>
      </c>
      <c r="B305" s="174">
        <v>-0.84050000000000002</v>
      </c>
      <c r="C305" s="174">
        <v>-7.2352E-2</v>
      </c>
      <c r="D305" s="174">
        <v>-0.31604700000000002</v>
      </c>
      <c r="E305" s="13">
        <f t="shared" si="21"/>
        <v>-1.784661840373601</v>
      </c>
      <c r="F305" s="13">
        <f t="shared" si="18"/>
        <v>5.9575649989603559</v>
      </c>
      <c r="G305" s="13">
        <f t="shared" si="19"/>
        <v>0.14372844524620704</v>
      </c>
      <c r="H305" s="13">
        <f t="shared" si="20"/>
        <v>-0.15516771628746101</v>
      </c>
    </row>
    <row r="306" spans="1:8" ht="15.75" customHeight="1" x14ac:dyDescent="0.25">
      <c r="A306" s="174">
        <v>0</v>
      </c>
      <c r="B306" s="174">
        <v>8.14E-2</v>
      </c>
      <c r="C306" s="174">
        <v>-3.6634E-2</v>
      </c>
      <c r="D306" s="174">
        <v>-0.31604700000000002</v>
      </c>
      <c r="E306" s="13">
        <f t="shared" si="21"/>
        <v>-0.93992084322313452</v>
      </c>
      <c r="F306" s="13">
        <f t="shared" si="18"/>
        <v>2.5597787864713091</v>
      </c>
      <c r="G306" s="13">
        <f t="shared" si="19"/>
        <v>0.28091633216098433</v>
      </c>
      <c r="H306" s="13">
        <f t="shared" si="20"/>
        <v>-0.32977756107846512</v>
      </c>
    </row>
    <row r="307" spans="1:8" ht="15.75" customHeight="1" x14ac:dyDescent="0.25">
      <c r="A307" s="174">
        <v>0</v>
      </c>
      <c r="B307" s="174">
        <v>-0.84050000000000002</v>
      </c>
      <c r="C307" s="174">
        <v>-0.303039</v>
      </c>
      <c r="D307" s="174">
        <v>0.13558899999999999</v>
      </c>
      <c r="E307" s="13">
        <f t="shared" si="21"/>
        <v>-1.7766471434591158</v>
      </c>
      <c r="F307" s="13">
        <f t="shared" si="18"/>
        <v>5.9100077541680411</v>
      </c>
      <c r="G307" s="13">
        <f t="shared" si="19"/>
        <v>0.14471763789220221</v>
      </c>
      <c r="H307" s="13">
        <f t="shared" si="20"/>
        <v>-0.15632361648597498</v>
      </c>
    </row>
    <row r="308" spans="1:8" ht="15.75" customHeight="1" x14ac:dyDescent="0.25">
      <c r="A308" s="174">
        <v>1</v>
      </c>
      <c r="B308" s="174">
        <v>8.14E-2</v>
      </c>
      <c r="C308" s="174">
        <v>0.72861600000000004</v>
      </c>
      <c r="D308" s="174">
        <v>0.47419099999999997</v>
      </c>
      <c r="E308" s="13">
        <f t="shared" si="21"/>
        <v>0.12006746453150843</v>
      </c>
      <c r="F308" s="13">
        <f t="shared" si="18"/>
        <v>0.88686060306375658</v>
      </c>
      <c r="G308" s="13">
        <f t="shared" si="19"/>
        <v>0.52998085729081823</v>
      </c>
      <c r="H308" s="13">
        <f t="shared" si="20"/>
        <v>-0.63491439140746264</v>
      </c>
    </row>
    <row r="309" spans="1:8" ht="15.75" customHeight="1" x14ac:dyDescent="0.25">
      <c r="A309" s="174">
        <v>1</v>
      </c>
      <c r="B309" s="174">
        <v>1.1392</v>
      </c>
      <c r="C309" s="174">
        <v>-0.81412200000000001</v>
      </c>
      <c r="D309" s="174">
        <v>-0.31604700000000002</v>
      </c>
      <c r="E309" s="13">
        <f t="shared" si="21"/>
        <v>-0.70305263192581269</v>
      </c>
      <c r="F309" s="13">
        <f t="shared" si="18"/>
        <v>2.0199093454699324</v>
      </c>
      <c r="G309" s="13">
        <f t="shared" si="19"/>
        <v>0.33113576786669685</v>
      </c>
      <c r="H309" s="13">
        <f t="shared" si="20"/>
        <v>-1.1052268128799136</v>
      </c>
    </row>
    <row r="310" spans="1:8" ht="15.75" customHeight="1" x14ac:dyDescent="0.25">
      <c r="A310" s="174">
        <v>0</v>
      </c>
      <c r="B310" s="174">
        <v>-0.84050000000000002</v>
      </c>
      <c r="C310" s="174">
        <v>-0.81412200000000001</v>
      </c>
      <c r="D310" s="174">
        <v>-0.31604700000000002</v>
      </c>
      <c r="E310" s="13">
        <f t="shared" si="21"/>
        <v>-2.4484252183373689</v>
      </c>
      <c r="F310" s="13">
        <f t="shared" si="18"/>
        <v>11.570111964956487</v>
      </c>
      <c r="G310" s="13">
        <f t="shared" si="19"/>
        <v>7.9553786218280645E-2</v>
      </c>
      <c r="H310" s="13">
        <f t="shared" si="20"/>
        <v>-8.2896711540669105E-2</v>
      </c>
    </row>
    <row r="311" spans="1:8" ht="15.75" customHeight="1" x14ac:dyDescent="0.25">
      <c r="A311" s="174">
        <v>0</v>
      </c>
      <c r="B311" s="174">
        <v>-0.84050000000000002</v>
      </c>
      <c r="C311" s="174">
        <v>-7.2352E-2</v>
      </c>
      <c r="D311" s="174">
        <v>-0.31604700000000002</v>
      </c>
      <c r="E311" s="13">
        <f t="shared" si="21"/>
        <v>-1.784661840373601</v>
      </c>
      <c r="F311" s="13">
        <f t="shared" si="18"/>
        <v>5.9575649989603559</v>
      </c>
      <c r="G311" s="13">
        <f t="shared" si="19"/>
        <v>0.14372844524620704</v>
      </c>
      <c r="H311" s="13">
        <f t="shared" si="20"/>
        <v>-0.15516771628746101</v>
      </c>
    </row>
    <row r="312" spans="1:8" ht="15.75" customHeight="1" x14ac:dyDescent="0.25">
      <c r="A312" s="174">
        <v>0</v>
      </c>
      <c r="B312" s="174">
        <v>-0.84050000000000002</v>
      </c>
      <c r="C312" s="174">
        <v>0.72861600000000004</v>
      </c>
      <c r="D312" s="174">
        <v>-0.31604700000000002</v>
      </c>
      <c r="E312" s="13">
        <f t="shared" si="21"/>
        <v>-1.0679258907923517</v>
      </c>
      <c r="F312" s="13">
        <f t="shared" si="18"/>
        <v>2.9093389510568732</v>
      </c>
      <c r="G312" s="13">
        <f t="shared" si="19"/>
        <v>0.25579772245884541</v>
      </c>
      <c r="H312" s="13">
        <f t="shared" si="20"/>
        <v>-0.29544240268575378</v>
      </c>
    </row>
    <row r="313" spans="1:8" ht="15.75" customHeight="1" x14ac:dyDescent="0.25">
      <c r="A313" s="174">
        <v>0</v>
      </c>
      <c r="B313" s="174">
        <v>8.14E-2</v>
      </c>
      <c r="C313" s="174">
        <v>-0.81412200000000001</v>
      </c>
      <c r="D313" s="174">
        <v>0.13558899999999999</v>
      </c>
      <c r="E313" s="13">
        <f t="shared" si="21"/>
        <v>-1.4212040133482522</v>
      </c>
      <c r="F313" s="13">
        <f t="shared" si="18"/>
        <v>4.1421045883731118</v>
      </c>
      <c r="G313" s="13">
        <f t="shared" si="19"/>
        <v>0.19447290167164524</v>
      </c>
      <c r="H313" s="13">
        <f t="shared" si="20"/>
        <v>-0.21625843530669817</v>
      </c>
    </row>
    <row r="314" spans="1:8" ht="15.75" customHeight="1" x14ac:dyDescent="0.25">
      <c r="A314" s="174">
        <v>0</v>
      </c>
      <c r="B314" s="174">
        <v>1.1392</v>
      </c>
      <c r="C314" s="174">
        <v>-0.303039</v>
      </c>
      <c r="D314" s="174">
        <v>-0.31604700000000002</v>
      </c>
      <c r="E314" s="13">
        <f t="shared" si="21"/>
        <v>-0.24571655942374818</v>
      </c>
      <c r="F314" s="13">
        <f t="shared" si="18"/>
        <v>1.2785371328772672</v>
      </c>
      <c r="G314" s="13">
        <f t="shared" si="19"/>
        <v>0.43887807908455301</v>
      </c>
      <c r="H314" s="13">
        <f t="shared" si="20"/>
        <v>-0.57781706923669229</v>
      </c>
    </row>
    <row r="315" spans="1:8" ht="15.75" customHeight="1" x14ac:dyDescent="0.25">
      <c r="A315" s="174">
        <v>1</v>
      </c>
      <c r="B315" s="174">
        <v>8.14E-2</v>
      </c>
      <c r="C315" s="174">
        <v>0.72861600000000004</v>
      </c>
      <c r="D315" s="174">
        <v>0.13558899999999999</v>
      </c>
      <c r="E315" s="13">
        <f t="shared" si="21"/>
        <v>-4.0704685803235038E-2</v>
      </c>
      <c r="F315" s="13">
        <f t="shared" si="18"/>
        <v>1.0415444772535192</v>
      </c>
      <c r="G315" s="13">
        <f t="shared" si="19"/>
        <v>0.48982523336709055</v>
      </c>
      <c r="H315" s="13">
        <f t="shared" si="20"/>
        <v>-0.71370661809589819</v>
      </c>
    </row>
    <row r="316" spans="1:8" ht="15.75" customHeight="1" x14ac:dyDescent="0.25">
      <c r="A316" s="174">
        <v>0</v>
      </c>
      <c r="B316" s="174">
        <v>8.14E-2</v>
      </c>
      <c r="C316" s="174">
        <v>-3.6634E-2</v>
      </c>
      <c r="D316" s="174">
        <v>0.13558899999999999</v>
      </c>
      <c r="E316" s="13">
        <f t="shared" si="21"/>
        <v>-0.72547884084694592</v>
      </c>
      <c r="F316" s="13">
        <f t="shared" si="18"/>
        <v>2.0657200143025034</v>
      </c>
      <c r="G316" s="13">
        <f t="shared" si="19"/>
        <v>0.32618764770908631</v>
      </c>
      <c r="H316" s="13">
        <f t="shared" si="20"/>
        <v>-0.39480361589675461</v>
      </c>
    </row>
    <row r="317" spans="1:8" ht="15.75" customHeight="1" x14ac:dyDescent="0.25">
      <c r="A317" s="174">
        <v>1</v>
      </c>
      <c r="B317" s="174">
        <v>1.1392</v>
      </c>
      <c r="C317" s="174">
        <v>-0.81412200000000001</v>
      </c>
      <c r="D317" s="174">
        <v>0.13558899999999999</v>
      </c>
      <c r="E317" s="13">
        <f t="shared" si="21"/>
        <v>-0.48861062954962409</v>
      </c>
      <c r="F317" s="13">
        <f t="shared" si="18"/>
        <v>1.6300499027753297</v>
      </c>
      <c r="G317" s="13">
        <f t="shared" si="19"/>
        <v>0.38022092240332078</v>
      </c>
      <c r="H317" s="13">
        <f t="shared" si="20"/>
        <v>-0.9670028204489497</v>
      </c>
    </row>
    <row r="318" spans="1:8" ht="15.75" customHeight="1" x14ac:dyDescent="0.25">
      <c r="A318" s="174">
        <v>0</v>
      </c>
      <c r="B318" s="174">
        <v>8.14E-2</v>
      </c>
      <c r="C318" s="174">
        <v>-0.81412200000000001</v>
      </c>
      <c r="D318" s="174">
        <v>0.13558899999999999</v>
      </c>
      <c r="E318" s="13">
        <f t="shared" si="21"/>
        <v>-1.4212040133482522</v>
      </c>
      <c r="F318" s="13">
        <f t="shared" si="18"/>
        <v>4.1421045883731118</v>
      </c>
      <c r="G318" s="13">
        <f t="shared" si="19"/>
        <v>0.19447290167164524</v>
      </c>
      <c r="H318" s="13">
        <f t="shared" si="20"/>
        <v>-0.21625843530669817</v>
      </c>
    </row>
    <row r="319" spans="1:8" ht="15.75" customHeight="1" x14ac:dyDescent="0.25">
      <c r="A319" s="174">
        <v>0</v>
      </c>
      <c r="B319" s="174">
        <v>1.1392</v>
      </c>
      <c r="C319" s="174">
        <v>-0.81412200000000001</v>
      </c>
      <c r="D319" s="174">
        <v>0.13558899999999999</v>
      </c>
      <c r="E319" s="13">
        <f t="shared" si="21"/>
        <v>-0.48861062954962409</v>
      </c>
      <c r="F319" s="13">
        <f t="shared" si="18"/>
        <v>1.6300499027753297</v>
      </c>
      <c r="G319" s="13">
        <f t="shared" si="19"/>
        <v>0.38022092240332078</v>
      </c>
      <c r="H319" s="13">
        <f t="shared" si="20"/>
        <v>-0.47839219089932566</v>
      </c>
    </row>
    <row r="320" spans="1:8" ht="15.75" customHeight="1" x14ac:dyDescent="0.25">
      <c r="A320" s="174">
        <v>0</v>
      </c>
      <c r="B320" s="174">
        <v>8.14E-2</v>
      </c>
      <c r="C320" s="174">
        <v>-7.2352E-2</v>
      </c>
      <c r="D320" s="174">
        <v>0.47419099999999997</v>
      </c>
      <c r="E320" s="13">
        <f t="shared" si="21"/>
        <v>-0.59666848504974079</v>
      </c>
      <c r="F320" s="13">
        <f t="shared" si="18"/>
        <v>1.8160584849868264</v>
      </c>
      <c r="G320" s="13">
        <f t="shared" si="19"/>
        <v>0.35510626122691408</v>
      </c>
      <c r="H320" s="13">
        <f t="shared" si="20"/>
        <v>-0.43866972184673081</v>
      </c>
    </row>
    <row r="321" spans="1:8" ht="15.75" customHeight="1" x14ac:dyDescent="0.25">
      <c r="A321" s="174">
        <v>0</v>
      </c>
      <c r="B321" s="174">
        <v>1.0023</v>
      </c>
      <c r="C321" s="174">
        <v>1.1453599999999999</v>
      </c>
      <c r="D321" s="174">
        <v>-0.31604700000000002</v>
      </c>
      <c r="E321" s="13">
        <f t="shared" si="21"/>
        <v>0.92966890694839588</v>
      </c>
      <c r="F321" s="13">
        <f t="shared" si="18"/>
        <v>0.39468436599198026</v>
      </c>
      <c r="G321" s="13">
        <f t="shared" si="19"/>
        <v>0.71700810906325896</v>
      </c>
      <c r="H321" s="13">
        <f t="shared" si="20"/>
        <v>-1.2623370356832084</v>
      </c>
    </row>
    <row r="322" spans="1:8" ht="15.75" customHeight="1" x14ac:dyDescent="0.25">
      <c r="A322" s="174">
        <v>1</v>
      </c>
      <c r="B322" s="174">
        <v>1.1392</v>
      </c>
      <c r="C322" s="174">
        <v>0.72861600000000004</v>
      </c>
      <c r="D322" s="174">
        <v>0.13558899999999999</v>
      </c>
      <c r="E322" s="13">
        <f t="shared" si="21"/>
        <v>0.89188869799539305</v>
      </c>
      <c r="F322" s="13">
        <f t="shared" si="18"/>
        <v>0.40988088003594114</v>
      </c>
      <c r="G322" s="13">
        <f t="shared" si="19"/>
        <v>0.70927977970345102</v>
      </c>
      <c r="H322" s="13">
        <f t="shared" si="20"/>
        <v>-0.34350521857723776</v>
      </c>
    </row>
    <row r="323" spans="1:8" ht="15.75" customHeight="1" x14ac:dyDescent="0.25">
      <c r="A323" s="174">
        <v>0</v>
      </c>
      <c r="B323" s="174">
        <v>8.14E-2</v>
      </c>
      <c r="C323" s="174">
        <v>-3.6634E-2</v>
      </c>
      <c r="D323" s="174">
        <v>0.13558899999999999</v>
      </c>
      <c r="E323" s="13">
        <f t="shared" si="21"/>
        <v>-0.72547884084694592</v>
      </c>
      <c r="F323" s="13">
        <f t="shared" si="18"/>
        <v>2.0657200143025034</v>
      </c>
      <c r="G323" s="13">
        <f t="shared" si="19"/>
        <v>0.32618764770908631</v>
      </c>
      <c r="H323" s="13">
        <f t="shared" si="20"/>
        <v>-0.39480361589675461</v>
      </c>
    </row>
    <row r="324" spans="1:8" ht="15.75" customHeight="1" x14ac:dyDescent="0.25">
      <c r="A324" s="174">
        <v>1</v>
      </c>
      <c r="B324" s="174">
        <v>1.1392</v>
      </c>
      <c r="C324" s="174">
        <v>-0.303039</v>
      </c>
      <c r="D324" s="174">
        <v>0.13558899999999999</v>
      </c>
      <c r="E324" s="13">
        <f t="shared" si="21"/>
        <v>-3.127455704755959E-2</v>
      </c>
      <c r="F324" s="13">
        <f t="shared" ref="F324:F387" si="22">EXP(-E324)</f>
        <v>1.0317687443821282</v>
      </c>
      <c r="G324" s="13">
        <f t="shared" ref="G324:G387" si="23">1/(1+F324)</f>
        <v>0.49218199795868278</v>
      </c>
      <c r="H324" s="13">
        <f t="shared" ref="H324:H387" si="24">A324*LN(G324)+(1-A324)*(LN(1-G324))</f>
        <v>-0.70890671634117997</v>
      </c>
    </row>
    <row r="325" spans="1:8" ht="15.75" customHeight="1" x14ac:dyDescent="0.25">
      <c r="A325" s="174">
        <v>0</v>
      </c>
      <c r="B325" s="174">
        <v>8.14E-2</v>
      </c>
      <c r="C325" s="174">
        <v>0.72861600000000004</v>
      </c>
      <c r="D325" s="174">
        <v>0.13558899999999999</v>
      </c>
      <c r="E325" s="13">
        <f t="shared" si="21"/>
        <v>-4.0704685803235038E-2</v>
      </c>
      <c r="F325" s="13">
        <f t="shared" si="22"/>
        <v>1.0415444772535192</v>
      </c>
      <c r="G325" s="13">
        <f t="shared" si="23"/>
        <v>0.48982523336709055</v>
      </c>
      <c r="H325" s="13">
        <f t="shared" si="24"/>
        <v>-0.67300193229266281</v>
      </c>
    </row>
    <row r="326" spans="1:8" ht="15.75" customHeight="1" x14ac:dyDescent="0.25">
      <c r="A326" s="174">
        <v>0</v>
      </c>
      <c r="B326" s="174">
        <v>8.14E-2</v>
      </c>
      <c r="C326" s="174">
        <v>-3.6634E-2</v>
      </c>
      <c r="D326" s="174">
        <v>0.13558899999999999</v>
      </c>
      <c r="E326" s="13">
        <f t="shared" si="21"/>
        <v>-0.72547884084694592</v>
      </c>
      <c r="F326" s="13">
        <f t="shared" si="22"/>
        <v>2.0657200143025034</v>
      </c>
      <c r="G326" s="13">
        <f t="shared" si="23"/>
        <v>0.32618764770908631</v>
      </c>
      <c r="H326" s="13">
        <f t="shared" si="24"/>
        <v>-0.39480361589675461</v>
      </c>
    </row>
    <row r="327" spans="1:8" ht="15.75" customHeight="1" x14ac:dyDescent="0.25">
      <c r="A327" s="174">
        <v>1</v>
      </c>
      <c r="B327" s="174">
        <v>8.14E-2</v>
      </c>
      <c r="C327" s="174">
        <v>0.14205799999999999</v>
      </c>
      <c r="D327" s="174">
        <v>-0.31604700000000002</v>
      </c>
      <c r="E327" s="13">
        <f t="shared" si="21"/>
        <v>-0.78002059714267613</v>
      </c>
      <c r="F327" s="13">
        <f t="shared" si="22"/>
        <v>2.181517198056437</v>
      </c>
      <c r="G327" s="13">
        <f t="shared" si="23"/>
        <v>0.31431544692289953</v>
      </c>
      <c r="H327" s="13">
        <f t="shared" si="24"/>
        <v>-1.1573581893201152</v>
      </c>
    </row>
    <row r="328" spans="1:8" ht="15.75" customHeight="1" x14ac:dyDescent="0.25">
      <c r="A328" s="174">
        <v>0</v>
      </c>
      <c r="B328" s="174">
        <v>-0.84050000000000002</v>
      </c>
      <c r="C328" s="174">
        <v>0.72861600000000004</v>
      </c>
      <c r="D328" s="174">
        <v>0.13558899999999999</v>
      </c>
      <c r="E328" s="13">
        <f t="shared" si="21"/>
        <v>-0.85348388841616307</v>
      </c>
      <c r="F328" s="13">
        <f t="shared" si="22"/>
        <v>2.3478121357012798</v>
      </c>
      <c r="G328" s="13">
        <f t="shared" si="23"/>
        <v>0.2987025434718803</v>
      </c>
      <c r="H328" s="13">
        <f t="shared" si="24"/>
        <v>-0.3548231502416288</v>
      </c>
    </row>
    <row r="329" spans="1:8" ht="15.75" customHeight="1" x14ac:dyDescent="0.25">
      <c r="A329" s="174">
        <v>0</v>
      </c>
      <c r="B329" s="174">
        <v>8.14E-2</v>
      </c>
      <c r="C329" s="174">
        <v>-0.81412200000000001</v>
      </c>
      <c r="D329" s="174">
        <v>0.47419099999999997</v>
      </c>
      <c r="E329" s="13">
        <f t="shared" si="21"/>
        <v>-1.2604318630135087</v>
      </c>
      <c r="F329" s="13">
        <f t="shared" si="22"/>
        <v>3.5269443153156699</v>
      </c>
      <c r="G329" s="13">
        <f t="shared" si="23"/>
        <v>0.2208995583658441</v>
      </c>
      <c r="H329" s="13">
        <f t="shared" si="24"/>
        <v>-0.24961530479378982</v>
      </c>
    </row>
    <row r="330" spans="1:8" ht="15.75" customHeight="1" x14ac:dyDescent="0.25">
      <c r="A330" s="174">
        <v>1</v>
      </c>
      <c r="B330" s="174">
        <v>8.14E-2</v>
      </c>
      <c r="C330" s="174">
        <v>-7.2352E-2</v>
      </c>
      <c r="D330" s="174">
        <v>0.13558899999999999</v>
      </c>
      <c r="E330" s="13">
        <f t="shared" si="21"/>
        <v>-0.75744063538448425</v>
      </c>
      <c r="F330" s="13">
        <f t="shared" si="22"/>
        <v>2.1328105892549627</v>
      </c>
      <c r="G330" s="13">
        <f t="shared" si="23"/>
        <v>0.31920218969823438</v>
      </c>
      <c r="H330" s="13">
        <f t="shared" si="24"/>
        <v>-1.1419305534731381</v>
      </c>
    </row>
    <row r="331" spans="1:8" ht="15.75" customHeight="1" x14ac:dyDescent="0.25">
      <c r="A331" s="174">
        <v>0</v>
      </c>
      <c r="B331" s="174">
        <v>8.14E-2</v>
      </c>
      <c r="C331" s="174">
        <v>-0.81412200000000001</v>
      </c>
      <c r="D331" s="174">
        <v>0.13558899999999999</v>
      </c>
      <c r="E331" s="13">
        <f t="shared" si="21"/>
        <v>-1.4212040133482522</v>
      </c>
      <c r="F331" s="13">
        <f t="shared" si="22"/>
        <v>4.1421045883731118</v>
      </c>
      <c r="G331" s="13">
        <f t="shared" si="23"/>
        <v>0.19447290167164524</v>
      </c>
      <c r="H331" s="13">
        <f t="shared" si="24"/>
        <v>-0.21625843530669817</v>
      </c>
    </row>
    <row r="332" spans="1:8" ht="15.75" customHeight="1" x14ac:dyDescent="0.25">
      <c r="A332" s="174">
        <v>0</v>
      </c>
      <c r="B332" s="174">
        <v>-0.84050000000000002</v>
      </c>
      <c r="C332" s="174">
        <v>0.72861600000000004</v>
      </c>
      <c r="D332" s="174">
        <v>-0.31604700000000002</v>
      </c>
      <c r="E332" s="13">
        <f t="shared" si="21"/>
        <v>-1.0679258907923517</v>
      </c>
      <c r="F332" s="13">
        <f t="shared" si="22"/>
        <v>2.9093389510568732</v>
      </c>
      <c r="G332" s="13">
        <f t="shared" si="23"/>
        <v>0.25579772245884541</v>
      </c>
      <c r="H332" s="13">
        <f t="shared" si="24"/>
        <v>-0.29544240268575378</v>
      </c>
    </row>
    <row r="333" spans="1:8" ht="15.75" customHeight="1" x14ac:dyDescent="0.25">
      <c r="A333" s="174">
        <v>0</v>
      </c>
      <c r="B333" s="174">
        <v>1.1392</v>
      </c>
      <c r="C333" s="174">
        <v>-0.81412200000000001</v>
      </c>
      <c r="D333" s="174">
        <v>0.13558899999999999</v>
      </c>
      <c r="E333" s="13">
        <f t="shared" si="21"/>
        <v>-0.48861062954962409</v>
      </c>
      <c r="F333" s="13">
        <f t="shared" si="22"/>
        <v>1.6300499027753297</v>
      </c>
      <c r="G333" s="13">
        <f t="shared" si="23"/>
        <v>0.38022092240332078</v>
      </c>
      <c r="H333" s="13">
        <f t="shared" si="24"/>
        <v>-0.47839219089932566</v>
      </c>
    </row>
    <row r="334" spans="1:8" ht="15.75" customHeight="1" x14ac:dyDescent="0.25">
      <c r="A334" s="174">
        <v>0</v>
      </c>
      <c r="B334" s="174">
        <v>8.14E-2</v>
      </c>
      <c r="C334" s="174">
        <v>-0.81412200000000001</v>
      </c>
      <c r="D334" s="174">
        <v>-0.31604700000000002</v>
      </c>
      <c r="E334" s="13">
        <f t="shared" si="21"/>
        <v>-1.6356460157244408</v>
      </c>
      <c r="F334" s="13">
        <f t="shared" si="22"/>
        <v>5.1327727781361769</v>
      </c>
      <c r="G334" s="13">
        <f t="shared" si="23"/>
        <v>0.16305838096025335</v>
      </c>
      <c r="H334" s="13">
        <f t="shared" si="24"/>
        <v>-0.17800096117652239</v>
      </c>
    </row>
    <row r="335" spans="1:8" ht="15.75" customHeight="1" x14ac:dyDescent="0.25">
      <c r="A335" s="174">
        <v>0</v>
      </c>
      <c r="B335" s="174">
        <v>8.14E-2</v>
      </c>
      <c r="C335" s="174">
        <v>-0.81412200000000001</v>
      </c>
      <c r="D335" s="174">
        <v>0.13558899999999999</v>
      </c>
      <c r="E335" s="13">
        <f t="shared" si="21"/>
        <v>-1.4212040133482522</v>
      </c>
      <c r="F335" s="13">
        <f t="shared" si="22"/>
        <v>4.1421045883731118</v>
      </c>
      <c r="G335" s="13">
        <f t="shared" si="23"/>
        <v>0.19447290167164524</v>
      </c>
      <c r="H335" s="13">
        <f t="shared" si="24"/>
        <v>-0.21625843530669817</v>
      </c>
    </row>
    <row r="336" spans="1:8" ht="15.75" customHeight="1" x14ac:dyDescent="0.25">
      <c r="A336" s="174">
        <v>0</v>
      </c>
      <c r="B336" s="174">
        <v>8.14E-2</v>
      </c>
      <c r="C336" s="174">
        <v>-0.81412200000000001</v>
      </c>
      <c r="D336" s="174">
        <v>0.47419099999999997</v>
      </c>
      <c r="E336" s="13">
        <f t="shared" si="21"/>
        <v>-1.2604318630135087</v>
      </c>
      <c r="F336" s="13">
        <f t="shared" si="22"/>
        <v>3.5269443153156699</v>
      </c>
      <c r="G336" s="13">
        <f t="shared" si="23"/>
        <v>0.2208995583658441</v>
      </c>
      <c r="H336" s="13">
        <f t="shared" si="24"/>
        <v>-0.24961530479378982</v>
      </c>
    </row>
    <row r="337" spans="1:8" ht="15.75" customHeight="1" x14ac:dyDescent="0.25">
      <c r="A337" s="174">
        <v>1</v>
      </c>
      <c r="B337" s="174">
        <v>8.14E-2</v>
      </c>
      <c r="C337" s="174">
        <v>-0.81412200000000001</v>
      </c>
      <c r="D337" s="174">
        <v>0.13558899999999999</v>
      </c>
      <c r="E337" s="13">
        <f t="shared" si="21"/>
        <v>-1.4212040133482522</v>
      </c>
      <c r="F337" s="13">
        <f t="shared" si="22"/>
        <v>4.1421045883731118</v>
      </c>
      <c r="G337" s="13">
        <f t="shared" si="23"/>
        <v>0.19447290167164524</v>
      </c>
      <c r="H337" s="13">
        <f t="shared" si="24"/>
        <v>-1.6374624486549505</v>
      </c>
    </row>
    <row r="338" spans="1:8" ht="15.75" customHeight="1" x14ac:dyDescent="0.25">
      <c r="A338" s="174">
        <v>0</v>
      </c>
      <c r="B338" s="174">
        <v>8.14E-2</v>
      </c>
      <c r="C338" s="174">
        <v>-0.81412200000000001</v>
      </c>
      <c r="D338" s="174">
        <v>0.47419099999999997</v>
      </c>
      <c r="E338" s="13">
        <f t="shared" si="21"/>
        <v>-1.2604318630135087</v>
      </c>
      <c r="F338" s="13">
        <f t="shared" si="22"/>
        <v>3.5269443153156699</v>
      </c>
      <c r="G338" s="13">
        <f t="shared" si="23"/>
        <v>0.2208995583658441</v>
      </c>
      <c r="H338" s="13">
        <f t="shared" si="24"/>
        <v>-0.24961530479378982</v>
      </c>
    </row>
    <row r="339" spans="1:8" ht="15.75" customHeight="1" x14ac:dyDescent="0.25">
      <c r="A339" s="174">
        <v>0</v>
      </c>
      <c r="B339" s="174">
        <v>8.14E-2</v>
      </c>
      <c r="C339" s="174">
        <v>-0.81412200000000001</v>
      </c>
      <c r="D339" s="174">
        <v>-0.31604700000000002</v>
      </c>
      <c r="E339" s="13">
        <f t="shared" si="21"/>
        <v>-1.6356460157244408</v>
      </c>
      <c r="F339" s="13">
        <f t="shared" si="22"/>
        <v>5.1327727781361769</v>
      </c>
      <c r="G339" s="13">
        <f t="shared" si="23"/>
        <v>0.16305838096025335</v>
      </c>
      <c r="H339" s="13">
        <f t="shared" si="24"/>
        <v>-0.17800096117652239</v>
      </c>
    </row>
    <row r="340" spans="1:8" ht="15.75" customHeight="1" x14ac:dyDescent="0.25">
      <c r="A340" s="174">
        <v>0</v>
      </c>
      <c r="B340" s="174">
        <v>8.14E-2</v>
      </c>
      <c r="C340" s="174">
        <v>-0.81412200000000001</v>
      </c>
      <c r="D340" s="174">
        <v>-0.31604700000000002</v>
      </c>
      <c r="E340" s="13">
        <f t="shared" si="21"/>
        <v>-1.6356460157244408</v>
      </c>
      <c r="F340" s="13">
        <f t="shared" si="22"/>
        <v>5.1327727781361769</v>
      </c>
      <c r="G340" s="13">
        <f t="shared" si="23"/>
        <v>0.16305838096025335</v>
      </c>
      <c r="H340" s="13">
        <f t="shared" si="24"/>
        <v>-0.17800096117652239</v>
      </c>
    </row>
    <row r="341" spans="1:8" ht="15.75" customHeight="1" x14ac:dyDescent="0.25">
      <c r="A341" s="174">
        <v>1</v>
      </c>
      <c r="B341" s="174">
        <v>8.14E-2</v>
      </c>
      <c r="C341" s="174">
        <v>-0.81412200000000001</v>
      </c>
      <c r="D341" s="174">
        <v>-0.31604700000000002</v>
      </c>
      <c r="E341" s="13">
        <f t="shared" si="21"/>
        <v>-1.6356460157244408</v>
      </c>
      <c r="F341" s="13">
        <f t="shared" si="22"/>
        <v>5.1327727781361769</v>
      </c>
      <c r="G341" s="13">
        <f t="shared" si="23"/>
        <v>0.16305838096025335</v>
      </c>
      <c r="H341" s="13">
        <f t="shared" si="24"/>
        <v>-1.8136469769009631</v>
      </c>
    </row>
    <row r="342" spans="1:8" ht="15.75" customHeight="1" x14ac:dyDescent="0.25">
      <c r="A342" s="174">
        <v>0</v>
      </c>
      <c r="B342" s="174">
        <v>8.14E-2</v>
      </c>
      <c r="C342" s="174">
        <v>0.72861600000000004</v>
      </c>
      <c r="D342" s="174">
        <v>0.13558899999999999</v>
      </c>
      <c r="E342" s="13">
        <f t="shared" si="21"/>
        <v>-4.0704685803235038E-2</v>
      </c>
      <c r="F342" s="13">
        <f t="shared" si="22"/>
        <v>1.0415444772535192</v>
      </c>
      <c r="G342" s="13">
        <f t="shared" si="23"/>
        <v>0.48982523336709055</v>
      </c>
      <c r="H342" s="13">
        <f t="shared" si="24"/>
        <v>-0.67300193229266281</v>
      </c>
    </row>
    <row r="343" spans="1:8" ht="15.75" customHeight="1" x14ac:dyDescent="0.25">
      <c r="A343" s="174">
        <v>0</v>
      </c>
      <c r="B343" s="174">
        <v>8.14E-2</v>
      </c>
      <c r="C343" s="174">
        <v>-0.81412200000000001</v>
      </c>
      <c r="D343" s="174">
        <v>-0.31604700000000002</v>
      </c>
      <c r="E343" s="13">
        <f t="shared" ref="E343:E406" si="25">$K$3+($K$4*B343)+($K$5*C343)+($K$6*D343)</f>
        <v>-1.6356460157244408</v>
      </c>
      <c r="F343" s="13">
        <f t="shared" si="22"/>
        <v>5.1327727781361769</v>
      </c>
      <c r="G343" s="13">
        <f t="shared" si="23"/>
        <v>0.16305838096025335</v>
      </c>
      <c r="H343" s="13">
        <f t="shared" si="24"/>
        <v>-0.17800096117652239</v>
      </c>
    </row>
    <row r="344" spans="1:8" ht="15.75" customHeight="1" x14ac:dyDescent="0.25">
      <c r="A344" s="174">
        <v>0</v>
      </c>
      <c r="B344" s="174">
        <v>-0.84050000000000002</v>
      </c>
      <c r="C344" s="174">
        <v>-0.81412200000000001</v>
      </c>
      <c r="D344" s="174">
        <v>-0.31604700000000002</v>
      </c>
      <c r="E344" s="13">
        <f t="shared" si="25"/>
        <v>-2.4484252183373689</v>
      </c>
      <c r="F344" s="13">
        <f t="shared" si="22"/>
        <v>11.570111964956487</v>
      </c>
      <c r="G344" s="13">
        <f t="shared" si="23"/>
        <v>7.9553786218280645E-2</v>
      </c>
      <c r="H344" s="13">
        <f t="shared" si="24"/>
        <v>-8.2896711540669105E-2</v>
      </c>
    </row>
    <row r="345" spans="1:8" ht="15.75" customHeight="1" x14ac:dyDescent="0.25">
      <c r="A345" s="174">
        <v>0</v>
      </c>
      <c r="B345" s="174">
        <v>-0.84050000000000002</v>
      </c>
      <c r="C345" s="174">
        <v>-0.81412200000000001</v>
      </c>
      <c r="D345" s="174">
        <v>-0.31604700000000002</v>
      </c>
      <c r="E345" s="13">
        <f t="shared" si="25"/>
        <v>-2.4484252183373689</v>
      </c>
      <c r="F345" s="13">
        <f t="shared" si="22"/>
        <v>11.570111964956487</v>
      </c>
      <c r="G345" s="13">
        <f t="shared" si="23"/>
        <v>7.9553786218280645E-2</v>
      </c>
      <c r="H345" s="13">
        <f t="shared" si="24"/>
        <v>-8.2896711540669105E-2</v>
      </c>
    </row>
    <row r="346" spans="1:8" ht="15.75" customHeight="1" x14ac:dyDescent="0.25">
      <c r="A346" s="174">
        <v>0</v>
      </c>
      <c r="B346" s="174">
        <v>-0.84050000000000002</v>
      </c>
      <c r="C346" s="174">
        <v>-0.81412200000000001</v>
      </c>
      <c r="D346" s="174">
        <v>0.13558899999999999</v>
      </c>
      <c r="E346" s="13">
        <f t="shared" si="25"/>
        <v>-2.2339832159611803</v>
      </c>
      <c r="F346" s="13">
        <f t="shared" si="22"/>
        <v>9.3369833284222228</v>
      </c>
      <c r="G346" s="13">
        <f t="shared" si="23"/>
        <v>9.6740022521893163E-2</v>
      </c>
      <c r="H346" s="13">
        <f t="shared" si="24"/>
        <v>-0.10174486281765827</v>
      </c>
    </row>
    <row r="347" spans="1:8" ht="15.75" customHeight="1" x14ac:dyDescent="0.25">
      <c r="A347" s="174">
        <v>0</v>
      </c>
      <c r="B347" s="174">
        <v>8.14E-2</v>
      </c>
      <c r="C347" s="174">
        <v>-7.2352E-2</v>
      </c>
      <c r="D347" s="174">
        <v>0.13558899999999999</v>
      </c>
      <c r="E347" s="13">
        <f t="shared" si="25"/>
        <v>-0.75744063538448425</v>
      </c>
      <c r="F347" s="13">
        <f t="shared" si="22"/>
        <v>2.1328105892549627</v>
      </c>
      <c r="G347" s="13">
        <f t="shared" si="23"/>
        <v>0.31920218969823438</v>
      </c>
      <c r="H347" s="13">
        <f t="shared" si="24"/>
        <v>-0.38448991808865407</v>
      </c>
    </row>
    <row r="348" spans="1:8" ht="15.75" customHeight="1" x14ac:dyDescent="0.25">
      <c r="A348" s="174">
        <v>0</v>
      </c>
      <c r="B348" s="174">
        <v>1.0023</v>
      </c>
      <c r="C348" s="174">
        <v>1.1453599999999999</v>
      </c>
      <c r="D348" s="174">
        <v>-0.31604700000000002</v>
      </c>
      <c r="E348" s="13">
        <f t="shared" si="25"/>
        <v>0.92966890694839588</v>
      </c>
      <c r="F348" s="13">
        <f t="shared" si="22"/>
        <v>0.39468436599198026</v>
      </c>
      <c r="G348" s="13">
        <f t="shared" si="23"/>
        <v>0.71700810906325896</v>
      </c>
      <c r="H348" s="13">
        <f t="shared" si="24"/>
        <v>-1.2623370356832084</v>
      </c>
    </row>
    <row r="349" spans="1:8" ht="15.75" customHeight="1" x14ac:dyDescent="0.25">
      <c r="A349" s="174">
        <v>1</v>
      </c>
      <c r="B349" s="174">
        <v>8.14E-2</v>
      </c>
      <c r="C349" s="174">
        <v>0.72861600000000004</v>
      </c>
      <c r="D349" s="174">
        <v>0.13558899999999999</v>
      </c>
      <c r="E349" s="13">
        <f t="shared" si="25"/>
        <v>-4.0704685803235038E-2</v>
      </c>
      <c r="F349" s="13">
        <f t="shared" si="22"/>
        <v>1.0415444772535192</v>
      </c>
      <c r="G349" s="13">
        <f t="shared" si="23"/>
        <v>0.48982523336709055</v>
      </c>
      <c r="H349" s="13">
        <f t="shared" si="24"/>
        <v>-0.71370661809589819</v>
      </c>
    </row>
    <row r="350" spans="1:8" ht="15.75" customHeight="1" x14ac:dyDescent="0.25">
      <c r="A350" s="174">
        <v>0</v>
      </c>
      <c r="B350" s="174">
        <v>-0.84050000000000002</v>
      </c>
      <c r="C350" s="174">
        <v>0.72861600000000004</v>
      </c>
      <c r="D350" s="174">
        <v>0.13558899999999999</v>
      </c>
      <c r="E350" s="13">
        <f t="shared" si="25"/>
        <v>-0.85348388841616307</v>
      </c>
      <c r="F350" s="13">
        <f t="shared" si="22"/>
        <v>2.3478121357012798</v>
      </c>
      <c r="G350" s="13">
        <f t="shared" si="23"/>
        <v>0.2987025434718803</v>
      </c>
      <c r="H350" s="13">
        <f t="shared" si="24"/>
        <v>-0.3548231502416288</v>
      </c>
    </row>
    <row r="351" spans="1:8" ht="15.75" customHeight="1" x14ac:dyDescent="0.25">
      <c r="A351" s="174">
        <v>0</v>
      </c>
      <c r="B351" s="174">
        <v>8.14E-2</v>
      </c>
      <c r="C351" s="174">
        <v>-7.2352E-2</v>
      </c>
      <c r="D351" s="174">
        <v>0.13558899999999999</v>
      </c>
      <c r="E351" s="13">
        <f t="shared" si="25"/>
        <v>-0.75744063538448425</v>
      </c>
      <c r="F351" s="13">
        <f t="shared" si="22"/>
        <v>2.1328105892549627</v>
      </c>
      <c r="G351" s="13">
        <f t="shared" si="23"/>
        <v>0.31920218969823438</v>
      </c>
      <c r="H351" s="13">
        <f t="shared" si="24"/>
        <v>-0.38448991808865407</v>
      </c>
    </row>
    <row r="352" spans="1:8" ht="15.75" customHeight="1" x14ac:dyDescent="0.25">
      <c r="A352" s="174">
        <v>1</v>
      </c>
      <c r="B352" s="174">
        <v>8.14E-2</v>
      </c>
      <c r="C352" s="174">
        <v>0.72861600000000004</v>
      </c>
      <c r="D352" s="174">
        <v>-0.31604700000000002</v>
      </c>
      <c r="E352" s="13">
        <f t="shared" si="25"/>
        <v>-0.25514668817942365</v>
      </c>
      <c r="F352" s="13">
        <f t="shared" si="22"/>
        <v>1.2906509302230544</v>
      </c>
      <c r="G352" s="13">
        <f t="shared" si="23"/>
        <v>0.43655713177678451</v>
      </c>
      <c r="H352" s="13">
        <f t="shared" si="24"/>
        <v>-0.82883602618075414</v>
      </c>
    </row>
    <row r="353" spans="1:8" ht="15.75" customHeight="1" x14ac:dyDescent="0.25">
      <c r="A353" s="174">
        <v>0</v>
      </c>
      <c r="B353" s="174">
        <v>8.14E-2</v>
      </c>
      <c r="C353" s="174">
        <v>6.2895000000000006E-2</v>
      </c>
      <c r="D353" s="174">
        <v>0.13558899999999999</v>
      </c>
      <c r="E353" s="13">
        <f t="shared" si="25"/>
        <v>-0.63641659076220825</v>
      </c>
      <c r="F353" s="13">
        <f t="shared" si="22"/>
        <v>1.8896971738581647</v>
      </c>
      <c r="G353" s="13">
        <f t="shared" si="23"/>
        <v>0.34605702253044562</v>
      </c>
      <c r="H353" s="13">
        <f t="shared" si="24"/>
        <v>-0.42473512173976874</v>
      </c>
    </row>
    <row r="354" spans="1:8" ht="15.75" customHeight="1" x14ac:dyDescent="0.25">
      <c r="A354" s="174">
        <v>1</v>
      </c>
      <c r="B354" s="174">
        <v>-0.84050000000000002</v>
      </c>
      <c r="C354" s="174">
        <v>-0.81412200000000001</v>
      </c>
      <c r="D354" s="174">
        <v>-0.31604700000000002</v>
      </c>
      <c r="E354" s="13">
        <f t="shared" si="25"/>
        <v>-2.4484252183373689</v>
      </c>
      <c r="F354" s="13">
        <f t="shared" si="22"/>
        <v>11.570111964956487</v>
      </c>
      <c r="G354" s="13">
        <f t="shared" si="23"/>
        <v>7.9553786218280645E-2</v>
      </c>
      <c r="H354" s="13">
        <f t="shared" si="24"/>
        <v>-2.5313219298780378</v>
      </c>
    </row>
    <row r="355" spans="1:8" ht="15.75" customHeight="1" x14ac:dyDescent="0.25">
      <c r="A355" s="174">
        <v>0</v>
      </c>
      <c r="B355" s="174">
        <v>8.14E-2</v>
      </c>
      <c r="C355" s="174">
        <v>-0.81412200000000001</v>
      </c>
      <c r="D355" s="174">
        <v>0.47419099999999997</v>
      </c>
      <c r="E355" s="13">
        <f t="shared" si="25"/>
        <v>-1.2604318630135087</v>
      </c>
      <c r="F355" s="13">
        <f t="shared" si="22"/>
        <v>3.5269443153156699</v>
      </c>
      <c r="G355" s="13">
        <f t="shared" si="23"/>
        <v>0.2208995583658441</v>
      </c>
      <c r="H355" s="13">
        <f t="shared" si="24"/>
        <v>-0.24961530479378982</v>
      </c>
    </row>
    <row r="356" spans="1:8" ht="15.75" customHeight="1" x14ac:dyDescent="0.25">
      <c r="A356" s="174">
        <v>0</v>
      </c>
      <c r="B356" s="174">
        <v>8.14E-2</v>
      </c>
      <c r="C356" s="174">
        <v>-0.81412200000000001</v>
      </c>
      <c r="D356" s="174">
        <v>-0.31604700000000002</v>
      </c>
      <c r="E356" s="13">
        <f t="shared" si="25"/>
        <v>-1.6356460157244408</v>
      </c>
      <c r="F356" s="13">
        <f t="shared" si="22"/>
        <v>5.1327727781361769</v>
      </c>
      <c r="G356" s="13">
        <f t="shared" si="23"/>
        <v>0.16305838096025335</v>
      </c>
      <c r="H356" s="13">
        <f t="shared" si="24"/>
        <v>-0.17800096117652239</v>
      </c>
    </row>
    <row r="357" spans="1:8" ht="15.75" customHeight="1" x14ac:dyDescent="0.25">
      <c r="A357" s="174">
        <v>0</v>
      </c>
      <c r="B357" s="174">
        <v>-0.84050000000000002</v>
      </c>
      <c r="C357" s="174">
        <v>0.72861600000000004</v>
      </c>
      <c r="D357" s="174">
        <v>-2.6051999999999999E-2</v>
      </c>
      <c r="E357" s="13">
        <f t="shared" si="25"/>
        <v>-0.93023290688698801</v>
      </c>
      <c r="F357" s="13">
        <f t="shared" si="22"/>
        <v>2.5350995510088019</v>
      </c>
      <c r="G357" s="13">
        <f t="shared" si="23"/>
        <v>0.28287746513804191</v>
      </c>
      <c r="H357" s="13">
        <f t="shared" si="24"/>
        <v>-0.33250855359509079</v>
      </c>
    </row>
    <row r="358" spans="1:8" ht="15.75" customHeight="1" x14ac:dyDescent="0.25">
      <c r="A358" s="174">
        <v>0</v>
      </c>
      <c r="B358" s="174">
        <v>8.14E-2</v>
      </c>
      <c r="C358" s="174">
        <v>-0.81412200000000001</v>
      </c>
      <c r="D358" s="174">
        <v>0.13558899999999999</v>
      </c>
      <c r="E358" s="13">
        <f t="shared" si="25"/>
        <v>-1.4212040133482522</v>
      </c>
      <c r="F358" s="13">
        <f t="shared" si="22"/>
        <v>4.1421045883731118</v>
      </c>
      <c r="G358" s="13">
        <f t="shared" si="23"/>
        <v>0.19447290167164524</v>
      </c>
      <c r="H358" s="13">
        <f t="shared" si="24"/>
        <v>-0.21625843530669817</v>
      </c>
    </row>
    <row r="359" spans="1:8" ht="15.75" customHeight="1" x14ac:dyDescent="0.25">
      <c r="A359" s="174">
        <v>1</v>
      </c>
      <c r="B359" s="174">
        <v>8.14E-2</v>
      </c>
      <c r="C359" s="174">
        <v>6.2895000000000006E-2</v>
      </c>
      <c r="D359" s="174">
        <v>0.47419099999999997</v>
      </c>
      <c r="E359" s="13">
        <f t="shared" si="25"/>
        <v>-0.47564444042746479</v>
      </c>
      <c r="F359" s="13">
        <f t="shared" si="22"/>
        <v>1.609050800821253</v>
      </c>
      <c r="G359" s="13">
        <f t="shared" si="23"/>
        <v>0.38328115331645873</v>
      </c>
      <c r="H359" s="13">
        <f t="shared" si="24"/>
        <v>-0.95898647734151288</v>
      </c>
    </row>
    <row r="360" spans="1:8" ht="15.75" customHeight="1" x14ac:dyDescent="0.25">
      <c r="A360" s="174">
        <v>0</v>
      </c>
      <c r="B360" s="174">
        <v>-0.84050000000000002</v>
      </c>
      <c r="C360" s="174">
        <v>0.14205799999999999</v>
      </c>
      <c r="D360" s="174">
        <v>-0.31604700000000002</v>
      </c>
      <c r="E360" s="13">
        <f t="shared" si="25"/>
        <v>-1.5927997997556043</v>
      </c>
      <c r="F360" s="13">
        <f t="shared" si="22"/>
        <v>4.9174976812740336</v>
      </c>
      <c r="G360" s="13">
        <f t="shared" si="23"/>
        <v>0.16899034927626716</v>
      </c>
      <c r="H360" s="13">
        <f t="shared" si="24"/>
        <v>-0.18511387080816369</v>
      </c>
    </row>
    <row r="361" spans="1:8" ht="15.75" customHeight="1" x14ac:dyDescent="0.25">
      <c r="A361" s="174">
        <v>0</v>
      </c>
      <c r="B361" s="174">
        <v>8.14E-2</v>
      </c>
      <c r="C361" s="174">
        <v>-0.81412200000000001</v>
      </c>
      <c r="D361" s="174">
        <v>-0.31604700000000002</v>
      </c>
      <c r="E361" s="13">
        <f t="shared" si="25"/>
        <v>-1.6356460157244408</v>
      </c>
      <c r="F361" s="13">
        <f t="shared" si="22"/>
        <v>5.1327727781361769</v>
      </c>
      <c r="G361" s="13">
        <f t="shared" si="23"/>
        <v>0.16305838096025335</v>
      </c>
      <c r="H361" s="13">
        <f t="shared" si="24"/>
        <v>-0.17800096117652239</v>
      </c>
    </row>
    <row r="362" spans="1:8" ht="15.75" customHeight="1" x14ac:dyDescent="0.25">
      <c r="A362" s="174">
        <v>0</v>
      </c>
      <c r="B362" s="174">
        <v>8.14E-2</v>
      </c>
      <c r="C362" s="174">
        <v>-0.81412200000000001</v>
      </c>
      <c r="D362" s="174">
        <v>-0.31604700000000002</v>
      </c>
      <c r="E362" s="13">
        <f t="shared" si="25"/>
        <v>-1.6356460157244408</v>
      </c>
      <c r="F362" s="13">
        <f t="shared" si="22"/>
        <v>5.1327727781361769</v>
      </c>
      <c r="G362" s="13">
        <f t="shared" si="23"/>
        <v>0.16305838096025335</v>
      </c>
      <c r="H362" s="13">
        <f t="shared" si="24"/>
        <v>-0.17800096117652239</v>
      </c>
    </row>
    <row r="363" spans="1:8" ht="15.75" customHeight="1" x14ac:dyDescent="0.25">
      <c r="A363" s="174">
        <v>1</v>
      </c>
      <c r="B363" s="174">
        <v>8.14E-2</v>
      </c>
      <c r="C363" s="174">
        <v>-0.81412200000000001</v>
      </c>
      <c r="D363" s="174">
        <v>-2.6051999999999999E-2</v>
      </c>
      <c r="E363" s="13">
        <f t="shared" si="25"/>
        <v>-1.497953031819077</v>
      </c>
      <c r="F363" s="13">
        <f t="shared" si="22"/>
        <v>4.472524578326059</v>
      </c>
      <c r="G363" s="13">
        <f t="shared" si="23"/>
        <v>0.18273102033392438</v>
      </c>
      <c r="H363" s="13">
        <f t="shared" si="24"/>
        <v>-1.6997400416475654</v>
      </c>
    </row>
    <row r="364" spans="1:8" ht="15.75" customHeight="1" x14ac:dyDescent="0.25">
      <c r="A364" s="174">
        <v>0</v>
      </c>
      <c r="B364" s="174">
        <v>-0.84050000000000002</v>
      </c>
      <c r="C364" s="174">
        <v>0.14205799999999999</v>
      </c>
      <c r="D364" s="174">
        <v>-2.6051999999999999E-2</v>
      </c>
      <c r="E364" s="13">
        <f t="shared" si="25"/>
        <v>-1.4551068158502405</v>
      </c>
      <c r="F364" s="13">
        <f t="shared" si="22"/>
        <v>4.2849411407893827</v>
      </c>
      <c r="G364" s="13">
        <f t="shared" si="23"/>
        <v>0.18921686606534949</v>
      </c>
      <c r="H364" s="13">
        <f t="shared" si="24"/>
        <v>-0.20975466637860612</v>
      </c>
    </row>
    <row r="365" spans="1:8" ht="15.75" customHeight="1" x14ac:dyDescent="0.25">
      <c r="A365" s="174">
        <v>0</v>
      </c>
      <c r="B365" s="174">
        <v>8.14E-2</v>
      </c>
      <c r="C365" s="174">
        <v>-0.81412200000000001</v>
      </c>
      <c r="D365" s="174">
        <v>-2.6051999999999999E-2</v>
      </c>
      <c r="E365" s="13">
        <f t="shared" si="25"/>
        <v>-1.497953031819077</v>
      </c>
      <c r="F365" s="13">
        <f t="shared" si="22"/>
        <v>4.472524578326059</v>
      </c>
      <c r="G365" s="13">
        <f t="shared" si="23"/>
        <v>0.18273102033392438</v>
      </c>
      <c r="H365" s="13">
        <f t="shared" si="24"/>
        <v>-0.20178700982848841</v>
      </c>
    </row>
    <row r="366" spans="1:8" ht="15.75" customHeight="1" x14ac:dyDescent="0.25">
      <c r="A366" s="174">
        <v>0</v>
      </c>
      <c r="B366" s="174">
        <v>8.14E-2</v>
      </c>
      <c r="C366" s="174">
        <v>-3.6634E-2</v>
      </c>
      <c r="D366" s="174">
        <v>0.13558899999999999</v>
      </c>
      <c r="E366" s="13">
        <f t="shared" si="25"/>
        <v>-0.72547884084694592</v>
      </c>
      <c r="F366" s="13">
        <f t="shared" si="22"/>
        <v>2.0657200143025034</v>
      </c>
      <c r="G366" s="13">
        <f t="shared" si="23"/>
        <v>0.32618764770908631</v>
      </c>
      <c r="H366" s="13">
        <f t="shared" si="24"/>
        <v>-0.39480361589675461</v>
      </c>
    </row>
    <row r="367" spans="1:8" ht="15.75" customHeight="1" x14ac:dyDescent="0.25">
      <c r="A367" s="174">
        <v>0</v>
      </c>
      <c r="B367" s="174">
        <v>-0.84050000000000002</v>
      </c>
      <c r="C367" s="174">
        <v>6.2895000000000006E-2</v>
      </c>
      <c r="D367" s="174">
        <v>0.13558899999999999</v>
      </c>
      <c r="E367" s="13">
        <f t="shared" si="25"/>
        <v>-1.4491957933751363</v>
      </c>
      <c r="F367" s="13">
        <f t="shared" si="22"/>
        <v>4.2596874684447084</v>
      </c>
      <c r="G367" s="13">
        <f t="shared" si="23"/>
        <v>0.19012536505247912</v>
      </c>
      <c r="H367" s="13">
        <f t="shared" si="24"/>
        <v>-0.21087581496375074</v>
      </c>
    </row>
    <row r="368" spans="1:8" ht="15.75" customHeight="1" x14ac:dyDescent="0.25">
      <c r="A368" s="174">
        <v>0</v>
      </c>
      <c r="B368" s="174">
        <v>-0.84050000000000002</v>
      </c>
      <c r="C368" s="174">
        <v>0.72861600000000004</v>
      </c>
      <c r="D368" s="174">
        <v>-0.31604700000000002</v>
      </c>
      <c r="E368" s="13">
        <f t="shared" si="25"/>
        <v>-1.0679258907923517</v>
      </c>
      <c r="F368" s="13">
        <f t="shared" si="22"/>
        <v>2.9093389510568732</v>
      </c>
      <c r="G368" s="13">
        <f t="shared" si="23"/>
        <v>0.25579772245884541</v>
      </c>
      <c r="H368" s="13">
        <f t="shared" si="24"/>
        <v>-0.29544240268575378</v>
      </c>
    </row>
    <row r="369" spans="1:8" ht="15.75" customHeight="1" x14ac:dyDescent="0.25">
      <c r="A369" s="174">
        <v>0</v>
      </c>
      <c r="B369" s="174">
        <v>-0.84050000000000002</v>
      </c>
      <c r="C369" s="174">
        <v>0.72861600000000004</v>
      </c>
      <c r="D369" s="174">
        <v>-0.31604700000000002</v>
      </c>
      <c r="E369" s="13">
        <f t="shared" si="25"/>
        <v>-1.0679258907923517</v>
      </c>
      <c r="F369" s="13">
        <f t="shared" si="22"/>
        <v>2.9093389510568732</v>
      </c>
      <c r="G369" s="13">
        <f t="shared" si="23"/>
        <v>0.25579772245884541</v>
      </c>
      <c r="H369" s="13">
        <f t="shared" si="24"/>
        <v>-0.29544240268575378</v>
      </c>
    </row>
    <row r="370" spans="1:8" ht="15.75" customHeight="1" x14ac:dyDescent="0.25">
      <c r="A370" s="174">
        <v>1</v>
      </c>
      <c r="B370" s="174">
        <v>1.1392</v>
      </c>
      <c r="C370" s="174">
        <v>0.72861600000000004</v>
      </c>
      <c r="D370" s="174">
        <v>0.13558899999999999</v>
      </c>
      <c r="E370" s="13">
        <f t="shared" si="25"/>
        <v>0.89188869799539305</v>
      </c>
      <c r="F370" s="13">
        <f t="shared" si="22"/>
        <v>0.40988088003594114</v>
      </c>
      <c r="G370" s="13">
        <f t="shared" si="23"/>
        <v>0.70927977970345102</v>
      </c>
      <c r="H370" s="13">
        <f t="shared" si="24"/>
        <v>-0.34350521857723776</v>
      </c>
    </row>
    <row r="371" spans="1:8" ht="15.75" customHeight="1" x14ac:dyDescent="0.25">
      <c r="A371" s="174">
        <v>1</v>
      </c>
      <c r="B371" s="174">
        <v>8.14E-2</v>
      </c>
      <c r="C371" s="174">
        <v>-3.6634E-2</v>
      </c>
      <c r="D371" s="174">
        <v>0.13558899999999999</v>
      </c>
      <c r="E371" s="13">
        <f t="shared" si="25"/>
        <v>-0.72547884084694592</v>
      </c>
      <c r="F371" s="13">
        <f t="shared" si="22"/>
        <v>2.0657200143025034</v>
      </c>
      <c r="G371" s="13">
        <f t="shared" si="23"/>
        <v>0.32618764770908631</v>
      </c>
      <c r="H371" s="13">
        <f t="shared" si="24"/>
        <v>-1.1202824567437004</v>
      </c>
    </row>
    <row r="372" spans="1:8" ht="15.75" customHeight="1" x14ac:dyDescent="0.25">
      <c r="A372" s="174">
        <v>0</v>
      </c>
      <c r="B372" s="174">
        <v>-0.84050000000000002</v>
      </c>
      <c r="C372" s="174">
        <v>-3.6634E-2</v>
      </c>
      <c r="D372" s="174">
        <v>0.13558899999999999</v>
      </c>
      <c r="E372" s="13">
        <f t="shared" si="25"/>
        <v>-1.5382580434598738</v>
      </c>
      <c r="F372" s="13">
        <f t="shared" si="22"/>
        <v>4.6564718304967156</v>
      </c>
      <c r="G372" s="13">
        <f t="shared" si="23"/>
        <v>0.17678864669819921</v>
      </c>
      <c r="H372" s="13">
        <f t="shared" si="24"/>
        <v>-0.19454230288854713</v>
      </c>
    </row>
    <row r="373" spans="1:8" ht="15.75" customHeight="1" x14ac:dyDescent="0.25">
      <c r="A373" s="174">
        <v>0</v>
      </c>
      <c r="B373" s="174">
        <v>-0.84050000000000002</v>
      </c>
      <c r="C373" s="174">
        <v>0.14205799999999999</v>
      </c>
      <c r="D373" s="174">
        <v>-0.31604700000000002</v>
      </c>
      <c r="E373" s="13">
        <f t="shared" si="25"/>
        <v>-1.5927997997556043</v>
      </c>
      <c r="F373" s="13">
        <f t="shared" si="22"/>
        <v>4.9174976812740336</v>
      </c>
      <c r="G373" s="13">
        <f t="shared" si="23"/>
        <v>0.16899034927626716</v>
      </c>
      <c r="H373" s="13">
        <f t="shared" si="24"/>
        <v>-0.18511387080816369</v>
      </c>
    </row>
    <row r="374" spans="1:8" ht="15.75" customHeight="1" x14ac:dyDescent="0.25">
      <c r="A374" s="174">
        <v>0</v>
      </c>
      <c r="B374" s="174">
        <v>-0.84050000000000002</v>
      </c>
      <c r="C374" s="174">
        <v>-0.81412200000000001</v>
      </c>
      <c r="D374" s="174">
        <v>-0.31604700000000002</v>
      </c>
      <c r="E374" s="13">
        <f t="shared" si="25"/>
        <v>-2.4484252183373689</v>
      </c>
      <c r="F374" s="13">
        <f t="shared" si="22"/>
        <v>11.570111964956487</v>
      </c>
      <c r="G374" s="13">
        <f t="shared" si="23"/>
        <v>7.9553786218280645E-2</v>
      </c>
      <c r="H374" s="13">
        <f t="shared" si="24"/>
        <v>-8.2896711540669105E-2</v>
      </c>
    </row>
    <row r="375" spans="1:8" ht="15.75" customHeight="1" x14ac:dyDescent="0.25">
      <c r="A375" s="174">
        <v>0</v>
      </c>
      <c r="B375" s="174">
        <v>1.0023</v>
      </c>
      <c r="C375" s="174">
        <v>1.1453599999999999</v>
      </c>
      <c r="D375" s="174">
        <v>0.13558899999999999</v>
      </c>
      <c r="E375" s="13">
        <f t="shared" si="25"/>
        <v>1.1441109093245845</v>
      </c>
      <c r="F375" s="13">
        <f t="shared" si="22"/>
        <v>0.31850697352088014</v>
      </c>
      <c r="G375" s="13">
        <f t="shared" si="23"/>
        <v>0.75843360716526675</v>
      </c>
      <c r="H375" s="13">
        <f t="shared" si="24"/>
        <v>-1.4206109251023711</v>
      </c>
    </row>
    <row r="376" spans="1:8" ht="15.75" customHeight="1" x14ac:dyDescent="0.25">
      <c r="A376" s="174">
        <v>0</v>
      </c>
      <c r="B376" s="174">
        <v>1.1392</v>
      </c>
      <c r="C376" s="174">
        <v>-0.81412200000000001</v>
      </c>
      <c r="D376" s="174">
        <v>0.47419099999999997</v>
      </c>
      <c r="E376" s="13">
        <f t="shared" si="25"/>
        <v>-0.32783847921488063</v>
      </c>
      <c r="F376" s="13">
        <f t="shared" si="22"/>
        <v>1.3879647690239454</v>
      </c>
      <c r="G376" s="13">
        <f t="shared" si="23"/>
        <v>0.41876664721847601</v>
      </c>
      <c r="H376" s="13">
        <f t="shared" si="24"/>
        <v>-0.54260296286658705</v>
      </c>
    </row>
    <row r="377" spans="1:8" ht="15.75" customHeight="1" x14ac:dyDescent="0.25">
      <c r="A377" s="174">
        <v>0</v>
      </c>
      <c r="B377" s="174">
        <v>-0.84050000000000002</v>
      </c>
      <c r="C377" s="174">
        <v>-0.81412200000000001</v>
      </c>
      <c r="D377" s="174">
        <v>-0.31604700000000002</v>
      </c>
      <c r="E377" s="13">
        <f t="shared" si="25"/>
        <v>-2.4484252183373689</v>
      </c>
      <c r="F377" s="13">
        <f t="shared" si="22"/>
        <v>11.570111964956487</v>
      </c>
      <c r="G377" s="13">
        <f t="shared" si="23"/>
        <v>7.9553786218280645E-2</v>
      </c>
      <c r="H377" s="13">
        <f t="shared" si="24"/>
        <v>-8.2896711540669105E-2</v>
      </c>
    </row>
    <row r="378" spans="1:8" ht="15.75" customHeight="1" x14ac:dyDescent="0.25">
      <c r="A378" s="174">
        <v>1</v>
      </c>
      <c r="B378" s="174">
        <v>8.14E-2</v>
      </c>
      <c r="C378" s="174">
        <v>0.72861600000000004</v>
      </c>
      <c r="D378" s="174">
        <v>-0.31604700000000002</v>
      </c>
      <c r="E378" s="13">
        <f t="shared" si="25"/>
        <v>-0.25514668817942365</v>
      </c>
      <c r="F378" s="13">
        <f t="shared" si="22"/>
        <v>1.2906509302230544</v>
      </c>
      <c r="G378" s="13">
        <f t="shared" si="23"/>
        <v>0.43655713177678451</v>
      </c>
      <c r="H378" s="13">
        <f t="shared" si="24"/>
        <v>-0.82883602618075414</v>
      </c>
    </row>
    <row r="379" spans="1:8" ht="15.75" customHeight="1" x14ac:dyDescent="0.25">
      <c r="A379" s="174">
        <v>1</v>
      </c>
      <c r="B379" s="174">
        <v>1.0023</v>
      </c>
      <c r="C379" s="174">
        <v>1.1453599999999999</v>
      </c>
      <c r="D379" s="174">
        <v>-0.31604700000000002</v>
      </c>
      <c r="E379" s="13">
        <f t="shared" si="25"/>
        <v>0.92966890694839588</v>
      </c>
      <c r="F379" s="13">
        <f t="shared" si="22"/>
        <v>0.39468436599198026</v>
      </c>
      <c r="G379" s="13">
        <f t="shared" si="23"/>
        <v>0.71700810906325896</v>
      </c>
      <c r="H379" s="13">
        <f t="shared" si="24"/>
        <v>-0.33266812873481277</v>
      </c>
    </row>
    <row r="380" spans="1:8" ht="15.75" customHeight="1" x14ac:dyDescent="0.25">
      <c r="A380" s="174">
        <v>0</v>
      </c>
      <c r="B380" s="174">
        <v>8.14E-2</v>
      </c>
      <c r="C380" s="174">
        <v>-0.81412200000000001</v>
      </c>
      <c r="D380" s="174">
        <v>0.47419099999999997</v>
      </c>
      <c r="E380" s="13">
        <f t="shared" si="25"/>
        <v>-1.2604318630135087</v>
      </c>
      <c r="F380" s="13">
        <f t="shared" si="22"/>
        <v>3.5269443153156699</v>
      </c>
      <c r="G380" s="13">
        <f t="shared" si="23"/>
        <v>0.2208995583658441</v>
      </c>
      <c r="H380" s="13">
        <f t="shared" si="24"/>
        <v>-0.24961530479378982</v>
      </c>
    </row>
    <row r="381" spans="1:8" ht="15.75" customHeight="1" x14ac:dyDescent="0.25">
      <c r="A381" s="174">
        <v>0</v>
      </c>
      <c r="B381" s="174">
        <v>8.14E-2</v>
      </c>
      <c r="C381" s="174">
        <v>-0.303039</v>
      </c>
      <c r="D381" s="174">
        <v>-0.31604700000000002</v>
      </c>
      <c r="E381" s="13">
        <f t="shared" si="25"/>
        <v>-1.1783099432223763</v>
      </c>
      <c r="F381" s="13">
        <f t="shared" si="22"/>
        <v>3.2488787708153115</v>
      </c>
      <c r="G381" s="13">
        <f t="shared" si="23"/>
        <v>0.23535620900007731</v>
      </c>
      <c r="H381" s="13">
        <f t="shared" si="24"/>
        <v>-0.26834518627600079</v>
      </c>
    </row>
    <row r="382" spans="1:8" ht="15.75" customHeight="1" x14ac:dyDescent="0.25">
      <c r="A382" s="174">
        <v>0</v>
      </c>
      <c r="B382" s="174">
        <v>8.14E-2</v>
      </c>
      <c r="C382" s="174">
        <v>-7.2352E-2</v>
      </c>
      <c r="D382" s="174">
        <v>-0.31604700000000002</v>
      </c>
      <c r="E382" s="13">
        <f t="shared" si="25"/>
        <v>-0.97188263776067285</v>
      </c>
      <c r="F382" s="13">
        <f t="shared" si="22"/>
        <v>2.642915431005131</v>
      </c>
      <c r="G382" s="13">
        <f t="shared" si="23"/>
        <v>0.27450541165159192</v>
      </c>
      <c r="H382" s="13">
        <f t="shared" si="24"/>
        <v>-0.32090166588846009</v>
      </c>
    </row>
    <row r="383" spans="1:8" ht="15.75" customHeight="1" x14ac:dyDescent="0.25">
      <c r="A383" s="174">
        <v>0</v>
      </c>
      <c r="B383" s="174">
        <v>-0.84050000000000002</v>
      </c>
      <c r="C383" s="174">
        <v>-0.81412200000000001</v>
      </c>
      <c r="D383" s="174">
        <v>0.13558899999999999</v>
      </c>
      <c r="E383" s="13">
        <f t="shared" si="25"/>
        <v>-2.2339832159611803</v>
      </c>
      <c r="F383" s="13">
        <f t="shared" si="22"/>
        <v>9.3369833284222228</v>
      </c>
      <c r="G383" s="13">
        <f t="shared" si="23"/>
        <v>9.6740022521893163E-2</v>
      </c>
      <c r="H383" s="13">
        <f t="shared" si="24"/>
        <v>-0.10174486281765827</v>
      </c>
    </row>
    <row r="384" spans="1:8" ht="15.75" customHeight="1" x14ac:dyDescent="0.25">
      <c r="A384" s="174">
        <v>1</v>
      </c>
      <c r="B384" s="174">
        <v>8.14E-2</v>
      </c>
      <c r="C384" s="174">
        <v>-7.2352E-2</v>
      </c>
      <c r="D384" s="174">
        <v>0.47419099999999997</v>
      </c>
      <c r="E384" s="13">
        <f t="shared" si="25"/>
        <v>-0.59666848504974079</v>
      </c>
      <c r="F384" s="13">
        <f t="shared" si="22"/>
        <v>1.8160584849868264</v>
      </c>
      <c r="G384" s="13">
        <f t="shared" si="23"/>
        <v>0.35510626122691408</v>
      </c>
      <c r="H384" s="13">
        <f t="shared" si="24"/>
        <v>-1.0353382068964718</v>
      </c>
    </row>
    <row r="385" spans="1:8" ht="15.75" customHeight="1" x14ac:dyDescent="0.25">
      <c r="A385" s="174">
        <v>1</v>
      </c>
      <c r="B385" s="174">
        <v>8.14E-2</v>
      </c>
      <c r="C385" s="174">
        <v>-3.6634E-2</v>
      </c>
      <c r="D385" s="174">
        <v>0.47419099999999997</v>
      </c>
      <c r="E385" s="13">
        <f t="shared" si="25"/>
        <v>-0.56470669051220246</v>
      </c>
      <c r="F385" s="13">
        <f t="shared" si="22"/>
        <v>1.7589317956695067</v>
      </c>
      <c r="G385" s="13">
        <f t="shared" si="23"/>
        <v>0.3624591233352078</v>
      </c>
      <c r="H385" s="13">
        <f t="shared" si="24"/>
        <v>-1.0148435742588766</v>
      </c>
    </row>
    <row r="386" spans="1:8" ht="15.75" customHeight="1" x14ac:dyDescent="0.25">
      <c r="A386" s="174">
        <v>0</v>
      </c>
      <c r="B386" s="174">
        <v>-0.84050000000000002</v>
      </c>
      <c r="C386" s="174">
        <v>0.72861600000000004</v>
      </c>
      <c r="D386" s="174">
        <v>0.47419099999999997</v>
      </c>
      <c r="E386" s="13">
        <f t="shared" si="25"/>
        <v>-0.69271173808141961</v>
      </c>
      <c r="F386" s="13">
        <f t="shared" si="22"/>
        <v>1.9991293046255822</v>
      </c>
      <c r="G386" s="13">
        <f t="shared" si="23"/>
        <v>0.33343010535013995</v>
      </c>
      <c r="H386" s="13">
        <f t="shared" si="24"/>
        <v>-0.40561027666982008</v>
      </c>
    </row>
    <row r="387" spans="1:8" ht="15.75" customHeight="1" x14ac:dyDescent="0.25">
      <c r="A387" s="174">
        <v>0</v>
      </c>
      <c r="B387" s="174">
        <v>-0.84050000000000002</v>
      </c>
      <c r="C387" s="174">
        <v>0.72861600000000004</v>
      </c>
      <c r="D387" s="174">
        <v>-0.31604700000000002</v>
      </c>
      <c r="E387" s="13">
        <f t="shared" si="25"/>
        <v>-1.0679258907923517</v>
      </c>
      <c r="F387" s="13">
        <f t="shared" si="22"/>
        <v>2.9093389510568732</v>
      </c>
      <c r="G387" s="13">
        <f t="shared" si="23"/>
        <v>0.25579772245884541</v>
      </c>
      <c r="H387" s="13">
        <f t="shared" si="24"/>
        <v>-0.29544240268575378</v>
      </c>
    </row>
    <row r="388" spans="1:8" ht="15.75" customHeight="1" x14ac:dyDescent="0.25">
      <c r="A388" s="174">
        <v>0</v>
      </c>
      <c r="B388" s="174">
        <v>8.14E-2</v>
      </c>
      <c r="C388" s="174">
        <v>-3.6634E-2</v>
      </c>
      <c r="D388" s="174">
        <v>-0.31604700000000002</v>
      </c>
      <c r="E388" s="13">
        <f t="shared" si="25"/>
        <v>-0.93992084322313452</v>
      </c>
      <c r="F388" s="13">
        <f t="shared" ref="F388:F451" si="26">EXP(-E388)</f>
        <v>2.5597787864713091</v>
      </c>
      <c r="G388" s="13">
        <f t="shared" ref="G388:G451" si="27">1/(1+F388)</f>
        <v>0.28091633216098433</v>
      </c>
      <c r="H388" s="13">
        <f t="shared" ref="H388:H451" si="28">A388*LN(G388)+(1-A388)*(LN(1-G388))</f>
        <v>-0.32977756107846512</v>
      </c>
    </row>
    <row r="389" spans="1:8" ht="15.75" customHeight="1" x14ac:dyDescent="0.25">
      <c r="A389" s="174">
        <v>0</v>
      </c>
      <c r="B389" s="174">
        <v>8.14E-2</v>
      </c>
      <c r="C389" s="174">
        <v>-0.303039</v>
      </c>
      <c r="D389" s="174">
        <v>-0.31604700000000002</v>
      </c>
      <c r="E389" s="13">
        <f t="shared" si="25"/>
        <v>-1.1783099432223763</v>
      </c>
      <c r="F389" s="13">
        <f t="shared" si="26"/>
        <v>3.2488787708153115</v>
      </c>
      <c r="G389" s="13">
        <f t="shared" si="27"/>
        <v>0.23535620900007731</v>
      </c>
      <c r="H389" s="13">
        <f t="shared" si="28"/>
        <v>-0.26834518627600079</v>
      </c>
    </row>
    <row r="390" spans="1:8" ht="15.75" customHeight="1" x14ac:dyDescent="0.25">
      <c r="A390" s="174">
        <v>0</v>
      </c>
      <c r="B390" s="174">
        <v>8.14E-2</v>
      </c>
      <c r="C390" s="174">
        <v>-0.303039</v>
      </c>
      <c r="D390" s="174">
        <v>0.13558899999999999</v>
      </c>
      <c r="E390" s="13">
        <f t="shared" si="25"/>
        <v>-0.96386794084618765</v>
      </c>
      <c r="F390" s="13">
        <f t="shared" si="26"/>
        <v>2.6218179228554708</v>
      </c>
      <c r="G390" s="13">
        <f t="shared" si="27"/>
        <v>0.27610443741235668</v>
      </c>
      <c r="H390" s="13">
        <f t="shared" si="28"/>
        <v>-0.32310814757108819</v>
      </c>
    </row>
    <row r="391" spans="1:8" ht="15.75" customHeight="1" x14ac:dyDescent="0.25">
      <c r="A391" s="174">
        <v>0</v>
      </c>
      <c r="B391" s="174">
        <v>-0.84050000000000002</v>
      </c>
      <c r="C391" s="174">
        <v>6.2895000000000006E-2</v>
      </c>
      <c r="D391" s="174">
        <v>0.47419099999999997</v>
      </c>
      <c r="E391" s="13">
        <f t="shared" si="25"/>
        <v>-1.2884236430403928</v>
      </c>
      <c r="F391" s="13">
        <f t="shared" si="26"/>
        <v>3.6270644985701077</v>
      </c>
      <c r="G391" s="13">
        <f t="shared" si="27"/>
        <v>0.21611974510167903</v>
      </c>
      <c r="H391" s="13">
        <f t="shared" si="28"/>
        <v>-0.24349900639615535</v>
      </c>
    </row>
    <row r="392" spans="1:8" ht="15.75" customHeight="1" x14ac:dyDescent="0.25">
      <c r="A392" s="174">
        <v>0</v>
      </c>
      <c r="B392" s="174">
        <v>-0.84050000000000002</v>
      </c>
      <c r="C392" s="174">
        <v>0.72861600000000004</v>
      </c>
      <c r="D392" s="174">
        <v>-0.31604700000000002</v>
      </c>
      <c r="E392" s="13">
        <f t="shared" si="25"/>
        <v>-1.0679258907923517</v>
      </c>
      <c r="F392" s="13">
        <f t="shared" si="26"/>
        <v>2.9093389510568732</v>
      </c>
      <c r="G392" s="13">
        <f t="shared" si="27"/>
        <v>0.25579772245884541</v>
      </c>
      <c r="H392" s="13">
        <f t="shared" si="28"/>
        <v>-0.29544240268575378</v>
      </c>
    </row>
    <row r="393" spans="1:8" ht="15.75" customHeight="1" x14ac:dyDescent="0.25">
      <c r="A393" s="174">
        <v>0</v>
      </c>
      <c r="B393" s="174">
        <v>8.14E-2</v>
      </c>
      <c r="C393" s="174">
        <v>-0.81412200000000001</v>
      </c>
      <c r="D393" s="174">
        <v>-0.31604700000000002</v>
      </c>
      <c r="E393" s="13">
        <f t="shared" si="25"/>
        <v>-1.6356460157244408</v>
      </c>
      <c r="F393" s="13">
        <f t="shared" si="26"/>
        <v>5.1327727781361769</v>
      </c>
      <c r="G393" s="13">
        <f t="shared" si="27"/>
        <v>0.16305838096025335</v>
      </c>
      <c r="H393" s="13">
        <f t="shared" si="28"/>
        <v>-0.17800096117652239</v>
      </c>
    </row>
    <row r="394" spans="1:8" ht="15.75" customHeight="1" x14ac:dyDescent="0.25">
      <c r="A394" s="174">
        <v>0</v>
      </c>
      <c r="B394" s="174">
        <v>8.14E-2</v>
      </c>
      <c r="C394" s="174">
        <v>-0.81412200000000001</v>
      </c>
      <c r="D394" s="174">
        <v>-2.6051999999999999E-2</v>
      </c>
      <c r="E394" s="13">
        <f t="shared" si="25"/>
        <v>-1.497953031819077</v>
      </c>
      <c r="F394" s="13">
        <f t="shared" si="26"/>
        <v>4.472524578326059</v>
      </c>
      <c r="G394" s="13">
        <f t="shared" si="27"/>
        <v>0.18273102033392438</v>
      </c>
      <c r="H394" s="13">
        <f t="shared" si="28"/>
        <v>-0.20178700982848841</v>
      </c>
    </row>
    <row r="395" spans="1:8" ht="15.75" customHeight="1" x14ac:dyDescent="0.25">
      <c r="A395" s="174">
        <v>0</v>
      </c>
      <c r="B395" s="174">
        <v>-0.84050000000000002</v>
      </c>
      <c r="C395" s="174">
        <v>0.72861600000000004</v>
      </c>
      <c r="D395" s="174">
        <v>0.13558899999999999</v>
      </c>
      <c r="E395" s="13">
        <f t="shared" si="25"/>
        <v>-0.85348388841616307</v>
      </c>
      <c r="F395" s="13">
        <f t="shared" si="26"/>
        <v>2.3478121357012798</v>
      </c>
      <c r="G395" s="13">
        <f t="shared" si="27"/>
        <v>0.2987025434718803</v>
      </c>
      <c r="H395" s="13">
        <f t="shared" si="28"/>
        <v>-0.3548231502416288</v>
      </c>
    </row>
    <row r="396" spans="1:8" ht="15.75" customHeight="1" x14ac:dyDescent="0.25">
      <c r="A396" s="174">
        <v>1</v>
      </c>
      <c r="B396" s="174">
        <v>8.14E-2</v>
      </c>
      <c r="C396" s="174">
        <v>-0.81412200000000001</v>
      </c>
      <c r="D396" s="174">
        <v>0.13558899999999999</v>
      </c>
      <c r="E396" s="13">
        <f t="shared" si="25"/>
        <v>-1.4212040133482522</v>
      </c>
      <c r="F396" s="13">
        <f t="shared" si="26"/>
        <v>4.1421045883731118</v>
      </c>
      <c r="G396" s="13">
        <f t="shared" si="27"/>
        <v>0.19447290167164524</v>
      </c>
      <c r="H396" s="13">
        <f t="shared" si="28"/>
        <v>-1.6374624486549505</v>
      </c>
    </row>
    <row r="397" spans="1:8" ht="15.75" customHeight="1" x14ac:dyDescent="0.25">
      <c r="A397" s="174">
        <v>1</v>
      </c>
      <c r="B397" s="174">
        <v>8.14E-2</v>
      </c>
      <c r="C397" s="174">
        <v>-0.81412200000000001</v>
      </c>
      <c r="D397" s="174">
        <v>-0.31604700000000002</v>
      </c>
      <c r="E397" s="13">
        <f t="shared" si="25"/>
        <v>-1.6356460157244408</v>
      </c>
      <c r="F397" s="13">
        <f t="shared" si="26"/>
        <v>5.1327727781361769</v>
      </c>
      <c r="G397" s="13">
        <f t="shared" si="27"/>
        <v>0.16305838096025335</v>
      </c>
      <c r="H397" s="13">
        <f t="shared" si="28"/>
        <v>-1.8136469769009631</v>
      </c>
    </row>
    <row r="398" spans="1:8" ht="15.75" customHeight="1" x14ac:dyDescent="0.25">
      <c r="A398" s="174">
        <v>1</v>
      </c>
      <c r="B398" s="174">
        <v>8.14E-2</v>
      </c>
      <c r="C398" s="174">
        <v>0.72861600000000004</v>
      </c>
      <c r="D398" s="174">
        <v>0.13558899999999999</v>
      </c>
      <c r="E398" s="13">
        <f t="shared" si="25"/>
        <v>-4.0704685803235038E-2</v>
      </c>
      <c r="F398" s="13">
        <f t="shared" si="26"/>
        <v>1.0415444772535192</v>
      </c>
      <c r="G398" s="13">
        <f t="shared" si="27"/>
        <v>0.48982523336709055</v>
      </c>
      <c r="H398" s="13">
        <f t="shared" si="28"/>
        <v>-0.71370661809589819</v>
      </c>
    </row>
    <row r="399" spans="1:8" ht="15.75" customHeight="1" x14ac:dyDescent="0.25">
      <c r="A399" s="174">
        <v>0</v>
      </c>
      <c r="B399" s="174">
        <v>8.14E-2</v>
      </c>
      <c r="C399" s="174">
        <v>-0.81412200000000001</v>
      </c>
      <c r="D399" s="174">
        <v>-0.31604700000000002</v>
      </c>
      <c r="E399" s="13">
        <f t="shared" si="25"/>
        <v>-1.6356460157244408</v>
      </c>
      <c r="F399" s="13">
        <f t="shared" si="26"/>
        <v>5.1327727781361769</v>
      </c>
      <c r="G399" s="13">
        <f t="shared" si="27"/>
        <v>0.16305838096025335</v>
      </c>
      <c r="H399" s="13">
        <f t="shared" si="28"/>
        <v>-0.17800096117652239</v>
      </c>
    </row>
    <row r="400" spans="1:8" ht="15.75" customHeight="1" x14ac:dyDescent="0.25">
      <c r="A400" s="174">
        <v>0</v>
      </c>
      <c r="B400" s="174">
        <v>-0.84050000000000002</v>
      </c>
      <c r="C400" s="174">
        <v>-0.81412200000000001</v>
      </c>
      <c r="D400" s="174">
        <v>-0.31604700000000002</v>
      </c>
      <c r="E400" s="13">
        <f t="shared" si="25"/>
        <v>-2.4484252183373689</v>
      </c>
      <c r="F400" s="13">
        <f t="shared" si="26"/>
        <v>11.570111964956487</v>
      </c>
      <c r="G400" s="13">
        <f t="shared" si="27"/>
        <v>7.9553786218280645E-2</v>
      </c>
      <c r="H400" s="13">
        <f t="shared" si="28"/>
        <v>-8.2896711540669105E-2</v>
      </c>
    </row>
    <row r="401" spans="1:8" ht="15.75" customHeight="1" x14ac:dyDescent="0.25">
      <c r="A401" s="174">
        <v>0</v>
      </c>
      <c r="B401" s="174">
        <v>-0.84050000000000002</v>
      </c>
      <c r="C401" s="174">
        <v>-0.81412200000000001</v>
      </c>
      <c r="D401" s="174">
        <v>-0.31604700000000002</v>
      </c>
      <c r="E401" s="13">
        <f t="shared" si="25"/>
        <v>-2.4484252183373689</v>
      </c>
      <c r="F401" s="13">
        <f t="shared" si="26"/>
        <v>11.570111964956487</v>
      </c>
      <c r="G401" s="13">
        <f t="shared" si="27"/>
        <v>7.9553786218280645E-2</v>
      </c>
      <c r="H401" s="13">
        <f t="shared" si="28"/>
        <v>-8.2896711540669105E-2</v>
      </c>
    </row>
    <row r="402" spans="1:8" ht="15.75" customHeight="1" x14ac:dyDescent="0.25">
      <c r="A402" s="174">
        <v>1</v>
      </c>
      <c r="B402" s="174">
        <v>8.14E-2</v>
      </c>
      <c r="C402" s="174">
        <v>0.72861600000000004</v>
      </c>
      <c r="D402" s="174">
        <v>0.13558899999999999</v>
      </c>
      <c r="E402" s="13">
        <f t="shared" si="25"/>
        <v>-4.0704685803235038E-2</v>
      </c>
      <c r="F402" s="13">
        <f t="shared" si="26"/>
        <v>1.0415444772535192</v>
      </c>
      <c r="G402" s="13">
        <f t="shared" si="27"/>
        <v>0.48982523336709055</v>
      </c>
      <c r="H402" s="13">
        <f t="shared" si="28"/>
        <v>-0.71370661809589819</v>
      </c>
    </row>
    <row r="403" spans="1:8" ht="15.75" customHeight="1" x14ac:dyDescent="0.25">
      <c r="A403" s="174">
        <v>0</v>
      </c>
      <c r="B403" s="174">
        <v>8.14E-2</v>
      </c>
      <c r="C403" s="174">
        <v>0.72861600000000004</v>
      </c>
      <c r="D403" s="174">
        <v>0.13558899999999999</v>
      </c>
      <c r="E403" s="13">
        <f t="shared" si="25"/>
        <v>-4.0704685803235038E-2</v>
      </c>
      <c r="F403" s="13">
        <f t="shared" si="26"/>
        <v>1.0415444772535192</v>
      </c>
      <c r="G403" s="13">
        <f t="shared" si="27"/>
        <v>0.48982523336709055</v>
      </c>
      <c r="H403" s="13">
        <f t="shared" si="28"/>
        <v>-0.67300193229266281</v>
      </c>
    </row>
    <row r="404" spans="1:8" ht="15.75" customHeight="1" x14ac:dyDescent="0.25">
      <c r="A404" s="174">
        <v>0</v>
      </c>
      <c r="B404" s="174">
        <v>8.14E-2</v>
      </c>
      <c r="C404" s="174">
        <v>0.72861600000000004</v>
      </c>
      <c r="D404" s="174">
        <v>0.47419099999999997</v>
      </c>
      <c r="E404" s="13">
        <f t="shared" si="25"/>
        <v>0.12006746453150843</v>
      </c>
      <c r="F404" s="13">
        <f t="shared" si="26"/>
        <v>0.88686060306375658</v>
      </c>
      <c r="G404" s="13">
        <f t="shared" si="27"/>
        <v>0.52998085729081823</v>
      </c>
      <c r="H404" s="13">
        <f t="shared" si="28"/>
        <v>-0.75498185593897105</v>
      </c>
    </row>
    <row r="405" spans="1:8" ht="15.75" customHeight="1" x14ac:dyDescent="0.25">
      <c r="A405" s="174">
        <v>0</v>
      </c>
      <c r="B405" s="174">
        <v>-0.84050000000000002</v>
      </c>
      <c r="C405" s="174">
        <v>-0.81412200000000001</v>
      </c>
      <c r="D405" s="174">
        <v>-2.6051999999999999E-2</v>
      </c>
      <c r="E405" s="13">
        <f t="shared" si="25"/>
        <v>-2.3107322344320051</v>
      </c>
      <c r="F405" s="13">
        <f t="shared" si="26"/>
        <v>10.081804197076302</v>
      </c>
      <c r="G405" s="13">
        <f t="shared" si="27"/>
        <v>9.0238013794164379E-2</v>
      </c>
      <c r="H405" s="13">
        <f t="shared" si="28"/>
        <v>-9.4572267302315757E-2</v>
      </c>
    </row>
    <row r="406" spans="1:8" ht="15.75" customHeight="1" x14ac:dyDescent="0.25">
      <c r="A406" s="174">
        <v>0</v>
      </c>
      <c r="B406" s="174">
        <v>8.14E-2</v>
      </c>
      <c r="C406" s="174">
        <v>-0.81412200000000001</v>
      </c>
      <c r="D406" s="174">
        <v>-0.31604700000000002</v>
      </c>
      <c r="E406" s="13">
        <f t="shared" si="25"/>
        <v>-1.6356460157244408</v>
      </c>
      <c r="F406" s="13">
        <f t="shared" si="26"/>
        <v>5.1327727781361769</v>
      </c>
      <c r="G406" s="13">
        <f t="shared" si="27"/>
        <v>0.16305838096025335</v>
      </c>
      <c r="H406" s="13">
        <f t="shared" si="28"/>
        <v>-0.17800096117652239</v>
      </c>
    </row>
    <row r="407" spans="1:8" ht="15.75" customHeight="1" x14ac:dyDescent="0.25">
      <c r="A407" s="174">
        <v>1</v>
      </c>
      <c r="B407" s="174">
        <v>-0.84050000000000002</v>
      </c>
      <c r="C407" s="174">
        <v>-0.303039</v>
      </c>
      <c r="D407" s="174">
        <v>-0.31604700000000002</v>
      </c>
      <c r="E407" s="13">
        <f t="shared" ref="E407:E470" si="29">$K$3+($K$4*B407)+($K$5*C407)+($K$6*D407)</f>
        <v>-1.9910891458353044</v>
      </c>
      <c r="F407" s="13">
        <f t="shared" si="26"/>
        <v>7.3235057859999548</v>
      </c>
      <c r="G407" s="13">
        <f t="shared" si="27"/>
        <v>0.12014168377007545</v>
      </c>
      <c r="H407" s="13">
        <f t="shared" si="28"/>
        <v>-2.119083534591947</v>
      </c>
    </row>
    <row r="408" spans="1:8" ht="15.75" customHeight="1" x14ac:dyDescent="0.25">
      <c r="A408" s="174">
        <v>0</v>
      </c>
      <c r="B408" s="174">
        <v>8.14E-2</v>
      </c>
      <c r="C408" s="174">
        <v>6.2895000000000006E-2</v>
      </c>
      <c r="D408" s="174">
        <v>-0.31604700000000002</v>
      </c>
      <c r="E408" s="13">
        <f t="shared" si="29"/>
        <v>-0.85085859313839685</v>
      </c>
      <c r="F408" s="13">
        <f t="shared" si="26"/>
        <v>2.341656519279169</v>
      </c>
      <c r="G408" s="13">
        <f t="shared" si="27"/>
        <v>0.2992527790425662</v>
      </c>
      <c r="H408" s="13">
        <f t="shared" si="28"/>
        <v>-0.35560805475682811</v>
      </c>
    </row>
    <row r="409" spans="1:8" ht="15.75" customHeight="1" x14ac:dyDescent="0.25">
      <c r="A409" s="174">
        <v>0</v>
      </c>
      <c r="B409" s="174">
        <v>-0.84050000000000002</v>
      </c>
      <c r="C409" s="174">
        <v>0.72861600000000004</v>
      </c>
      <c r="D409" s="174">
        <v>-2.6051999999999999E-2</v>
      </c>
      <c r="E409" s="13">
        <f t="shared" si="29"/>
        <v>-0.93023290688698801</v>
      </c>
      <c r="F409" s="13">
        <f t="shared" si="26"/>
        <v>2.5350995510088019</v>
      </c>
      <c r="G409" s="13">
        <f t="shared" si="27"/>
        <v>0.28287746513804191</v>
      </c>
      <c r="H409" s="13">
        <f t="shared" si="28"/>
        <v>-0.33250855359509079</v>
      </c>
    </row>
    <row r="410" spans="1:8" ht="15.75" customHeight="1" x14ac:dyDescent="0.25">
      <c r="A410" s="174">
        <v>0</v>
      </c>
      <c r="B410" s="174">
        <v>-0.84050000000000002</v>
      </c>
      <c r="C410" s="174">
        <v>-0.81412200000000001</v>
      </c>
      <c r="D410" s="174">
        <v>-0.31604700000000002</v>
      </c>
      <c r="E410" s="13">
        <f t="shared" si="29"/>
        <v>-2.4484252183373689</v>
      </c>
      <c r="F410" s="13">
        <f t="shared" si="26"/>
        <v>11.570111964956487</v>
      </c>
      <c r="G410" s="13">
        <f t="shared" si="27"/>
        <v>7.9553786218280645E-2</v>
      </c>
      <c r="H410" s="13">
        <f t="shared" si="28"/>
        <v>-8.2896711540669105E-2</v>
      </c>
    </row>
    <row r="411" spans="1:8" ht="15.75" customHeight="1" x14ac:dyDescent="0.25">
      <c r="A411" s="174">
        <v>0</v>
      </c>
      <c r="B411" s="174">
        <v>8.14E-2</v>
      </c>
      <c r="C411" s="174">
        <v>-3.6634E-2</v>
      </c>
      <c r="D411" s="174">
        <v>-2.6051999999999999E-2</v>
      </c>
      <c r="E411" s="13">
        <f t="shared" si="29"/>
        <v>-0.80222785931777085</v>
      </c>
      <c r="F411" s="13">
        <f t="shared" si="26"/>
        <v>2.2305046477681505</v>
      </c>
      <c r="G411" s="13">
        <f t="shared" si="27"/>
        <v>0.30954915997129651</v>
      </c>
      <c r="H411" s="13">
        <f t="shared" si="28"/>
        <v>-0.37041050341207393</v>
      </c>
    </row>
    <row r="412" spans="1:8" ht="15.75" customHeight="1" x14ac:dyDescent="0.25">
      <c r="A412" s="174">
        <v>0</v>
      </c>
      <c r="B412" s="174">
        <v>-0.84050000000000002</v>
      </c>
      <c r="C412" s="174">
        <v>-0.81412200000000001</v>
      </c>
      <c r="D412" s="174">
        <v>-0.31604700000000002</v>
      </c>
      <c r="E412" s="13">
        <f t="shared" si="29"/>
        <v>-2.4484252183373689</v>
      </c>
      <c r="F412" s="13">
        <f t="shared" si="26"/>
        <v>11.570111964956487</v>
      </c>
      <c r="G412" s="13">
        <f t="shared" si="27"/>
        <v>7.9553786218280645E-2</v>
      </c>
      <c r="H412" s="13">
        <f t="shared" si="28"/>
        <v>-8.2896711540669105E-2</v>
      </c>
    </row>
    <row r="413" spans="1:8" ht="15.75" customHeight="1" x14ac:dyDescent="0.25">
      <c r="A413" s="174">
        <v>0</v>
      </c>
      <c r="B413" s="174">
        <v>-0.84050000000000002</v>
      </c>
      <c r="C413" s="174">
        <v>-0.81412200000000001</v>
      </c>
      <c r="D413" s="174">
        <v>-0.31604700000000002</v>
      </c>
      <c r="E413" s="13">
        <f t="shared" si="29"/>
        <v>-2.4484252183373689</v>
      </c>
      <c r="F413" s="13">
        <f t="shared" si="26"/>
        <v>11.570111964956487</v>
      </c>
      <c r="G413" s="13">
        <f t="shared" si="27"/>
        <v>7.9553786218280645E-2</v>
      </c>
      <c r="H413" s="13">
        <f t="shared" si="28"/>
        <v>-8.2896711540669105E-2</v>
      </c>
    </row>
    <row r="414" spans="1:8" ht="15.75" customHeight="1" x14ac:dyDescent="0.25">
      <c r="A414" s="174">
        <v>0</v>
      </c>
      <c r="B414" s="174">
        <v>-0.84050000000000002</v>
      </c>
      <c r="C414" s="174">
        <v>-0.81412200000000001</v>
      </c>
      <c r="D414" s="174">
        <v>0.13558899999999999</v>
      </c>
      <c r="E414" s="13">
        <f t="shared" si="29"/>
        <v>-2.2339832159611803</v>
      </c>
      <c r="F414" s="13">
        <f t="shared" si="26"/>
        <v>9.3369833284222228</v>
      </c>
      <c r="G414" s="13">
        <f t="shared" si="27"/>
        <v>9.6740022521893163E-2</v>
      </c>
      <c r="H414" s="13">
        <f t="shared" si="28"/>
        <v>-0.10174486281765827</v>
      </c>
    </row>
    <row r="415" spans="1:8" ht="15.75" customHeight="1" x14ac:dyDescent="0.25">
      <c r="A415" s="174">
        <v>0</v>
      </c>
      <c r="B415" s="174">
        <v>8.14E-2</v>
      </c>
      <c r="C415" s="174">
        <v>-0.81412200000000001</v>
      </c>
      <c r="D415" s="174">
        <v>-0.31604700000000002</v>
      </c>
      <c r="E415" s="13">
        <f t="shared" si="29"/>
        <v>-1.6356460157244408</v>
      </c>
      <c r="F415" s="13">
        <f t="shared" si="26"/>
        <v>5.1327727781361769</v>
      </c>
      <c r="G415" s="13">
        <f t="shared" si="27"/>
        <v>0.16305838096025335</v>
      </c>
      <c r="H415" s="13">
        <f t="shared" si="28"/>
        <v>-0.17800096117652239</v>
      </c>
    </row>
    <row r="416" spans="1:8" ht="15.75" customHeight="1" x14ac:dyDescent="0.25">
      <c r="A416" s="174">
        <v>1</v>
      </c>
      <c r="B416" s="174">
        <v>8.14E-2</v>
      </c>
      <c r="C416" s="174">
        <v>-0.303039</v>
      </c>
      <c r="D416" s="174">
        <v>0.13558899999999999</v>
      </c>
      <c r="E416" s="13">
        <f t="shared" si="29"/>
        <v>-0.96386794084618765</v>
      </c>
      <c r="F416" s="13">
        <f t="shared" si="26"/>
        <v>2.6218179228554708</v>
      </c>
      <c r="G416" s="13">
        <f t="shared" si="27"/>
        <v>0.27610443741235668</v>
      </c>
      <c r="H416" s="13">
        <f t="shared" si="28"/>
        <v>-1.2869760884172758</v>
      </c>
    </row>
    <row r="417" spans="1:8" ht="15.75" customHeight="1" x14ac:dyDescent="0.25">
      <c r="A417" s="174">
        <v>0</v>
      </c>
      <c r="B417" s="174">
        <v>8.14E-2</v>
      </c>
      <c r="C417" s="174">
        <v>-7.2352E-2</v>
      </c>
      <c r="D417" s="174">
        <v>-0.31604700000000002</v>
      </c>
      <c r="E417" s="13">
        <f t="shared" si="29"/>
        <v>-0.97188263776067285</v>
      </c>
      <c r="F417" s="13">
        <f t="shared" si="26"/>
        <v>2.642915431005131</v>
      </c>
      <c r="G417" s="13">
        <f t="shared" si="27"/>
        <v>0.27450541165159192</v>
      </c>
      <c r="H417" s="13">
        <f t="shared" si="28"/>
        <v>-0.32090166588846009</v>
      </c>
    </row>
    <row r="418" spans="1:8" ht="15.75" customHeight="1" x14ac:dyDescent="0.25">
      <c r="A418" s="174">
        <v>0</v>
      </c>
      <c r="B418" s="174">
        <v>-0.84050000000000002</v>
      </c>
      <c r="C418" s="174">
        <v>0.72861600000000004</v>
      </c>
      <c r="D418" s="174">
        <v>-0.31604700000000002</v>
      </c>
      <c r="E418" s="13">
        <f t="shared" si="29"/>
        <v>-1.0679258907923517</v>
      </c>
      <c r="F418" s="13">
        <f t="shared" si="26"/>
        <v>2.9093389510568732</v>
      </c>
      <c r="G418" s="13">
        <f t="shared" si="27"/>
        <v>0.25579772245884541</v>
      </c>
      <c r="H418" s="13">
        <f t="shared" si="28"/>
        <v>-0.29544240268575378</v>
      </c>
    </row>
    <row r="419" spans="1:8" ht="15.75" customHeight="1" x14ac:dyDescent="0.25">
      <c r="A419" s="174">
        <v>0</v>
      </c>
      <c r="B419" s="174">
        <v>1.0023</v>
      </c>
      <c r="C419" s="174">
        <v>1.1453599999999999</v>
      </c>
      <c r="D419" s="174">
        <v>-0.31604700000000002</v>
      </c>
      <c r="E419" s="13">
        <f t="shared" si="29"/>
        <v>0.92966890694839588</v>
      </c>
      <c r="F419" s="13">
        <f t="shared" si="26"/>
        <v>0.39468436599198026</v>
      </c>
      <c r="G419" s="13">
        <f t="shared" si="27"/>
        <v>0.71700810906325896</v>
      </c>
      <c r="H419" s="13">
        <f t="shared" si="28"/>
        <v>-1.2623370356832084</v>
      </c>
    </row>
    <row r="420" spans="1:8" ht="15.75" customHeight="1" x14ac:dyDescent="0.25">
      <c r="A420" s="174">
        <v>1</v>
      </c>
      <c r="B420" s="174">
        <v>8.14E-2</v>
      </c>
      <c r="C420" s="174">
        <v>6.2895000000000006E-2</v>
      </c>
      <c r="D420" s="174">
        <v>-0.31604700000000002</v>
      </c>
      <c r="E420" s="13">
        <f t="shared" si="29"/>
        <v>-0.85085859313839685</v>
      </c>
      <c r="F420" s="13">
        <f t="shared" si="26"/>
        <v>2.341656519279169</v>
      </c>
      <c r="G420" s="13">
        <f t="shared" si="27"/>
        <v>0.2992527790425662</v>
      </c>
      <c r="H420" s="13">
        <f t="shared" si="28"/>
        <v>-1.2064666478952251</v>
      </c>
    </row>
    <row r="421" spans="1:8" ht="15.75" customHeight="1" x14ac:dyDescent="0.25">
      <c r="A421" s="174">
        <v>0</v>
      </c>
      <c r="B421" s="174">
        <v>8.14E-2</v>
      </c>
      <c r="C421" s="174">
        <v>-0.303039</v>
      </c>
      <c r="D421" s="174">
        <v>0.13558899999999999</v>
      </c>
      <c r="E421" s="13">
        <f t="shared" si="29"/>
        <v>-0.96386794084618765</v>
      </c>
      <c r="F421" s="13">
        <f t="shared" si="26"/>
        <v>2.6218179228554708</v>
      </c>
      <c r="G421" s="13">
        <f t="shared" si="27"/>
        <v>0.27610443741235668</v>
      </c>
      <c r="H421" s="13">
        <f t="shared" si="28"/>
        <v>-0.32310814757108819</v>
      </c>
    </row>
    <row r="422" spans="1:8" ht="15.75" customHeight="1" x14ac:dyDescent="0.25">
      <c r="A422" s="174">
        <v>0</v>
      </c>
      <c r="B422" s="174">
        <v>8.14E-2</v>
      </c>
      <c r="C422" s="174">
        <v>-3.6634E-2</v>
      </c>
      <c r="D422" s="174">
        <v>0.13558899999999999</v>
      </c>
      <c r="E422" s="13">
        <f t="shared" si="29"/>
        <v>-0.72547884084694592</v>
      </c>
      <c r="F422" s="13">
        <f t="shared" si="26"/>
        <v>2.0657200143025034</v>
      </c>
      <c r="G422" s="13">
        <f t="shared" si="27"/>
        <v>0.32618764770908631</v>
      </c>
      <c r="H422" s="13">
        <f t="shared" si="28"/>
        <v>-0.39480361589675461</v>
      </c>
    </row>
    <row r="423" spans="1:8" ht="15.75" customHeight="1" x14ac:dyDescent="0.25">
      <c r="A423" s="174">
        <v>0</v>
      </c>
      <c r="B423" s="174">
        <v>8.14E-2</v>
      </c>
      <c r="C423" s="174">
        <v>-0.81412200000000001</v>
      </c>
      <c r="D423" s="174">
        <v>0.13558899999999999</v>
      </c>
      <c r="E423" s="13">
        <f t="shared" si="29"/>
        <v>-1.4212040133482522</v>
      </c>
      <c r="F423" s="13">
        <f t="shared" si="26"/>
        <v>4.1421045883731118</v>
      </c>
      <c r="G423" s="13">
        <f t="shared" si="27"/>
        <v>0.19447290167164524</v>
      </c>
      <c r="H423" s="13">
        <f t="shared" si="28"/>
        <v>-0.21625843530669817</v>
      </c>
    </row>
    <row r="424" spans="1:8" ht="15.75" customHeight="1" x14ac:dyDescent="0.25">
      <c r="A424" s="174">
        <v>0</v>
      </c>
      <c r="B424" s="174">
        <v>8.14E-2</v>
      </c>
      <c r="C424" s="174">
        <v>-3.6634E-2</v>
      </c>
      <c r="D424" s="174">
        <v>0.13558899999999999</v>
      </c>
      <c r="E424" s="13">
        <f t="shared" si="29"/>
        <v>-0.72547884084694592</v>
      </c>
      <c r="F424" s="13">
        <f t="shared" si="26"/>
        <v>2.0657200143025034</v>
      </c>
      <c r="G424" s="13">
        <f t="shared" si="27"/>
        <v>0.32618764770908631</v>
      </c>
      <c r="H424" s="13">
        <f t="shared" si="28"/>
        <v>-0.39480361589675461</v>
      </c>
    </row>
    <row r="425" spans="1:8" ht="15.75" customHeight="1" x14ac:dyDescent="0.25">
      <c r="A425" s="174">
        <v>0</v>
      </c>
      <c r="B425" s="174">
        <v>8.14E-2</v>
      </c>
      <c r="C425" s="174">
        <v>-0.81412200000000001</v>
      </c>
      <c r="D425" s="174">
        <v>0.13558899999999999</v>
      </c>
      <c r="E425" s="13">
        <f t="shared" si="29"/>
        <v>-1.4212040133482522</v>
      </c>
      <c r="F425" s="13">
        <f t="shared" si="26"/>
        <v>4.1421045883731118</v>
      </c>
      <c r="G425" s="13">
        <f t="shared" si="27"/>
        <v>0.19447290167164524</v>
      </c>
      <c r="H425" s="13">
        <f t="shared" si="28"/>
        <v>-0.21625843530669817</v>
      </c>
    </row>
    <row r="426" spans="1:8" ht="15.75" customHeight="1" x14ac:dyDescent="0.25">
      <c r="A426" s="174">
        <v>1</v>
      </c>
      <c r="B426" s="174">
        <v>-0.84050000000000002</v>
      </c>
      <c r="C426" s="174">
        <v>-7.2352E-2</v>
      </c>
      <c r="D426" s="174">
        <v>-0.31604700000000002</v>
      </c>
      <c r="E426" s="13">
        <f t="shared" si="29"/>
        <v>-1.784661840373601</v>
      </c>
      <c r="F426" s="13">
        <f t="shared" si="26"/>
        <v>5.9575649989603559</v>
      </c>
      <c r="G426" s="13">
        <f t="shared" si="27"/>
        <v>0.14372844524620704</v>
      </c>
      <c r="H426" s="13">
        <f t="shared" si="28"/>
        <v>-1.9398295566610619</v>
      </c>
    </row>
    <row r="427" spans="1:8" ht="15.75" customHeight="1" x14ac:dyDescent="0.25">
      <c r="A427" s="174">
        <v>0</v>
      </c>
      <c r="B427" s="174">
        <v>8.14E-2</v>
      </c>
      <c r="C427" s="174">
        <v>6.2895000000000006E-2</v>
      </c>
      <c r="D427" s="174">
        <v>0.13558899999999999</v>
      </c>
      <c r="E427" s="13">
        <f t="shared" si="29"/>
        <v>-0.63641659076220825</v>
      </c>
      <c r="F427" s="13">
        <f t="shared" si="26"/>
        <v>1.8896971738581647</v>
      </c>
      <c r="G427" s="13">
        <f t="shared" si="27"/>
        <v>0.34605702253044562</v>
      </c>
      <c r="H427" s="13">
        <f t="shared" si="28"/>
        <v>-0.42473512173976874</v>
      </c>
    </row>
    <row r="428" spans="1:8" ht="15.75" customHeight="1" x14ac:dyDescent="0.25">
      <c r="A428" s="174">
        <v>1</v>
      </c>
      <c r="B428" s="174">
        <v>1.0023</v>
      </c>
      <c r="C428" s="174">
        <v>1.1453599999999999</v>
      </c>
      <c r="D428" s="174">
        <v>0.13558899999999999</v>
      </c>
      <c r="E428" s="13">
        <f t="shared" si="29"/>
        <v>1.1441109093245845</v>
      </c>
      <c r="F428" s="13">
        <f t="shared" si="26"/>
        <v>0.31850697352088014</v>
      </c>
      <c r="G428" s="13">
        <f t="shared" si="27"/>
        <v>0.75843360716526675</v>
      </c>
      <c r="H428" s="13">
        <f t="shared" si="28"/>
        <v>-0.27650001577778666</v>
      </c>
    </row>
    <row r="429" spans="1:8" ht="15.75" customHeight="1" x14ac:dyDescent="0.25">
      <c r="A429" s="174">
        <v>0</v>
      </c>
      <c r="B429" s="174">
        <v>-0.84050000000000002</v>
      </c>
      <c r="C429" s="174">
        <v>-0.303039</v>
      </c>
      <c r="D429" s="174">
        <v>0.13558899999999999</v>
      </c>
      <c r="E429" s="13">
        <f t="shared" si="29"/>
        <v>-1.7766471434591158</v>
      </c>
      <c r="F429" s="13">
        <f t="shared" si="26"/>
        <v>5.9100077541680411</v>
      </c>
      <c r="G429" s="13">
        <f t="shared" si="27"/>
        <v>0.14471763789220221</v>
      </c>
      <c r="H429" s="13">
        <f t="shared" si="28"/>
        <v>-0.15632361648597498</v>
      </c>
    </row>
    <row r="430" spans="1:8" ht="15.75" customHeight="1" x14ac:dyDescent="0.25">
      <c r="A430" s="174">
        <v>0</v>
      </c>
      <c r="B430" s="174">
        <v>8.14E-2</v>
      </c>
      <c r="C430" s="174">
        <v>-7.2352E-2</v>
      </c>
      <c r="D430" s="174">
        <v>0.13558899999999999</v>
      </c>
      <c r="E430" s="13">
        <f t="shared" si="29"/>
        <v>-0.75744063538448425</v>
      </c>
      <c r="F430" s="13">
        <f t="shared" si="26"/>
        <v>2.1328105892549627</v>
      </c>
      <c r="G430" s="13">
        <f t="shared" si="27"/>
        <v>0.31920218969823438</v>
      </c>
      <c r="H430" s="13">
        <f t="shared" si="28"/>
        <v>-0.38448991808865407</v>
      </c>
    </row>
    <row r="431" spans="1:8" ht="15.75" customHeight="1" x14ac:dyDescent="0.25">
      <c r="A431" s="174">
        <v>0</v>
      </c>
      <c r="B431" s="174">
        <v>8.14E-2</v>
      </c>
      <c r="C431" s="174">
        <v>-0.81412200000000001</v>
      </c>
      <c r="D431" s="174">
        <v>0.13558899999999999</v>
      </c>
      <c r="E431" s="13">
        <f t="shared" si="29"/>
        <v>-1.4212040133482522</v>
      </c>
      <c r="F431" s="13">
        <f t="shared" si="26"/>
        <v>4.1421045883731118</v>
      </c>
      <c r="G431" s="13">
        <f t="shared" si="27"/>
        <v>0.19447290167164524</v>
      </c>
      <c r="H431" s="13">
        <f t="shared" si="28"/>
        <v>-0.21625843530669817</v>
      </c>
    </row>
    <row r="432" spans="1:8" ht="15.75" customHeight="1" x14ac:dyDescent="0.25">
      <c r="A432" s="174">
        <v>1</v>
      </c>
      <c r="B432" s="174">
        <v>8.14E-2</v>
      </c>
      <c r="C432" s="174">
        <v>0.14205799999999999</v>
      </c>
      <c r="D432" s="174">
        <v>-0.31604700000000002</v>
      </c>
      <c r="E432" s="13">
        <f t="shared" si="29"/>
        <v>-0.78002059714267613</v>
      </c>
      <c r="F432" s="13">
        <f t="shared" si="26"/>
        <v>2.181517198056437</v>
      </c>
      <c r="G432" s="13">
        <f t="shared" si="27"/>
        <v>0.31431544692289953</v>
      </c>
      <c r="H432" s="13">
        <f t="shared" si="28"/>
        <v>-1.1573581893201152</v>
      </c>
    </row>
    <row r="433" spans="1:8" ht="15.75" customHeight="1" x14ac:dyDescent="0.25">
      <c r="A433" s="174">
        <v>1</v>
      </c>
      <c r="B433" s="174">
        <v>-0.84050000000000002</v>
      </c>
      <c r="C433" s="174">
        <v>-0.81412200000000001</v>
      </c>
      <c r="D433" s="174">
        <v>0.47419099999999997</v>
      </c>
      <c r="E433" s="13">
        <f t="shared" si="29"/>
        <v>-2.0732110656264369</v>
      </c>
      <c r="F433" s="13">
        <f t="shared" si="26"/>
        <v>7.9503111449221544</v>
      </c>
      <c r="G433" s="13">
        <f t="shared" si="27"/>
        <v>0.11172795937572935</v>
      </c>
      <c r="H433" s="13">
        <f t="shared" si="28"/>
        <v>-2.1916882964782536</v>
      </c>
    </row>
    <row r="434" spans="1:8" ht="15.75" customHeight="1" x14ac:dyDescent="0.25">
      <c r="A434" s="174">
        <v>1</v>
      </c>
      <c r="B434" s="174">
        <v>8.14E-2</v>
      </c>
      <c r="C434" s="174">
        <v>0.72861600000000004</v>
      </c>
      <c r="D434" s="174">
        <v>-0.31604700000000002</v>
      </c>
      <c r="E434" s="13">
        <f t="shared" si="29"/>
        <v>-0.25514668817942365</v>
      </c>
      <c r="F434" s="13">
        <f t="shared" si="26"/>
        <v>1.2906509302230544</v>
      </c>
      <c r="G434" s="13">
        <f t="shared" si="27"/>
        <v>0.43655713177678451</v>
      </c>
      <c r="H434" s="13">
        <f t="shared" si="28"/>
        <v>-0.82883602618075414</v>
      </c>
    </row>
    <row r="435" spans="1:8" ht="15.75" customHeight="1" x14ac:dyDescent="0.25">
      <c r="A435" s="174">
        <v>0</v>
      </c>
      <c r="B435" s="174">
        <v>-0.84050000000000002</v>
      </c>
      <c r="C435" s="174">
        <v>-0.81412200000000001</v>
      </c>
      <c r="D435" s="174">
        <v>-0.31604700000000002</v>
      </c>
      <c r="E435" s="13">
        <f t="shared" si="29"/>
        <v>-2.4484252183373689</v>
      </c>
      <c r="F435" s="13">
        <f t="shared" si="26"/>
        <v>11.570111964956487</v>
      </c>
      <c r="G435" s="13">
        <f t="shared" si="27"/>
        <v>7.9553786218280645E-2</v>
      </c>
      <c r="H435" s="13">
        <f t="shared" si="28"/>
        <v>-8.2896711540669105E-2</v>
      </c>
    </row>
    <row r="436" spans="1:8" ht="15.75" customHeight="1" x14ac:dyDescent="0.25">
      <c r="A436" s="174">
        <v>0</v>
      </c>
      <c r="B436" s="174">
        <v>-0.84050000000000002</v>
      </c>
      <c r="C436" s="174">
        <v>0.14205799999999999</v>
      </c>
      <c r="D436" s="174">
        <v>-0.31604700000000002</v>
      </c>
      <c r="E436" s="13">
        <f t="shared" si="29"/>
        <v>-1.5927997997556043</v>
      </c>
      <c r="F436" s="13">
        <f t="shared" si="26"/>
        <v>4.9174976812740336</v>
      </c>
      <c r="G436" s="13">
        <f t="shared" si="27"/>
        <v>0.16899034927626716</v>
      </c>
      <c r="H436" s="13">
        <f t="shared" si="28"/>
        <v>-0.18511387080816369</v>
      </c>
    </row>
    <row r="437" spans="1:8" ht="15.75" customHeight="1" x14ac:dyDescent="0.25">
      <c r="A437" s="174">
        <v>0</v>
      </c>
      <c r="B437" s="174">
        <v>8.14E-2</v>
      </c>
      <c r="C437" s="174">
        <v>0.72861600000000004</v>
      </c>
      <c r="D437" s="174">
        <v>0.13558899999999999</v>
      </c>
      <c r="E437" s="13">
        <f t="shared" si="29"/>
        <v>-4.0704685803235038E-2</v>
      </c>
      <c r="F437" s="13">
        <f t="shared" si="26"/>
        <v>1.0415444772535192</v>
      </c>
      <c r="G437" s="13">
        <f t="shared" si="27"/>
        <v>0.48982523336709055</v>
      </c>
      <c r="H437" s="13">
        <f t="shared" si="28"/>
        <v>-0.67300193229266281</v>
      </c>
    </row>
    <row r="438" spans="1:8" ht="15.75" customHeight="1" x14ac:dyDescent="0.25">
      <c r="A438" s="174">
        <v>0</v>
      </c>
      <c r="B438" s="174">
        <v>8.14E-2</v>
      </c>
      <c r="C438" s="174">
        <v>-0.81412200000000001</v>
      </c>
      <c r="D438" s="174">
        <v>0.47419099999999997</v>
      </c>
      <c r="E438" s="13">
        <f t="shared" si="29"/>
        <v>-1.2604318630135087</v>
      </c>
      <c r="F438" s="13">
        <f t="shared" si="26"/>
        <v>3.5269443153156699</v>
      </c>
      <c r="G438" s="13">
        <f t="shared" si="27"/>
        <v>0.2208995583658441</v>
      </c>
      <c r="H438" s="13">
        <f t="shared" si="28"/>
        <v>-0.24961530479378982</v>
      </c>
    </row>
    <row r="439" spans="1:8" ht="15.75" customHeight="1" x14ac:dyDescent="0.25">
      <c r="A439" s="174">
        <v>1</v>
      </c>
      <c r="B439" s="174">
        <v>1.0023</v>
      </c>
      <c r="C439" s="174">
        <v>1.1453599999999999</v>
      </c>
      <c r="D439" s="174">
        <v>0.13558899999999999</v>
      </c>
      <c r="E439" s="13">
        <f t="shared" si="29"/>
        <v>1.1441109093245845</v>
      </c>
      <c r="F439" s="13">
        <f t="shared" si="26"/>
        <v>0.31850697352088014</v>
      </c>
      <c r="G439" s="13">
        <f t="shared" si="27"/>
        <v>0.75843360716526675</v>
      </c>
      <c r="H439" s="13">
        <f t="shared" si="28"/>
        <v>-0.27650001577778666</v>
      </c>
    </row>
    <row r="440" spans="1:8" ht="15.75" customHeight="1" x14ac:dyDescent="0.25">
      <c r="A440" s="174">
        <v>0</v>
      </c>
      <c r="B440" s="174">
        <v>8.14E-2</v>
      </c>
      <c r="C440" s="174">
        <v>-0.303039</v>
      </c>
      <c r="D440" s="174">
        <v>-0.31604700000000002</v>
      </c>
      <c r="E440" s="13">
        <f t="shared" si="29"/>
        <v>-1.1783099432223763</v>
      </c>
      <c r="F440" s="13">
        <f t="shared" si="26"/>
        <v>3.2488787708153115</v>
      </c>
      <c r="G440" s="13">
        <f t="shared" si="27"/>
        <v>0.23535620900007731</v>
      </c>
      <c r="H440" s="13">
        <f t="shared" si="28"/>
        <v>-0.26834518627600079</v>
      </c>
    </row>
    <row r="441" spans="1:8" ht="15.75" customHeight="1" x14ac:dyDescent="0.25">
      <c r="A441" s="174">
        <v>1</v>
      </c>
      <c r="B441" s="174">
        <v>8.14E-2</v>
      </c>
      <c r="C441" s="174">
        <v>-0.81412200000000001</v>
      </c>
      <c r="D441" s="174">
        <v>0.47419099999999997</v>
      </c>
      <c r="E441" s="13">
        <f t="shared" si="29"/>
        <v>-1.2604318630135087</v>
      </c>
      <c r="F441" s="13">
        <f t="shared" si="26"/>
        <v>3.5269443153156699</v>
      </c>
      <c r="G441" s="13">
        <f t="shared" si="27"/>
        <v>0.2208995583658441</v>
      </c>
      <c r="H441" s="13">
        <f t="shared" si="28"/>
        <v>-1.5100471678072986</v>
      </c>
    </row>
    <row r="442" spans="1:8" ht="15.75" customHeight="1" x14ac:dyDescent="0.25">
      <c r="A442" s="174">
        <v>0</v>
      </c>
      <c r="B442" s="174">
        <v>8.14E-2</v>
      </c>
      <c r="C442" s="174">
        <v>-0.81412200000000001</v>
      </c>
      <c r="D442" s="174">
        <v>-0.31604700000000002</v>
      </c>
      <c r="E442" s="13">
        <f t="shared" si="29"/>
        <v>-1.6356460157244408</v>
      </c>
      <c r="F442" s="13">
        <f t="shared" si="26"/>
        <v>5.1327727781361769</v>
      </c>
      <c r="G442" s="13">
        <f t="shared" si="27"/>
        <v>0.16305838096025335</v>
      </c>
      <c r="H442" s="13">
        <f t="shared" si="28"/>
        <v>-0.17800096117652239</v>
      </c>
    </row>
    <row r="443" spans="1:8" ht="15.75" customHeight="1" x14ac:dyDescent="0.25">
      <c r="A443" s="174">
        <v>1</v>
      </c>
      <c r="B443" s="174">
        <v>8.14E-2</v>
      </c>
      <c r="C443" s="174">
        <v>-0.303039</v>
      </c>
      <c r="D443" s="174">
        <v>-0.31604700000000002</v>
      </c>
      <c r="E443" s="13">
        <f t="shared" si="29"/>
        <v>-1.1783099432223763</v>
      </c>
      <c r="F443" s="13">
        <f t="shared" si="26"/>
        <v>3.2488787708153115</v>
      </c>
      <c r="G443" s="13">
        <f t="shared" si="27"/>
        <v>0.23535620900007731</v>
      </c>
      <c r="H443" s="13">
        <f t="shared" si="28"/>
        <v>-1.4466551294983769</v>
      </c>
    </row>
    <row r="444" spans="1:8" ht="15.75" customHeight="1" x14ac:dyDescent="0.25">
      <c r="A444" s="174">
        <v>0</v>
      </c>
      <c r="B444" s="174">
        <v>8.14E-2</v>
      </c>
      <c r="C444" s="174">
        <v>-3.6634E-2</v>
      </c>
      <c r="D444" s="174">
        <v>0.13558899999999999</v>
      </c>
      <c r="E444" s="13">
        <f t="shared" si="29"/>
        <v>-0.72547884084694592</v>
      </c>
      <c r="F444" s="13">
        <f t="shared" si="26"/>
        <v>2.0657200143025034</v>
      </c>
      <c r="G444" s="13">
        <f t="shared" si="27"/>
        <v>0.32618764770908631</v>
      </c>
      <c r="H444" s="13">
        <f t="shared" si="28"/>
        <v>-0.39480361589675461</v>
      </c>
    </row>
    <row r="445" spans="1:8" ht="15.75" customHeight="1" x14ac:dyDescent="0.25">
      <c r="A445" s="174">
        <v>0</v>
      </c>
      <c r="B445" s="174">
        <v>-0.84050000000000002</v>
      </c>
      <c r="C445" s="174">
        <v>0.72861600000000004</v>
      </c>
      <c r="D445" s="174">
        <v>0.13558899999999999</v>
      </c>
      <c r="E445" s="13">
        <f t="shared" si="29"/>
        <v>-0.85348388841616307</v>
      </c>
      <c r="F445" s="13">
        <f t="shared" si="26"/>
        <v>2.3478121357012798</v>
      </c>
      <c r="G445" s="13">
        <f t="shared" si="27"/>
        <v>0.2987025434718803</v>
      </c>
      <c r="H445" s="13">
        <f t="shared" si="28"/>
        <v>-0.3548231502416288</v>
      </c>
    </row>
    <row r="446" spans="1:8" ht="15.75" customHeight="1" x14ac:dyDescent="0.25">
      <c r="A446" s="174">
        <v>0</v>
      </c>
      <c r="B446" s="174">
        <v>8.14E-2</v>
      </c>
      <c r="C446" s="174">
        <v>-0.81412200000000001</v>
      </c>
      <c r="D446" s="174">
        <v>-0.31604700000000002</v>
      </c>
      <c r="E446" s="13">
        <f t="shared" si="29"/>
        <v>-1.6356460157244408</v>
      </c>
      <c r="F446" s="13">
        <f t="shared" si="26"/>
        <v>5.1327727781361769</v>
      </c>
      <c r="G446" s="13">
        <f t="shared" si="27"/>
        <v>0.16305838096025335</v>
      </c>
      <c r="H446" s="13">
        <f t="shared" si="28"/>
        <v>-0.17800096117652239</v>
      </c>
    </row>
    <row r="447" spans="1:8" ht="15.75" customHeight="1" x14ac:dyDescent="0.25">
      <c r="A447" s="174">
        <v>0</v>
      </c>
      <c r="B447" s="174">
        <v>8.14E-2</v>
      </c>
      <c r="C447" s="174">
        <v>-0.81412200000000001</v>
      </c>
      <c r="D447" s="174">
        <v>-0.31604700000000002</v>
      </c>
      <c r="E447" s="13">
        <f t="shared" si="29"/>
        <v>-1.6356460157244408</v>
      </c>
      <c r="F447" s="13">
        <f t="shared" si="26"/>
        <v>5.1327727781361769</v>
      </c>
      <c r="G447" s="13">
        <f t="shared" si="27"/>
        <v>0.16305838096025335</v>
      </c>
      <c r="H447" s="13">
        <f t="shared" si="28"/>
        <v>-0.17800096117652239</v>
      </c>
    </row>
    <row r="448" spans="1:8" ht="15.75" customHeight="1" x14ac:dyDescent="0.25">
      <c r="A448" s="174">
        <v>1</v>
      </c>
      <c r="B448" s="174">
        <v>8.14E-2</v>
      </c>
      <c r="C448" s="174">
        <v>-7.2352E-2</v>
      </c>
      <c r="D448" s="174">
        <v>-2.6051999999999999E-2</v>
      </c>
      <c r="E448" s="13">
        <f t="shared" si="29"/>
        <v>-0.83418965385530919</v>
      </c>
      <c r="F448" s="13">
        <f t="shared" si="26"/>
        <v>2.3029471076449921</v>
      </c>
      <c r="G448" s="13">
        <f t="shared" si="27"/>
        <v>0.30275991937182489</v>
      </c>
      <c r="H448" s="13">
        <f t="shared" si="28"/>
        <v>-1.1948151328517327</v>
      </c>
    </row>
    <row r="449" spans="1:8" ht="15.75" customHeight="1" x14ac:dyDescent="0.25">
      <c r="A449" s="174">
        <v>0</v>
      </c>
      <c r="B449" s="174">
        <v>8.14E-2</v>
      </c>
      <c r="C449" s="174">
        <v>-0.81412200000000001</v>
      </c>
      <c r="D449" s="174">
        <v>-0.31604700000000002</v>
      </c>
      <c r="E449" s="13">
        <f t="shared" si="29"/>
        <v>-1.6356460157244408</v>
      </c>
      <c r="F449" s="13">
        <f t="shared" si="26"/>
        <v>5.1327727781361769</v>
      </c>
      <c r="G449" s="13">
        <f t="shared" si="27"/>
        <v>0.16305838096025335</v>
      </c>
      <c r="H449" s="13">
        <f t="shared" si="28"/>
        <v>-0.17800096117652239</v>
      </c>
    </row>
    <row r="450" spans="1:8" ht="15.75" customHeight="1" x14ac:dyDescent="0.25">
      <c r="A450" s="174">
        <v>1</v>
      </c>
      <c r="B450" s="174">
        <v>8.14E-2</v>
      </c>
      <c r="C450" s="174">
        <v>-7.2352E-2</v>
      </c>
      <c r="D450" s="174">
        <v>0.13558899999999999</v>
      </c>
      <c r="E450" s="13">
        <f t="shared" si="29"/>
        <v>-0.75744063538448425</v>
      </c>
      <c r="F450" s="13">
        <f t="shared" si="26"/>
        <v>2.1328105892549627</v>
      </c>
      <c r="G450" s="13">
        <f t="shared" si="27"/>
        <v>0.31920218969823438</v>
      </c>
      <c r="H450" s="13">
        <f t="shared" si="28"/>
        <v>-1.1419305534731381</v>
      </c>
    </row>
    <row r="451" spans="1:8" ht="15.75" customHeight="1" x14ac:dyDescent="0.25">
      <c r="A451" s="174">
        <v>0</v>
      </c>
      <c r="B451" s="174">
        <v>8.14E-2</v>
      </c>
      <c r="C451" s="174">
        <v>-3.6634E-2</v>
      </c>
      <c r="D451" s="174">
        <v>0.13558899999999999</v>
      </c>
      <c r="E451" s="13">
        <f t="shared" si="29"/>
        <v>-0.72547884084694592</v>
      </c>
      <c r="F451" s="13">
        <f t="shared" si="26"/>
        <v>2.0657200143025034</v>
      </c>
      <c r="G451" s="13">
        <f t="shared" si="27"/>
        <v>0.32618764770908631</v>
      </c>
      <c r="H451" s="13">
        <f t="shared" si="28"/>
        <v>-0.39480361589675461</v>
      </c>
    </row>
    <row r="452" spans="1:8" ht="15.75" customHeight="1" x14ac:dyDescent="0.25">
      <c r="A452" s="174">
        <v>0</v>
      </c>
      <c r="B452" s="174">
        <v>8.14E-2</v>
      </c>
      <c r="C452" s="174">
        <v>0.72861600000000004</v>
      </c>
      <c r="D452" s="174">
        <v>0.13558899999999999</v>
      </c>
      <c r="E452" s="13">
        <f t="shared" si="29"/>
        <v>-4.0704685803235038E-2</v>
      </c>
      <c r="F452" s="13">
        <f t="shared" ref="F452:F515" si="30">EXP(-E452)</f>
        <v>1.0415444772535192</v>
      </c>
      <c r="G452" s="13">
        <f t="shared" ref="G452:G515" si="31">1/(1+F452)</f>
        <v>0.48982523336709055</v>
      </c>
      <c r="H452" s="13">
        <f t="shared" ref="H452:H515" si="32">A452*LN(G452)+(1-A452)*(LN(1-G452))</f>
        <v>-0.67300193229266281</v>
      </c>
    </row>
    <row r="453" spans="1:8" ht="15.75" customHeight="1" x14ac:dyDescent="0.25">
      <c r="A453" s="174">
        <v>0</v>
      </c>
      <c r="B453" s="174">
        <v>-0.84050000000000002</v>
      </c>
      <c r="C453" s="174">
        <v>-3.6634E-2</v>
      </c>
      <c r="D453" s="174">
        <v>-0.31604700000000002</v>
      </c>
      <c r="E453" s="13">
        <f t="shared" si="29"/>
        <v>-1.7527000458360624</v>
      </c>
      <c r="F453" s="13">
        <f t="shared" si="30"/>
        <v>5.7701613621298939</v>
      </c>
      <c r="G453" s="13">
        <f t="shared" si="31"/>
        <v>0.14770696686694626</v>
      </c>
      <c r="H453" s="13">
        <f t="shared" si="32"/>
        <v>-0.15982487568293674</v>
      </c>
    </row>
    <row r="454" spans="1:8" ht="15.75" customHeight="1" x14ac:dyDescent="0.25">
      <c r="A454" s="174">
        <v>0</v>
      </c>
      <c r="B454" s="174">
        <v>8.14E-2</v>
      </c>
      <c r="C454" s="174">
        <v>-7.2352E-2</v>
      </c>
      <c r="D454" s="174">
        <v>0.13558899999999999</v>
      </c>
      <c r="E454" s="13">
        <f t="shared" si="29"/>
        <v>-0.75744063538448425</v>
      </c>
      <c r="F454" s="13">
        <f t="shared" si="30"/>
        <v>2.1328105892549627</v>
      </c>
      <c r="G454" s="13">
        <f t="shared" si="31"/>
        <v>0.31920218969823438</v>
      </c>
      <c r="H454" s="13">
        <f t="shared" si="32"/>
        <v>-0.38448991808865407</v>
      </c>
    </row>
    <row r="455" spans="1:8" ht="15.75" customHeight="1" x14ac:dyDescent="0.25">
      <c r="A455" s="174">
        <v>1</v>
      </c>
      <c r="B455" s="174">
        <v>8.14E-2</v>
      </c>
      <c r="C455" s="174">
        <v>-0.81412200000000001</v>
      </c>
      <c r="D455" s="174">
        <v>0.13558899999999999</v>
      </c>
      <c r="E455" s="13">
        <f t="shared" si="29"/>
        <v>-1.4212040133482522</v>
      </c>
      <c r="F455" s="13">
        <f t="shared" si="30"/>
        <v>4.1421045883731118</v>
      </c>
      <c r="G455" s="13">
        <f t="shared" si="31"/>
        <v>0.19447290167164524</v>
      </c>
      <c r="H455" s="13">
        <f t="shared" si="32"/>
        <v>-1.6374624486549505</v>
      </c>
    </row>
    <row r="456" spans="1:8" ht="15.75" customHeight="1" x14ac:dyDescent="0.25">
      <c r="A456" s="174">
        <v>0</v>
      </c>
      <c r="B456" s="174">
        <v>8.14E-2</v>
      </c>
      <c r="C456" s="174">
        <v>-0.81412200000000001</v>
      </c>
      <c r="D456" s="174">
        <v>-0.31604700000000002</v>
      </c>
      <c r="E456" s="13">
        <f t="shared" si="29"/>
        <v>-1.6356460157244408</v>
      </c>
      <c r="F456" s="13">
        <f t="shared" si="30"/>
        <v>5.1327727781361769</v>
      </c>
      <c r="G456" s="13">
        <f t="shared" si="31"/>
        <v>0.16305838096025335</v>
      </c>
      <c r="H456" s="13">
        <f t="shared" si="32"/>
        <v>-0.17800096117652239</v>
      </c>
    </row>
    <row r="457" spans="1:8" ht="15.75" customHeight="1" x14ac:dyDescent="0.25">
      <c r="A457" s="174">
        <v>0</v>
      </c>
      <c r="B457" s="174">
        <v>-0.84050000000000002</v>
      </c>
      <c r="C457" s="174">
        <v>0.72861600000000004</v>
      </c>
      <c r="D457" s="174">
        <v>-0.31604700000000002</v>
      </c>
      <c r="E457" s="13">
        <f t="shared" si="29"/>
        <v>-1.0679258907923517</v>
      </c>
      <c r="F457" s="13">
        <f t="shared" si="30"/>
        <v>2.9093389510568732</v>
      </c>
      <c r="G457" s="13">
        <f t="shared" si="31"/>
        <v>0.25579772245884541</v>
      </c>
      <c r="H457" s="13">
        <f t="shared" si="32"/>
        <v>-0.29544240268575378</v>
      </c>
    </row>
    <row r="458" spans="1:8" ht="15.75" customHeight="1" x14ac:dyDescent="0.25">
      <c r="A458" s="174">
        <v>0</v>
      </c>
      <c r="B458" s="174">
        <v>-0.84050000000000002</v>
      </c>
      <c r="C458" s="174">
        <v>-0.81412200000000001</v>
      </c>
      <c r="D458" s="174">
        <v>0.13558899999999999</v>
      </c>
      <c r="E458" s="13">
        <f t="shared" si="29"/>
        <v>-2.2339832159611803</v>
      </c>
      <c r="F458" s="13">
        <f t="shared" si="30"/>
        <v>9.3369833284222228</v>
      </c>
      <c r="G458" s="13">
        <f t="shared" si="31"/>
        <v>9.6740022521893163E-2</v>
      </c>
      <c r="H458" s="13">
        <f t="shared" si="32"/>
        <v>-0.10174486281765827</v>
      </c>
    </row>
    <row r="459" spans="1:8" ht="15.75" customHeight="1" x14ac:dyDescent="0.25">
      <c r="A459" s="174">
        <v>0</v>
      </c>
      <c r="B459" s="174">
        <v>8.14E-2</v>
      </c>
      <c r="C459" s="174">
        <v>-7.2352E-2</v>
      </c>
      <c r="D459" s="174">
        <v>-2.6051999999999999E-2</v>
      </c>
      <c r="E459" s="13">
        <f t="shared" si="29"/>
        <v>-0.83418965385530919</v>
      </c>
      <c r="F459" s="13">
        <f t="shared" si="30"/>
        <v>2.3029471076449921</v>
      </c>
      <c r="G459" s="13">
        <f t="shared" si="31"/>
        <v>0.30275991937182489</v>
      </c>
      <c r="H459" s="13">
        <f t="shared" si="32"/>
        <v>-0.36062547899642344</v>
      </c>
    </row>
    <row r="460" spans="1:8" ht="15.75" customHeight="1" x14ac:dyDescent="0.25">
      <c r="A460" s="174">
        <v>0</v>
      </c>
      <c r="B460" s="174">
        <v>8.14E-2</v>
      </c>
      <c r="C460" s="174">
        <v>-0.81412200000000001</v>
      </c>
      <c r="D460" s="174">
        <v>0.13558899999999999</v>
      </c>
      <c r="E460" s="13">
        <f t="shared" si="29"/>
        <v>-1.4212040133482522</v>
      </c>
      <c r="F460" s="13">
        <f t="shared" si="30"/>
        <v>4.1421045883731118</v>
      </c>
      <c r="G460" s="13">
        <f t="shared" si="31"/>
        <v>0.19447290167164524</v>
      </c>
      <c r="H460" s="13">
        <f t="shared" si="32"/>
        <v>-0.21625843530669817</v>
      </c>
    </row>
    <row r="461" spans="1:8" ht="15.75" customHeight="1" x14ac:dyDescent="0.25">
      <c r="A461" s="174">
        <v>0</v>
      </c>
      <c r="B461" s="174">
        <v>-0.84050000000000002</v>
      </c>
      <c r="C461" s="174">
        <v>-0.81412200000000001</v>
      </c>
      <c r="D461" s="174">
        <v>0.13558899999999999</v>
      </c>
      <c r="E461" s="13">
        <f t="shared" si="29"/>
        <v>-2.2339832159611803</v>
      </c>
      <c r="F461" s="13">
        <f t="shared" si="30"/>
        <v>9.3369833284222228</v>
      </c>
      <c r="G461" s="13">
        <f t="shared" si="31"/>
        <v>9.6740022521893163E-2</v>
      </c>
      <c r="H461" s="13">
        <f t="shared" si="32"/>
        <v>-0.10174486281765827</v>
      </c>
    </row>
    <row r="462" spans="1:8" ht="15.75" customHeight="1" x14ac:dyDescent="0.25">
      <c r="A462" s="174">
        <v>0</v>
      </c>
      <c r="B462" s="174">
        <v>8.14E-2</v>
      </c>
      <c r="C462" s="174">
        <v>-7.2352E-2</v>
      </c>
      <c r="D462" s="174">
        <v>-0.31604700000000002</v>
      </c>
      <c r="E462" s="13">
        <f t="shared" si="29"/>
        <v>-0.97188263776067285</v>
      </c>
      <c r="F462" s="13">
        <f t="shared" si="30"/>
        <v>2.642915431005131</v>
      </c>
      <c r="G462" s="13">
        <f t="shared" si="31"/>
        <v>0.27450541165159192</v>
      </c>
      <c r="H462" s="13">
        <f t="shared" si="32"/>
        <v>-0.32090166588846009</v>
      </c>
    </row>
    <row r="463" spans="1:8" ht="15.75" customHeight="1" x14ac:dyDescent="0.25">
      <c r="A463" s="174">
        <v>1</v>
      </c>
      <c r="B463" s="174">
        <v>8.14E-2</v>
      </c>
      <c r="C463" s="174">
        <v>0.72861600000000004</v>
      </c>
      <c r="D463" s="174">
        <v>0.47419099999999997</v>
      </c>
      <c r="E463" s="13">
        <f t="shared" si="29"/>
        <v>0.12006746453150843</v>
      </c>
      <c r="F463" s="13">
        <f t="shared" si="30"/>
        <v>0.88686060306375658</v>
      </c>
      <c r="G463" s="13">
        <f t="shared" si="31"/>
        <v>0.52998085729081823</v>
      </c>
      <c r="H463" s="13">
        <f t="shared" si="32"/>
        <v>-0.63491439140746264</v>
      </c>
    </row>
    <row r="464" spans="1:8" ht="15.75" customHeight="1" x14ac:dyDescent="0.25">
      <c r="A464" s="174">
        <v>1</v>
      </c>
      <c r="B464" s="174">
        <v>8.14E-2</v>
      </c>
      <c r="C464" s="174">
        <v>0.72861600000000004</v>
      </c>
      <c r="D464" s="174">
        <v>-0.31604700000000002</v>
      </c>
      <c r="E464" s="13">
        <f t="shared" si="29"/>
        <v>-0.25514668817942365</v>
      </c>
      <c r="F464" s="13">
        <f t="shared" si="30"/>
        <v>1.2906509302230544</v>
      </c>
      <c r="G464" s="13">
        <f t="shared" si="31"/>
        <v>0.43655713177678451</v>
      </c>
      <c r="H464" s="13">
        <f t="shared" si="32"/>
        <v>-0.82883602618075414</v>
      </c>
    </row>
    <row r="465" spans="1:8" ht="15.75" customHeight="1" x14ac:dyDescent="0.25">
      <c r="A465" s="174">
        <v>0</v>
      </c>
      <c r="B465" s="174">
        <v>-0.84050000000000002</v>
      </c>
      <c r="C465" s="174">
        <v>-0.81412200000000001</v>
      </c>
      <c r="D465" s="174">
        <v>0.13558899999999999</v>
      </c>
      <c r="E465" s="13">
        <f t="shared" si="29"/>
        <v>-2.2339832159611803</v>
      </c>
      <c r="F465" s="13">
        <f t="shared" si="30"/>
        <v>9.3369833284222228</v>
      </c>
      <c r="G465" s="13">
        <f t="shared" si="31"/>
        <v>9.6740022521893163E-2</v>
      </c>
      <c r="H465" s="13">
        <f t="shared" si="32"/>
        <v>-0.10174486281765827</v>
      </c>
    </row>
    <row r="466" spans="1:8" ht="15.75" customHeight="1" x14ac:dyDescent="0.25">
      <c r="A466" s="174">
        <v>0</v>
      </c>
      <c r="B466" s="174">
        <v>-0.84050000000000002</v>
      </c>
      <c r="C466" s="174">
        <v>-0.303039</v>
      </c>
      <c r="D466" s="174">
        <v>0.13558899999999999</v>
      </c>
      <c r="E466" s="13">
        <f t="shared" si="29"/>
        <v>-1.7766471434591158</v>
      </c>
      <c r="F466" s="13">
        <f t="shared" si="30"/>
        <v>5.9100077541680411</v>
      </c>
      <c r="G466" s="13">
        <f t="shared" si="31"/>
        <v>0.14471763789220221</v>
      </c>
      <c r="H466" s="13">
        <f t="shared" si="32"/>
        <v>-0.15632361648597498</v>
      </c>
    </row>
    <row r="467" spans="1:8" ht="15.75" customHeight="1" x14ac:dyDescent="0.25">
      <c r="A467" s="174">
        <v>1</v>
      </c>
      <c r="B467" s="174">
        <v>8.14E-2</v>
      </c>
      <c r="C467" s="174">
        <v>0.72861600000000004</v>
      </c>
      <c r="D467" s="174">
        <v>0.47419099999999997</v>
      </c>
      <c r="E467" s="13">
        <f t="shared" si="29"/>
        <v>0.12006746453150843</v>
      </c>
      <c r="F467" s="13">
        <f t="shared" si="30"/>
        <v>0.88686060306375658</v>
      </c>
      <c r="G467" s="13">
        <f t="shared" si="31"/>
        <v>0.52998085729081823</v>
      </c>
      <c r="H467" s="13">
        <f t="shared" si="32"/>
        <v>-0.63491439140746264</v>
      </c>
    </row>
    <row r="468" spans="1:8" ht="15.75" customHeight="1" x14ac:dyDescent="0.25">
      <c r="A468" s="174">
        <v>0</v>
      </c>
      <c r="B468" s="174">
        <v>8.14E-2</v>
      </c>
      <c r="C468" s="174">
        <v>-0.303039</v>
      </c>
      <c r="D468" s="174">
        <v>0.13558899999999999</v>
      </c>
      <c r="E468" s="13">
        <f t="shared" si="29"/>
        <v>-0.96386794084618765</v>
      </c>
      <c r="F468" s="13">
        <f t="shared" si="30"/>
        <v>2.6218179228554708</v>
      </c>
      <c r="G468" s="13">
        <f t="shared" si="31"/>
        <v>0.27610443741235668</v>
      </c>
      <c r="H468" s="13">
        <f t="shared" si="32"/>
        <v>-0.32310814757108819</v>
      </c>
    </row>
    <row r="469" spans="1:8" ht="15.75" customHeight="1" x14ac:dyDescent="0.25">
      <c r="A469" s="174">
        <v>0</v>
      </c>
      <c r="B469" s="174">
        <v>8.14E-2</v>
      </c>
      <c r="C469" s="174">
        <v>-0.81412200000000001</v>
      </c>
      <c r="D469" s="174">
        <v>0.13558899999999999</v>
      </c>
      <c r="E469" s="13">
        <f t="shared" si="29"/>
        <v>-1.4212040133482522</v>
      </c>
      <c r="F469" s="13">
        <f t="shared" si="30"/>
        <v>4.1421045883731118</v>
      </c>
      <c r="G469" s="13">
        <f t="shared" si="31"/>
        <v>0.19447290167164524</v>
      </c>
      <c r="H469" s="13">
        <f t="shared" si="32"/>
        <v>-0.21625843530669817</v>
      </c>
    </row>
    <row r="470" spans="1:8" ht="15.75" customHeight="1" x14ac:dyDescent="0.25">
      <c r="A470" s="174">
        <v>0</v>
      </c>
      <c r="B470" s="174">
        <v>-0.84050000000000002</v>
      </c>
      <c r="C470" s="174">
        <v>-3.6634E-2</v>
      </c>
      <c r="D470" s="174">
        <v>0.13558899999999999</v>
      </c>
      <c r="E470" s="13">
        <f t="shared" si="29"/>
        <v>-1.5382580434598738</v>
      </c>
      <c r="F470" s="13">
        <f t="shared" si="30"/>
        <v>4.6564718304967156</v>
      </c>
      <c r="G470" s="13">
        <f t="shared" si="31"/>
        <v>0.17678864669819921</v>
      </c>
      <c r="H470" s="13">
        <f t="shared" si="32"/>
        <v>-0.19454230288854713</v>
      </c>
    </row>
    <row r="471" spans="1:8" ht="15.75" customHeight="1" x14ac:dyDescent="0.25">
      <c r="A471" s="174">
        <v>1</v>
      </c>
      <c r="B471" s="174">
        <v>1.1392</v>
      </c>
      <c r="C471" s="174">
        <v>-3.6634E-2</v>
      </c>
      <c r="D471" s="174">
        <v>-0.31604700000000002</v>
      </c>
      <c r="E471" s="13">
        <f t="shared" ref="E471:E534" si="33">$K$3+($K$4*B471)+($K$5*C471)+($K$6*D471)</f>
        <v>-7.3274594245063829E-3</v>
      </c>
      <c r="F471" s="13">
        <f t="shared" si="30"/>
        <v>1.0073543709461865</v>
      </c>
      <c r="G471" s="13">
        <f t="shared" si="31"/>
        <v>0.49816814334015175</v>
      </c>
      <c r="H471" s="13">
        <f t="shared" si="32"/>
        <v>-0.69681762171488615</v>
      </c>
    </row>
    <row r="472" spans="1:8" ht="15.75" customHeight="1" x14ac:dyDescent="0.25">
      <c r="A472" s="174">
        <v>0</v>
      </c>
      <c r="B472" s="174">
        <v>-0.84050000000000002</v>
      </c>
      <c r="C472" s="174">
        <v>-3.6634E-2</v>
      </c>
      <c r="D472" s="174">
        <v>-0.31604700000000002</v>
      </c>
      <c r="E472" s="13">
        <f t="shared" si="33"/>
        <v>-1.7527000458360624</v>
      </c>
      <c r="F472" s="13">
        <f t="shared" si="30"/>
        <v>5.7701613621298939</v>
      </c>
      <c r="G472" s="13">
        <f t="shared" si="31"/>
        <v>0.14770696686694626</v>
      </c>
      <c r="H472" s="13">
        <f t="shared" si="32"/>
        <v>-0.15982487568293674</v>
      </c>
    </row>
    <row r="473" spans="1:8" ht="15.75" customHeight="1" x14ac:dyDescent="0.25">
      <c r="A473" s="174">
        <v>0</v>
      </c>
      <c r="B473" s="174">
        <v>-0.84050000000000002</v>
      </c>
      <c r="C473" s="174">
        <v>0.72861600000000004</v>
      </c>
      <c r="D473" s="174">
        <v>0.13558899999999999</v>
      </c>
      <c r="E473" s="13">
        <f t="shared" si="33"/>
        <v>-0.85348388841616307</v>
      </c>
      <c r="F473" s="13">
        <f t="shared" si="30"/>
        <v>2.3478121357012798</v>
      </c>
      <c r="G473" s="13">
        <f t="shared" si="31"/>
        <v>0.2987025434718803</v>
      </c>
      <c r="H473" s="13">
        <f t="shared" si="32"/>
        <v>-0.3548231502416288</v>
      </c>
    </row>
    <row r="474" spans="1:8" ht="15.75" customHeight="1" x14ac:dyDescent="0.25">
      <c r="A474" s="174">
        <v>0</v>
      </c>
      <c r="B474" s="174">
        <v>8.14E-2</v>
      </c>
      <c r="C474" s="174">
        <v>-0.81412200000000001</v>
      </c>
      <c r="D474" s="174">
        <v>-0.31604700000000002</v>
      </c>
      <c r="E474" s="13">
        <f t="shared" si="33"/>
        <v>-1.6356460157244408</v>
      </c>
      <c r="F474" s="13">
        <f t="shared" si="30"/>
        <v>5.1327727781361769</v>
      </c>
      <c r="G474" s="13">
        <f t="shared" si="31"/>
        <v>0.16305838096025335</v>
      </c>
      <c r="H474" s="13">
        <f t="shared" si="32"/>
        <v>-0.17800096117652239</v>
      </c>
    </row>
    <row r="475" spans="1:8" ht="15.75" customHeight="1" x14ac:dyDescent="0.25">
      <c r="A475" s="174">
        <v>0</v>
      </c>
      <c r="B475" s="174">
        <v>8.14E-2</v>
      </c>
      <c r="C475" s="174">
        <v>-0.81412200000000001</v>
      </c>
      <c r="D475" s="174">
        <v>0.13558899999999999</v>
      </c>
      <c r="E475" s="13">
        <f t="shared" si="33"/>
        <v>-1.4212040133482522</v>
      </c>
      <c r="F475" s="13">
        <f t="shared" si="30"/>
        <v>4.1421045883731118</v>
      </c>
      <c r="G475" s="13">
        <f t="shared" si="31"/>
        <v>0.19447290167164524</v>
      </c>
      <c r="H475" s="13">
        <f t="shared" si="32"/>
        <v>-0.21625843530669817</v>
      </c>
    </row>
    <row r="476" spans="1:8" ht="15.75" customHeight="1" x14ac:dyDescent="0.25">
      <c r="A476" s="174">
        <v>0</v>
      </c>
      <c r="B476" s="174">
        <v>8.14E-2</v>
      </c>
      <c r="C476" s="174">
        <v>-3.6634E-2</v>
      </c>
      <c r="D476" s="174">
        <v>-2.6051999999999999E-2</v>
      </c>
      <c r="E476" s="13">
        <f t="shared" si="33"/>
        <v>-0.80222785931777085</v>
      </c>
      <c r="F476" s="13">
        <f t="shared" si="30"/>
        <v>2.2305046477681505</v>
      </c>
      <c r="G476" s="13">
        <f t="shared" si="31"/>
        <v>0.30954915997129651</v>
      </c>
      <c r="H476" s="13">
        <f t="shared" si="32"/>
        <v>-0.37041050341207393</v>
      </c>
    </row>
    <row r="477" spans="1:8" ht="15.75" customHeight="1" x14ac:dyDescent="0.25">
      <c r="A477" s="174">
        <v>1</v>
      </c>
      <c r="B477" s="174">
        <v>1.1392</v>
      </c>
      <c r="C477" s="174">
        <v>0.14205799999999999</v>
      </c>
      <c r="D477" s="174">
        <v>0.13558899999999999</v>
      </c>
      <c r="E477" s="13">
        <f t="shared" si="33"/>
        <v>0.36701478903214058</v>
      </c>
      <c r="F477" s="13">
        <f t="shared" si="30"/>
        <v>0.6927993991360476</v>
      </c>
      <c r="G477" s="13">
        <f t="shared" si="31"/>
        <v>0.59073744975947473</v>
      </c>
      <c r="H477" s="13">
        <f t="shared" si="32"/>
        <v>-0.52638360772906734</v>
      </c>
    </row>
    <row r="478" spans="1:8" ht="15.75" customHeight="1" x14ac:dyDescent="0.25">
      <c r="A478" s="174">
        <v>1</v>
      </c>
      <c r="B478" s="174">
        <v>8.14E-2</v>
      </c>
      <c r="C478" s="174">
        <v>-0.303039</v>
      </c>
      <c r="D478" s="174">
        <v>0.13558899999999999</v>
      </c>
      <c r="E478" s="13">
        <f t="shared" si="33"/>
        <v>-0.96386794084618765</v>
      </c>
      <c r="F478" s="13">
        <f t="shared" si="30"/>
        <v>2.6218179228554708</v>
      </c>
      <c r="G478" s="13">
        <f t="shared" si="31"/>
        <v>0.27610443741235668</v>
      </c>
      <c r="H478" s="13">
        <f t="shared" si="32"/>
        <v>-1.2869760884172758</v>
      </c>
    </row>
    <row r="479" spans="1:8" ht="15.75" customHeight="1" x14ac:dyDescent="0.25">
      <c r="A479" s="174">
        <v>0</v>
      </c>
      <c r="B479" s="174">
        <v>8.14E-2</v>
      </c>
      <c r="C479" s="174">
        <v>-0.81412200000000001</v>
      </c>
      <c r="D479" s="174">
        <v>0.47419099999999997</v>
      </c>
      <c r="E479" s="13">
        <f t="shared" si="33"/>
        <v>-1.2604318630135087</v>
      </c>
      <c r="F479" s="13">
        <f t="shared" si="30"/>
        <v>3.5269443153156699</v>
      </c>
      <c r="G479" s="13">
        <f t="shared" si="31"/>
        <v>0.2208995583658441</v>
      </c>
      <c r="H479" s="13">
        <f t="shared" si="32"/>
        <v>-0.24961530479378982</v>
      </c>
    </row>
    <row r="480" spans="1:8" ht="15.75" customHeight="1" x14ac:dyDescent="0.25">
      <c r="A480" s="174">
        <v>1</v>
      </c>
      <c r="B480" s="174">
        <v>1.0023</v>
      </c>
      <c r="C480" s="174">
        <v>1.1453599999999999</v>
      </c>
      <c r="D480" s="174">
        <v>0.13558899999999999</v>
      </c>
      <c r="E480" s="13">
        <f t="shared" si="33"/>
        <v>1.1441109093245845</v>
      </c>
      <c r="F480" s="13">
        <f t="shared" si="30"/>
        <v>0.31850697352088014</v>
      </c>
      <c r="G480" s="13">
        <f t="shared" si="31"/>
        <v>0.75843360716526675</v>
      </c>
      <c r="H480" s="13">
        <f t="shared" si="32"/>
        <v>-0.27650001577778666</v>
      </c>
    </row>
    <row r="481" spans="1:8" ht="15.75" customHeight="1" x14ac:dyDescent="0.25">
      <c r="A481" s="174">
        <v>0</v>
      </c>
      <c r="B481" s="174">
        <v>-0.84050000000000002</v>
      </c>
      <c r="C481" s="174">
        <v>-0.81412200000000001</v>
      </c>
      <c r="D481" s="174">
        <v>-0.31604700000000002</v>
      </c>
      <c r="E481" s="13">
        <f t="shared" si="33"/>
        <v>-2.4484252183373689</v>
      </c>
      <c r="F481" s="13">
        <f t="shared" si="30"/>
        <v>11.570111964956487</v>
      </c>
      <c r="G481" s="13">
        <f t="shared" si="31"/>
        <v>7.9553786218280645E-2</v>
      </c>
      <c r="H481" s="13">
        <f t="shared" si="32"/>
        <v>-8.2896711540669105E-2</v>
      </c>
    </row>
    <row r="482" spans="1:8" ht="15.75" customHeight="1" x14ac:dyDescent="0.25">
      <c r="A482" s="174">
        <v>0</v>
      </c>
      <c r="B482" s="174">
        <v>-0.84050000000000002</v>
      </c>
      <c r="C482" s="174">
        <v>-0.81412200000000001</v>
      </c>
      <c r="D482" s="174">
        <v>0.13558899999999999</v>
      </c>
      <c r="E482" s="13">
        <f t="shared" si="33"/>
        <v>-2.2339832159611803</v>
      </c>
      <c r="F482" s="13">
        <f t="shared" si="30"/>
        <v>9.3369833284222228</v>
      </c>
      <c r="G482" s="13">
        <f t="shared" si="31"/>
        <v>9.6740022521893163E-2</v>
      </c>
      <c r="H482" s="13">
        <f t="shared" si="32"/>
        <v>-0.10174486281765827</v>
      </c>
    </row>
    <row r="483" spans="1:8" ht="15.75" customHeight="1" x14ac:dyDescent="0.25">
      <c r="A483" s="174">
        <v>0</v>
      </c>
      <c r="B483" s="174">
        <v>8.14E-2</v>
      </c>
      <c r="C483" s="174">
        <v>-7.2352E-2</v>
      </c>
      <c r="D483" s="174">
        <v>-2.6051999999999999E-2</v>
      </c>
      <c r="E483" s="13">
        <f t="shared" si="33"/>
        <v>-0.83418965385530919</v>
      </c>
      <c r="F483" s="13">
        <f t="shared" si="30"/>
        <v>2.3029471076449921</v>
      </c>
      <c r="G483" s="13">
        <f t="shared" si="31"/>
        <v>0.30275991937182489</v>
      </c>
      <c r="H483" s="13">
        <f t="shared" si="32"/>
        <v>-0.36062547899642344</v>
      </c>
    </row>
    <row r="484" spans="1:8" ht="15.75" customHeight="1" x14ac:dyDescent="0.25">
      <c r="A484" s="174">
        <v>0</v>
      </c>
      <c r="B484" s="174">
        <v>8.14E-2</v>
      </c>
      <c r="C484" s="174">
        <v>-0.81412200000000001</v>
      </c>
      <c r="D484" s="174">
        <v>-0.31604700000000002</v>
      </c>
      <c r="E484" s="13">
        <f t="shared" si="33"/>
        <v>-1.6356460157244408</v>
      </c>
      <c r="F484" s="13">
        <f t="shared" si="30"/>
        <v>5.1327727781361769</v>
      </c>
      <c r="G484" s="13">
        <f t="shared" si="31"/>
        <v>0.16305838096025335</v>
      </c>
      <c r="H484" s="13">
        <f t="shared" si="32"/>
        <v>-0.17800096117652239</v>
      </c>
    </row>
    <row r="485" spans="1:8" ht="15.75" customHeight="1" x14ac:dyDescent="0.25">
      <c r="A485" s="174">
        <v>1</v>
      </c>
      <c r="B485" s="174">
        <v>-0.84050000000000002</v>
      </c>
      <c r="C485" s="174">
        <v>0.72861600000000004</v>
      </c>
      <c r="D485" s="174">
        <v>0.13558899999999999</v>
      </c>
      <c r="E485" s="13">
        <f t="shared" si="33"/>
        <v>-0.85348388841616307</v>
      </c>
      <c r="F485" s="13">
        <f t="shared" si="30"/>
        <v>2.3478121357012798</v>
      </c>
      <c r="G485" s="13">
        <f t="shared" si="31"/>
        <v>0.2987025434718803</v>
      </c>
      <c r="H485" s="13">
        <f t="shared" si="32"/>
        <v>-1.2083070386577919</v>
      </c>
    </row>
    <row r="486" spans="1:8" ht="15.75" customHeight="1" x14ac:dyDescent="0.25">
      <c r="A486" s="174">
        <v>0</v>
      </c>
      <c r="B486" s="174">
        <v>-0.84050000000000002</v>
      </c>
      <c r="C486" s="174">
        <v>-0.303039</v>
      </c>
      <c r="D486" s="174">
        <v>-0.31604700000000002</v>
      </c>
      <c r="E486" s="13">
        <f t="shared" si="33"/>
        <v>-1.9910891458353044</v>
      </c>
      <c r="F486" s="13">
        <f t="shared" si="30"/>
        <v>7.3235057859999548</v>
      </c>
      <c r="G486" s="13">
        <f t="shared" si="31"/>
        <v>0.12014168377007545</v>
      </c>
      <c r="H486" s="13">
        <f t="shared" si="32"/>
        <v>-0.12799438875664274</v>
      </c>
    </row>
    <row r="487" spans="1:8" ht="15.75" customHeight="1" x14ac:dyDescent="0.25">
      <c r="A487" s="174">
        <v>1</v>
      </c>
      <c r="B487" s="174">
        <v>8.14E-2</v>
      </c>
      <c r="C487" s="174">
        <v>0.72861600000000004</v>
      </c>
      <c r="D487" s="174">
        <v>0.13558899999999999</v>
      </c>
      <c r="E487" s="13">
        <f t="shared" si="33"/>
        <v>-4.0704685803235038E-2</v>
      </c>
      <c r="F487" s="13">
        <f t="shared" si="30"/>
        <v>1.0415444772535192</v>
      </c>
      <c r="G487" s="13">
        <f t="shared" si="31"/>
        <v>0.48982523336709055</v>
      </c>
      <c r="H487" s="13">
        <f t="shared" si="32"/>
        <v>-0.71370661809589819</v>
      </c>
    </row>
    <row r="488" spans="1:8" ht="15.75" customHeight="1" x14ac:dyDescent="0.25">
      <c r="A488" s="174">
        <v>1</v>
      </c>
      <c r="B488" s="174">
        <v>8.14E-2</v>
      </c>
      <c r="C488" s="174">
        <v>-0.81412200000000001</v>
      </c>
      <c r="D488" s="174">
        <v>0.13558899999999999</v>
      </c>
      <c r="E488" s="13">
        <f t="shared" si="33"/>
        <v>-1.4212040133482522</v>
      </c>
      <c r="F488" s="13">
        <f t="shared" si="30"/>
        <v>4.1421045883731118</v>
      </c>
      <c r="G488" s="13">
        <f t="shared" si="31"/>
        <v>0.19447290167164524</v>
      </c>
      <c r="H488" s="13">
        <f t="shared" si="32"/>
        <v>-1.6374624486549505</v>
      </c>
    </row>
    <row r="489" spans="1:8" ht="15.75" customHeight="1" x14ac:dyDescent="0.25">
      <c r="A489" s="174">
        <v>0</v>
      </c>
      <c r="B489" s="174">
        <v>-0.84050000000000002</v>
      </c>
      <c r="C489" s="174">
        <v>-7.2352E-2</v>
      </c>
      <c r="D489" s="174">
        <v>0.13558899999999999</v>
      </c>
      <c r="E489" s="13">
        <f t="shared" si="33"/>
        <v>-1.5702198379974124</v>
      </c>
      <c r="F489" s="13">
        <f t="shared" si="30"/>
        <v>4.8077049938465128</v>
      </c>
      <c r="G489" s="13">
        <f t="shared" si="31"/>
        <v>0.1721850543475501</v>
      </c>
      <c r="H489" s="13">
        <f t="shared" si="32"/>
        <v>-0.18896564516456688</v>
      </c>
    </row>
    <row r="490" spans="1:8" ht="15.75" customHeight="1" x14ac:dyDescent="0.25">
      <c r="A490" s="174">
        <v>0</v>
      </c>
      <c r="B490" s="174">
        <v>1.1392</v>
      </c>
      <c r="C490" s="174">
        <v>-7.2352E-2</v>
      </c>
      <c r="D490" s="174">
        <v>-0.31604700000000002</v>
      </c>
      <c r="E490" s="13">
        <f t="shared" si="33"/>
        <v>-3.9289253962044773E-2</v>
      </c>
      <c r="F490" s="13">
        <f t="shared" si="30"/>
        <v>1.0400712848840479</v>
      </c>
      <c r="G490" s="13">
        <f t="shared" si="31"/>
        <v>0.49017894982862681</v>
      </c>
      <c r="H490" s="13">
        <f t="shared" si="32"/>
        <v>-0.67369549685417973</v>
      </c>
    </row>
    <row r="491" spans="1:8" ht="15.75" customHeight="1" x14ac:dyDescent="0.25">
      <c r="A491" s="174">
        <v>1</v>
      </c>
      <c r="B491" s="174">
        <v>8.14E-2</v>
      </c>
      <c r="C491" s="174">
        <v>0.72861600000000004</v>
      </c>
      <c r="D491" s="174">
        <v>-2.6051999999999999E-2</v>
      </c>
      <c r="E491" s="13">
        <f t="shared" si="33"/>
        <v>-0.11745370427405999</v>
      </c>
      <c r="F491" s="13">
        <f t="shared" si="30"/>
        <v>1.1246295631964665</v>
      </c>
      <c r="G491" s="13">
        <f t="shared" si="31"/>
        <v>0.47067028404495992</v>
      </c>
      <c r="H491" s="13">
        <f t="shared" si="32"/>
        <v>-0.75359746397866201</v>
      </c>
    </row>
    <row r="492" spans="1:8" ht="15.75" customHeight="1" x14ac:dyDescent="0.25">
      <c r="A492" s="174">
        <v>0</v>
      </c>
      <c r="B492" s="174">
        <v>-0.84050000000000002</v>
      </c>
      <c r="C492" s="174">
        <v>-0.81412200000000001</v>
      </c>
      <c r="D492" s="174">
        <v>-0.31604700000000002</v>
      </c>
      <c r="E492" s="13">
        <f t="shared" si="33"/>
        <v>-2.4484252183373689</v>
      </c>
      <c r="F492" s="13">
        <f t="shared" si="30"/>
        <v>11.570111964956487</v>
      </c>
      <c r="G492" s="13">
        <f t="shared" si="31"/>
        <v>7.9553786218280645E-2</v>
      </c>
      <c r="H492" s="13">
        <f t="shared" si="32"/>
        <v>-8.2896711540669105E-2</v>
      </c>
    </row>
    <row r="493" spans="1:8" ht="15.75" customHeight="1" x14ac:dyDescent="0.25">
      <c r="A493" s="174">
        <v>0</v>
      </c>
      <c r="B493" s="174">
        <v>8.14E-2</v>
      </c>
      <c r="C493" s="174">
        <v>6.2895000000000006E-2</v>
      </c>
      <c r="D493" s="174">
        <v>-2.6051999999999999E-2</v>
      </c>
      <c r="E493" s="13">
        <f t="shared" si="33"/>
        <v>-0.71316560923303318</v>
      </c>
      <c r="F493" s="13">
        <f t="shared" si="30"/>
        <v>2.0404402823139489</v>
      </c>
      <c r="G493" s="13">
        <f t="shared" si="31"/>
        <v>0.32889973396844446</v>
      </c>
      <c r="H493" s="13">
        <f t="shared" si="32"/>
        <v>-0.39883672540682324</v>
      </c>
    </row>
    <row r="494" spans="1:8" ht="15.75" customHeight="1" x14ac:dyDescent="0.25">
      <c r="A494" s="174">
        <v>0</v>
      </c>
      <c r="B494" s="174">
        <v>8.14E-2</v>
      </c>
      <c r="C494" s="174">
        <v>-0.81412200000000001</v>
      </c>
      <c r="D494" s="174">
        <v>-0.31604700000000002</v>
      </c>
      <c r="E494" s="13">
        <f t="shared" si="33"/>
        <v>-1.6356460157244408</v>
      </c>
      <c r="F494" s="13">
        <f t="shared" si="30"/>
        <v>5.1327727781361769</v>
      </c>
      <c r="G494" s="13">
        <f t="shared" si="31"/>
        <v>0.16305838096025335</v>
      </c>
      <c r="H494" s="13">
        <f t="shared" si="32"/>
        <v>-0.17800096117652239</v>
      </c>
    </row>
    <row r="495" spans="1:8" ht="15.75" customHeight="1" x14ac:dyDescent="0.25">
      <c r="A495" s="174">
        <v>0</v>
      </c>
      <c r="B495" s="174">
        <v>8.14E-2</v>
      </c>
      <c r="C495" s="174">
        <v>-0.81412200000000001</v>
      </c>
      <c r="D495" s="174">
        <v>-0.31604700000000002</v>
      </c>
      <c r="E495" s="13">
        <f t="shared" si="33"/>
        <v>-1.6356460157244408</v>
      </c>
      <c r="F495" s="13">
        <f t="shared" si="30"/>
        <v>5.1327727781361769</v>
      </c>
      <c r="G495" s="13">
        <f t="shared" si="31"/>
        <v>0.16305838096025335</v>
      </c>
      <c r="H495" s="13">
        <f t="shared" si="32"/>
        <v>-0.17800096117652239</v>
      </c>
    </row>
    <row r="496" spans="1:8" ht="15.75" customHeight="1" x14ac:dyDescent="0.25">
      <c r="A496" s="174">
        <v>0</v>
      </c>
      <c r="B496" s="174">
        <v>1.1392</v>
      </c>
      <c r="C496" s="174">
        <v>-0.81412200000000001</v>
      </c>
      <c r="D496" s="174">
        <v>-0.31604700000000002</v>
      </c>
      <c r="E496" s="13">
        <f t="shared" si="33"/>
        <v>-0.70305263192581269</v>
      </c>
      <c r="F496" s="13">
        <f t="shared" si="30"/>
        <v>2.0199093454699324</v>
      </c>
      <c r="G496" s="13">
        <f t="shared" si="31"/>
        <v>0.33113576786669685</v>
      </c>
      <c r="H496" s="13">
        <f t="shared" si="32"/>
        <v>-0.40217418095410085</v>
      </c>
    </row>
    <row r="497" spans="1:8" ht="15.75" customHeight="1" x14ac:dyDescent="0.25">
      <c r="A497" s="174">
        <v>1</v>
      </c>
      <c r="B497" s="174">
        <v>8.14E-2</v>
      </c>
      <c r="C497" s="174">
        <v>0.72861600000000004</v>
      </c>
      <c r="D497" s="174">
        <v>-0.31604700000000002</v>
      </c>
      <c r="E497" s="13">
        <f t="shared" si="33"/>
        <v>-0.25514668817942365</v>
      </c>
      <c r="F497" s="13">
        <f t="shared" si="30"/>
        <v>1.2906509302230544</v>
      </c>
      <c r="G497" s="13">
        <f t="shared" si="31"/>
        <v>0.43655713177678451</v>
      </c>
      <c r="H497" s="13">
        <f t="shared" si="32"/>
        <v>-0.82883602618075414</v>
      </c>
    </row>
    <row r="498" spans="1:8" ht="15.75" customHeight="1" x14ac:dyDescent="0.25">
      <c r="A498" s="174">
        <v>0</v>
      </c>
      <c r="B498" s="174">
        <v>-0.84050000000000002</v>
      </c>
      <c r="C498" s="174">
        <v>6.2895000000000006E-2</v>
      </c>
      <c r="D498" s="174">
        <v>0.13558899999999999</v>
      </c>
      <c r="E498" s="13">
        <f t="shared" si="33"/>
        <v>-1.4491957933751363</v>
      </c>
      <c r="F498" s="13">
        <f t="shared" si="30"/>
        <v>4.2596874684447084</v>
      </c>
      <c r="G498" s="13">
        <f t="shared" si="31"/>
        <v>0.19012536505247912</v>
      </c>
      <c r="H498" s="13">
        <f t="shared" si="32"/>
        <v>-0.21087581496375074</v>
      </c>
    </row>
    <row r="499" spans="1:8" ht="15.75" customHeight="1" x14ac:dyDescent="0.25">
      <c r="A499" s="174">
        <v>1</v>
      </c>
      <c r="B499" s="174">
        <v>8.14E-2</v>
      </c>
      <c r="C499" s="174">
        <v>0.72861600000000004</v>
      </c>
      <c r="D499" s="174">
        <v>0.47419099999999997</v>
      </c>
      <c r="E499" s="13">
        <f t="shared" si="33"/>
        <v>0.12006746453150843</v>
      </c>
      <c r="F499" s="13">
        <f t="shared" si="30"/>
        <v>0.88686060306375658</v>
      </c>
      <c r="G499" s="13">
        <f t="shared" si="31"/>
        <v>0.52998085729081823</v>
      </c>
      <c r="H499" s="13">
        <f t="shared" si="32"/>
        <v>-0.63491439140746264</v>
      </c>
    </row>
    <row r="500" spans="1:8" ht="15.75" customHeight="1" x14ac:dyDescent="0.25">
      <c r="A500" s="174">
        <v>0</v>
      </c>
      <c r="B500" s="174">
        <v>8.14E-2</v>
      </c>
      <c r="C500" s="174">
        <v>6.2895000000000006E-2</v>
      </c>
      <c r="D500" s="174">
        <v>-2.6051999999999999E-2</v>
      </c>
      <c r="E500" s="13">
        <f t="shared" si="33"/>
        <v>-0.71316560923303318</v>
      </c>
      <c r="F500" s="13">
        <f t="shared" si="30"/>
        <v>2.0404402823139489</v>
      </c>
      <c r="G500" s="13">
        <f t="shared" si="31"/>
        <v>0.32889973396844446</v>
      </c>
      <c r="H500" s="13">
        <f t="shared" si="32"/>
        <v>-0.39883672540682324</v>
      </c>
    </row>
    <row r="501" spans="1:8" ht="15.75" customHeight="1" x14ac:dyDescent="0.25">
      <c r="A501" s="174">
        <v>0</v>
      </c>
      <c r="B501" s="174">
        <v>8.14E-2</v>
      </c>
      <c r="C501" s="174">
        <v>0.14205799999999999</v>
      </c>
      <c r="D501" s="174">
        <v>0.13558899999999999</v>
      </c>
      <c r="E501" s="13">
        <f t="shared" si="33"/>
        <v>-0.56557859476648753</v>
      </c>
      <c r="F501" s="13">
        <f t="shared" si="30"/>
        <v>1.7604660845644562</v>
      </c>
      <c r="G501" s="13">
        <f t="shared" si="31"/>
        <v>0.36225766568611156</v>
      </c>
      <c r="H501" s="13">
        <f t="shared" si="32"/>
        <v>-0.44982094192443789</v>
      </c>
    </row>
    <row r="502" spans="1:8" ht="15.75" customHeight="1" x14ac:dyDescent="0.25">
      <c r="A502" s="174">
        <v>0</v>
      </c>
      <c r="B502" s="174">
        <v>8.14E-2</v>
      </c>
      <c r="C502" s="174">
        <v>-0.81412200000000001</v>
      </c>
      <c r="D502" s="174">
        <v>0.13558899999999999</v>
      </c>
      <c r="E502" s="13">
        <f t="shared" si="33"/>
        <v>-1.4212040133482522</v>
      </c>
      <c r="F502" s="13">
        <f t="shared" si="30"/>
        <v>4.1421045883731118</v>
      </c>
      <c r="G502" s="13">
        <f t="shared" si="31"/>
        <v>0.19447290167164524</v>
      </c>
      <c r="H502" s="13">
        <f t="shared" si="32"/>
        <v>-0.21625843530669817</v>
      </c>
    </row>
    <row r="503" spans="1:8" ht="15.75" customHeight="1" x14ac:dyDescent="0.25">
      <c r="A503" s="174">
        <v>0</v>
      </c>
      <c r="B503" s="174">
        <v>-0.84050000000000002</v>
      </c>
      <c r="C503" s="174">
        <v>-0.81412200000000001</v>
      </c>
      <c r="D503" s="174">
        <v>0.13558899999999999</v>
      </c>
      <c r="E503" s="13">
        <f t="shared" si="33"/>
        <v>-2.2339832159611803</v>
      </c>
      <c r="F503" s="13">
        <f t="shared" si="30"/>
        <v>9.3369833284222228</v>
      </c>
      <c r="G503" s="13">
        <f t="shared" si="31"/>
        <v>9.6740022521893163E-2</v>
      </c>
      <c r="H503" s="13">
        <f t="shared" si="32"/>
        <v>-0.10174486281765827</v>
      </c>
    </row>
    <row r="504" spans="1:8" ht="15.75" customHeight="1" x14ac:dyDescent="0.25">
      <c r="A504" s="174">
        <v>0</v>
      </c>
      <c r="B504" s="174">
        <v>8.14E-2</v>
      </c>
      <c r="C504" s="174">
        <v>-0.81412200000000001</v>
      </c>
      <c r="D504" s="174">
        <v>-0.31604700000000002</v>
      </c>
      <c r="E504" s="13">
        <f t="shared" si="33"/>
        <v>-1.6356460157244408</v>
      </c>
      <c r="F504" s="13">
        <f t="shared" si="30"/>
        <v>5.1327727781361769</v>
      </c>
      <c r="G504" s="13">
        <f t="shared" si="31"/>
        <v>0.16305838096025335</v>
      </c>
      <c r="H504" s="13">
        <f t="shared" si="32"/>
        <v>-0.17800096117652239</v>
      </c>
    </row>
    <row r="505" spans="1:8" ht="15.75" customHeight="1" x14ac:dyDescent="0.25">
      <c r="A505" s="174">
        <v>1</v>
      </c>
      <c r="B505" s="174">
        <v>1.0023</v>
      </c>
      <c r="C505" s="174">
        <v>1.1453599999999999</v>
      </c>
      <c r="D505" s="174">
        <v>0.13558899999999999</v>
      </c>
      <c r="E505" s="13">
        <f t="shared" si="33"/>
        <v>1.1441109093245845</v>
      </c>
      <c r="F505" s="13">
        <f t="shared" si="30"/>
        <v>0.31850697352088014</v>
      </c>
      <c r="G505" s="13">
        <f t="shared" si="31"/>
        <v>0.75843360716526675</v>
      </c>
      <c r="H505" s="13">
        <f t="shared" si="32"/>
        <v>-0.27650001577778666</v>
      </c>
    </row>
    <row r="506" spans="1:8" ht="15.75" customHeight="1" x14ac:dyDescent="0.25">
      <c r="A506" s="174">
        <v>1</v>
      </c>
      <c r="B506" s="174">
        <v>-0.84050000000000002</v>
      </c>
      <c r="C506" s="174">
        <v>0.72861600000000004</v>
      </c>
      <c r="D506" s="174">
        <v>0.13558899999999999</v>
      </c>
      <c r="E506" s="13">
        <f t="shared" si="33"/>
        <v>-0.85348388841616307</v>
      </c>
      <c r="F506" s="13">
        <f t="shared" si="30"/>
        <v>2.3478121357012798</v>
      </c>
      <c r="G506" s="13">
        <f t="shared" si="31"/>
        <v>0.2987025434718803</v>
      </c>
      <c r="H506" s="13">
        <f t="shared" si="32"/>
        <v>-1.2083070386577919</v>
      </c>
    </row>
    <row r="507" spans="1:8" ht="15.75" customHeight="1" x14ac:dyDescent="0.25">
      <c r="A507" s="174">
        <v>1</v>
      </c>
      <c r="B507" s="174">
        <v>-0.84050000000000002</v>
      </c>
      <c r="C507" s="174">
        <v>-0.303039</v>
      </c>
      <c r="D507" s="174">
        <v>0.13558899999999999</v>
      </c>
      <c r="E507" s="13">
        <f t="shared" si="33"/>
        <v>-1.7766471434591158</v>
      </c>
      <c r="F507" s="13">
        <f t="shared" si="30"/>
        <v>5.9100077541680411</v>
      </c>
      <c r="G507" s="13">
        <f t="shared" si="31"/>
        <v>0.14471763789220221</v>
      </c>
      <c r="H507" s="13">
        <f t="shared" si="32"/>
        <v>-1.9329707599450909</v>
      </c>
    </row>
    <row r="508" spans="1:8" ht="15.75" customHeight="1" x14ac:dyDescent="0.25">
      <c r="A508" s="174">
        <v>0</v>
      </c>
      <c r="B508" s="174">
        <v>8.14E-2</v>
      </c>
      <c r="C508" s="174">
        <v>-0.81412200000000001</v>
      </c>
      <c r="D508" s="174">
        <v>0.47419099999999997</v>
      </c>
      <c r="E508" s="13">
        <f t="shared" si="33"/>
        <v>-1.2604318630135087</v>
      </c>
      <c r="F508" s="13">
        <f t="shared" si="30"/>
        <v>3.5269443153156699</v>
      </c>
      <c r="G508" s="13">
        <f t="shared" si="31"/>
        <v>0.2208995583658441</v>
      </c>
      <c r="H508" s="13">
        <f t="shared" si="32"/>
        <v>-0.24961530479378982</v>
      </c>
    </row>
    <row r="509" spans="1:8" ht="15.75" customHeight="1" x14ac:dyDescent="0.25">
      <c r="A509" s="174">
        <v>1</v>
      </c>
      <c r="B509" s="174">
        <v>8.14E-2</v>
      </c>
      <c r="C509" s="174">
        <v>-0.303039</v>
      </c>
      <c r="D509" s="174">
        <v>-0.31604700000000002</v>
      </c>
      <c r="E509" s="13">
        <f t="shared" si="33"/>
        <v>-1.1783099432223763</v>
      </c>
      <c r="F509" s="13">
        <f t="shared" si="30"/>
        <v>3.2488787708153115</v>
      </c>
      <c r="G509" s="13">
        <f t="shared" si="31"/>
        <v>0.23535620900007731</v>
      </c>
      <c r="H509" s="13">
        <f t="shared" si="32"/>
        <v>-1.4466551294983769</v>
      </c>
    </row>
    <row r="510" spans="1:8" ht="15.75" customHeight="1" x14ac:dyDescent="0.25">
      <c r="A510" s="174">
        <v>1</v>
      </c>
      <c r="B510" s="174">
        <v>8.14E-2</v>
      </c>
      <c r="C510" s="174">
        <v>-3.6634E-2</v>
      </c>
      <c r="D510" s="174">
        <v>-0.31604700000000002</v>
      </c>
      <c r="E510" s="13">
        <f t="shared" si="33"/>
        <v>-0.93992084322313452</v>
      </c>
      <c r="F510" s="13">
        <f t="shared" si="30"/>
        <v>2.5597787864713091</v>
      </c>
      <c r="G510" s="13">
        <f t="shared" si="31"/>
        <v>0.28091633216098433</v>
      </c>
      <c r="H510" s="13">
        <f t="shared" si="32"/>
        <v>-1.2696984043015995</v>
      </c>
    </row>
    <row r="511" spans="1:8" ht="15.75" customHeight="1" x14ac:dyDescent="0.25">
      <c r="A511" s="174">
        <v>0</v>
      </c>
      <c r="B511" s="174">
        <v>8.14E-2</v>
      </c>
      <c r="C511" s="174">
        <v>-0.303039</v>
      </c>
      <c r="D511" s="174">
        <v>-0.31604700000000002</v>
      </c>
      <c r="E511" s="13">
        <f t="shared" si="33"/>
        <v>-1.1783099432223763</v>
      </c>
      <c r="F511" s="13">
        <f t="shared" si="30"/>
        <v>3.2488787708153115</v>
      </c>
      <c r="G511" s="13">
        <f t="shared" si="31"/>
        <v>0.23535620900007731</v>
      </c>
      <c r="H511" s="13">
        <f t="shared" si="32"/>
        <v>-0.26834518627600079</v>
      </c>
    </row>
    <row r="512" spans="1:8" ht="15.75" customHeight="1" x14ac:dyDescent="0.25">
      <c r="A512" s="174">
        <v>0</v>
      </c>
      <c r="B512" s="174">
        <v>8.14E-2</v>
      </c>
      <c r="C512" s="174">
        <v>-0.81412200000000001</v>
      </c>
      <c r="D512" s="174">
        <v>0.13558899999999999</v>
      </c>
      <c r="E512" s="13">
        <f t="shared" si="33"/>
        <v>-1.4212040133482522</v>
      </c>
      <c r="F512" s="13">
        <f t="shared" si="30"/>
        <v>4.1421045883731118</v>
      </c>
      <c r="G512" s="13">
        <f t="shared" si="31"/>
        <v>0.19447290167164524</v>
      </c>
      <c r="H512" s="13">
        <f t="shared" si="32"/>
        <v>-0.21625843530669817</v>
      </c>
    </row>
    <row r="513" spans="1:8" ht="15.75" customHeight="1" x14ac:dyDescent="0.25">
      <c r="A513" s="174">
        <v>0</v>
      </c>
      <c r="B513" s="174">
        <v>1.0023</v>
      </c>
      <c r="C513" s="174">
        <v>1.1453599999999999</v>
      </c>
      <c r="D513" s="174">
        <v>0.13558899999999999</v>
      </c>
      <c r="E513" s="13">
        <f t="shared" si="33"/>
        <v>1.1441109093245845</v>
      </c>
      <c r="F513" s="13">
        <f t="shared" si="30"/>
        <v>0.31850697352088014</v>
      </c>
      <c r="G513" s="13">
        <f t="shared" si="31"/>
        <v>0.75843360716526675</v>
      </c>
      <c r="H513" s="13">
        <f t="shared" si="32"/>
        <v>-1.4206109251023711</v>
      </c>
    </row>
    <row r="514" spans="1:8" ht="15.75" customHeight="1" x14ac:dyDescent="0.25">
      <c r="A514" s="174">
        <v>0</v>
      </c>
      <c r="B514" s="174">
        <v>8.14E-2</v>
      </c>
      <c r="C514" s="174">
        <v>-0.81412200000000001</v>
      </c>
      <c r="D514" s="174">
        <v>-2.6051999999999999E-2</v>
      </c>
      <c r="E514" s="13">
        <f t="shared" si="33"/>
        <v>-1.497953031819077</v>
      </c>
      <c r="F514" s="13">
        <f t="shared" si="30"/>
        <v>4.472524578326059</v>
      </c>
      <c r="G514" s="13">
        <f t="shared" si="31"/>
        <v>0.18273102033392438</v>
      </c>
      <c r="H514" s="13">
        <f t="shared" si="32"/>
        <v>-0.20178700982848841</v>
      </c>
    </row>
    <row r="515" spans="1:8" ht="15.75" customHeight="1" x14ac:dyDescent="0.25">
      <c r="A515" s="174">
        <v>0</v>
      </c>
      <c r="B515" s="174">
        <v>8.14E-2</v>
      </c>
      <c r="C515" s="174">
        <v>-0.81412200000000001</v>
      </c>
      <c r="D515" s="174">
        <v>-0.31604700000000002</v>
      </c>
      <c r="E515" s="13">
        <f t="shared" si="33"/>
        <v>-1.6356460157244408</v>
      </c>
      <c r="F515" s="13">
        <f t="shared" si="30"/>
        <v>5.1327727781361769</v>
      </c>
      <c r="G515" s="13">
        <f t="shared" si="31"/>
        <v>0.16305838096025335</v>
      </c>
      <c r="H515" s="13">
        <f t="shared" si="32"/>
        <v>-0.17800096117652239</v>
      </c>
    </row>
    <row r="516" spans="1:8" ht="15.75" customHeight="1" x14ac:dyDescent="0.25">
      <c r="A516" s="174">
        <v>1</v>
      </c>
      <c r="B516" s="174">
        <v>-0.84050000000000002</v>
      </c>
      <c r="C516" s="174">
        <v>0.72861600000000004</v>
      </c>
      <c r="D516" s="174">
        <v>0.13558899999999999</v>
      </c>
      <c r="E516" s="13">
        <f t="shared" si="33"/>
        <v>-0.85348388841616307</v>
      </c>
      <c r="F516" s="13">
        <f t="shared" ref="F516:F579" si="34">EXP(-E516)</f>
        <v>2.3478121357012798</v>
      </c>
      <c r="G516" s="13">
        <f t="shared" ref="G516:G579" si="35">1/(1+F516)</f>
        <v>0.2987025434718803</v>
      </c>
      <c r="H516" s="13">
        <f t="shared" ref="H516:H579" si="36">A516*LN(G516)+(1-A516)*(LN(1-G516))</f>
        <v>-1.2083070386577919</v>
      </c>
    </row>
    <row r="517" spans="1:8" ht="15.75" customHeight="1" x14ac:dyDescent="0.25">
      <c r="A517" s="174">
        <v>0</v>
      </c>
      <c r="B517" s="174">
        <v>-0.84050000000000002</v>
      </c>
      <c r="C517" s="174">
        <v>-0.81412200000000001</v>
      </c>
      <c r="D517" s="174">
        <v>-0.31604700000000002</v>
      </c>
      <c r="E517" s="13">
        <f t="shared" si="33"/>
        <v>-2.4484252183373689</v>
      </c>
      <c r="F517" s="13">
        <f t="shared" si="34"/>
        <v>11.570111964956487</v>
      </c>
      <c r="G517" s="13">
        <f t="shared" si="35"/>
        <v>7.9553786218280645E-2</v>
      </c>
      <c r="H517" s="13">
        <f t="shared" si="36"/>
        <v>-8.2896711540669105E-2</v>
      </c>
    </row>
    <row r="518" spans="1:8" ht="15.75" customHeight="1" x14ac:dyDescent="0.25">
      <c r="A518" s="174">
        <v>0</v>
      </c>
      <c r="B518" s="174">
        <v>8.14E-2</v>
      </c>
      <c r="C518" s="174">
        <v>6.2895000000000006E-2</v>
      </c>
      <c r="D518" s="174">
        <v>0.13558899999999999</v>
      </c>
      <c r="E518" s="13">
        <f t="shared" si="33"/>
        <v>-0.63641659076220825</v>
      </c>
      <c r="F518" s="13">
        <f t="shared" si="34"/>
        <v>1.8896971738581647</v>
      </c>
      <c r="G518" s="13">
        <f t="shared" si="35"/>
        <v>0.34605702253044562</v>
      </c>
      <c r="H518" s="13">
        <f t="shared" si="36"/>
        <v>-0.42473512173976874</v>
      </c>
    </row>
    <row r="519" spans="1:8" ht="15.75" customHeight="1" x14ac:dyDescent="0.25">
      <c r="A519" s="174">
        <v>0</v>
      </c>
      <c r="B519" s="174">
        <v>-0.84050000000000002</v>
      </c>
      <c r="C519" s="174">
        <v>-0.303039</v>
      </c>
      <c r="D519" s="174">
        <v>-0.31604700000000002</v>
      </c>
      <c r="E519" s="13">
        <f t="shared" si="33"/>
        <v>-1.9910891458353044</v>
      </c>
      <c r="F519" s="13">
        <f t="shared" si="34"/>
        <v>7.3235057859999548</v>
      </c>
      <c r="G519" s="13">
        <f t="shared" si="35"/>
        <v>0.12014168377007545</v>
      </c>
      <c r="H519" s="13">
        <f t="shared" si="36"/>
        <v>-0.12799438875664274</v>
      </c>
    </row>
    <row r="520" spans="1:8" ht="15.75" customHeight="1" x14ac:dyDescent="0.25">
      <c r="A520" s="174">
        <v>0</v>
      </c>
      <c r="B520" s="174">
        <v>8.14E-2</v>
      </c>
      <c r="C520" s="174">
        <v>6.2895000000000006E-2</v>
      </c>
      <c r="D520" s="174">
        <v>-0.31604700000000002</v>
      </c>
      <c r="E520" s="13">
        <f t="shared" si="33"/>
        <v>-0.85085859313839685</v>
      </c>
      <c r="F520" s="13">
        <f t="shared" si="34"/>
        <v>2.341656519279169</v>
      </c>
      <c r="G520" s="13">
        <f t="shared" si="35"/>
        <v>0.2992527790425662</v>
      </c>
      <c r="H520" s="13">
        <f t="shared" si="36"/>
        <v>-0.35560805475682811</v>
      </c>
    </row>
    <row r="521" spans="1:8" ht="15.75" customHeight="1" x14ac:dyDescent="0.25">
      <c r="A521" s="174">
        <v>0</v>
      </c>
      <c r="B521" s="174">
        <v>8.14E-2</v>
      </c>
      <c r="C521" s="174">
        <v>-0.81412200000000001</v>
      </c>
      <c r="D521" s="174">
        <v>0.13558899999999999</v>
      </c>
      <c r="E521" s="13">
        <f t="shared" si="33"/>
        <v>-1.4212040133482522</v>
      </c>
      <c r="F521" s="13">
        <f t="shared" si="34"/>
        <v>4.1421045883731118</v>
      </c>
      <c r="G521" s="13">
        <f t="shared" si="35"/>
        <v>0.19447290167164524</v>
      </c>
      <c r="H521" s="13">
        <f t="shared" si="36"/>
        <v>-0.21625843530669817</v>
      </c>
    </row>
    <row r="522" spans="1:8" ht="15.75" customHeight="1" x14ac:dyDescent="0.25">
      <c r="A522" s="174">
        <v>0</v>
      </c>
      <c r="B522" s="174">
        <v>8.14E-2</v>
      </c>
      <c r="C522" s="174">
        <v>6.2895000000000006E-2</v>
      </c>
      <c r="D522" s="174">
        <v>0.13558899999999999</v>
      </c>
      <c r="E522" s="13">
        <f t="shared" si="33"/>
        <v>-0.63641659076220825</v>
      </c>
      <c r="F522" s="13">
        <f t="shared" si="34"/>
        <v>1.8896971738581647</v>
      </c>
      <c r="G522" s="13">
        <f t="shared" si="35"/>
        <v>0.34605702253044562</v>
      </c>
      <c r="H522" s="13">
        <f t="shared" si="36"/>
        <v>-0.42473512173976874</v>
      </c>
    </row>
    <row r="523" spans="1:8" ht="15.75" customHeight="1" x14ac:dyDescent="0.25">
      <c r="A523" s="174">
        <v>0</v>
      </c>
      <c r="B523" s="174">
        <v>8.14E-2</v>
      </c>
      <c r="C523" s="174">
        <v>-0.81412200000000001</v>
      </c>
      <c r="D523" s="174">
        <v>0.47419099999999997</v>
      </c>
      <c r="E523" s="13">
        <f t="shared" si="33"/>
        <v>-1.2604318630135087</v>
      </c>
      <c r="F523" s="13">
        <f t="shared" si="34"/>
        <v>3.5269443153156699</v>
      </c>
      <c r="G523" s="13">
        <f t="shared" si="35"/>
        <v>0.2208995583658441</v>
      </c>
      <c r="H523" s="13">
        <f t="shared" si="36"/>
        <v>-0.24961530479378982</v>
      </c>
    </row>
    <row r="524" spans="1:8" ht="15.75" customHeight="1" x14ac:dyDescent="0.25">
      <c r="A524" s="174">
        <v>0</v>
      </c>
      <c r="B524" s="174">
        <v>8.14E-2</v>
      </c>
      <c r="C524" s="174">
        <v>-0.81412200000000001</v>
      </c>
      <c r="D524" s="174">
        <v>0.13558899999999999</v>
      </c>
      <c r="E524" s="13">
        <f t="shared" si="33"/>
        <v>-1.4212040133482522</v>
      </c>
      <c r="F524" s="13">
        <f t="shared" si="34"/>
        <v>4.1421045883731118</v>
      </c>
      <c r="G524" s="13">
        <f t="shared" si="35"/>
        <v>0.19447290167164524</v>
      </c>
      <c r="H524" s="13">
        <f t="shared" si="36"/>
        <v>-0.21625843530669817</v>
      </c>
    </row>
    <row r="525" spans="1:8" ht="15.75" customHeight="1" x14ac:dyDescent="0.25">
      <c r="A525" s="174">
        <v>0</v>
      </c>
      <c r="B525" s="174">
        <v>-0.84050000000000002</v>
      </c>
      <c r="C525" s="174">
        <v>0.72861600000000004</v>
      </c>
      <c r="D525" s="174">
        <v>0.13558899999999999</v>
      </c>
      <c r="E525" s="13">
        <f t="shared" si="33"/>
        <v>-0.85348388841616307</v>
      </c>
      <c r="F525" s="13">
        <f t="shared" si="34"/>
        <v>2.3478121357012798</v>
      </c>
      <c r="G525" s="13">
        <f t="shared" si="35"/>
        <v>0.2987025434718803</v>
      </c>
      <c r="H525" s="13">
        <f t="shared" si="36"/>
        <v>-0.3548231502416288</v>
      </c>
    </row>
    <row r="526" spans="1:8" ht="15.75" customHeight="1" x14ac:dyDescent="0.25">
      <c r="A526" s="174">
        <v>0</v>
      </c>
      <c r="B526" s="174">
        <v>-0.84050000000000002</v>
      </c>
      <c r="C526" s="174">
        <v>0.72861600000000004</v>
      </c>
      <c r="D526" s="174">
        <v>-0.31604700000000002</v>
      </c>
      <c r="E526" s="13">
        <f t="shared" si="33"/>
        <v>-1.0679258907923517</v>
      </c>
      <c r="F526" s="13">
        <f t="shared" si="34"/>
        <v>2.9093389510568732</v>
      </c>
      <c r="G526" s="13">
        <f t="shared" si="35"/>
        <v>0.25579772245884541</v>
      </c>
      <c r="H526" s="13">
        <f t="shared" si="36"/>
        <v>-0.29544240268575378</v>
      </c>
    </row>
    <row r="527" spans="1:8" ht="15.75" customHeight="1" x14ac:dyDescent="0.25">
      <c r="A527" s="174">
        <v>0</v>
      </c>
      <c r="B527" s="174">
        <v>-0.84050000000000002</v>
      </c>
      <c r="C527" s="174">
        <v>-0.81412200000000001</v>
      </c>
      <c r="D527" s="174">
        <v>-0.31604700000000002</v>
      </c>
      <c r="E527" s="13">
        <f t="shared" si="33"/>
        <v>-2.4484252183373689</v>
      </c>
      <c r="F527" s="13">
        <f t="shared" si="34"/>
        <v>11.570111964956487</v>
      </c>
      <c r="G527" s="13">
        <f t="shared" si="35"/>
        <v>7.9553786218280645E-2</v>
      </c>
      <c r="H527" s="13">
        <f t="shared" si="36"/>
        <v>-8.2896711540669105E-2</v>
      </c>
    </row>
    <row r="528" spans="1:8" ht="15.75" customHeight="1" x14ac:dyDescent="0.25">
      <c r="A528" s="174">
        <v>0</v>
      </c>
      <c r="B528" s="174">
        <v>1.1392</v>
      </c>
      <c r="C528" s="174">
        <v>-0.81412200000000001</v>
      </c>
      <c r="D528" s="174">
        <v>-0.31604700000000002</v>
      </c>
      <c r="E528" s="13">
        <f t="shared" si="33"/>
        <v>-0.70305263192581269</v>
      </c>
      <c r="F528" s="13">
        <f t="shared" si="34"/>
        <v>2.0199093454699324</v>
      </c>
      <c r="G528" s="13">
        <f t="shared" si="35"/>
        <v>0.33113576786669685</v>
      </c>
      <c r="H528" s="13">
        <f t="shared" si="36"/>
        <v>-0.40217418095410085</v>
      </c>
    </row>
    <row r="529" spans="1:8" ht="15.75" customHeight="1" x14ac:dyDescent="0.25">
      <c r="A529" s="174">
        <v>0</v>
      </c>
      <c r="B529" s="174">
        <v>-0.84050000000000002</v>
      </c>
      <c r="C529" s="174">
        <v>-0.81412200000000001</v>
      </c>
      <c r="D529" s="174">
        <v>-0.31604700000000002</v>
      </c>
      <c r="E529" s="13">
        <f t="shared" si="33"/>
        <v>-2.4484252183373689</v>
      </c>
      <c r="F529" s="13">
        <f t="shared" si="34"/>
        <v>11.570111964956487</v>
      </c>
      <c r="G529" s="13">
        <f t="shared" si="35"/>
        <v>7.9553786218280645E-2</v>
      </c>
      <c r="H529" s="13">
        <f t="shared" si="36"/>
        <v>-8.2896711540669105E-2</v>
      </c>
    </row>
    <row r="530" spans="1:8" ht="15.75" customHeight="1" x14ac:dyDescent="0.25">
      <c r="A530" s="174">
        <v>0</v>
      </c>
      <c r="B530" s="174">
        <v>-0.84050000000000002</v>
      </c>
      <c r="C530" s="174">
        <v>0.14205799999999999</v>
      </c>
      <c r="D530" s="174">
        <v>-0.31604700000000002</v>
      </c>
      <c r="E530" s="13">
        <f t="shared" si="33"/>
        <v>-1.5927997997556043</v>
      </c>
      <c r="F530" s="13">
        <f t="shared" si="34"/>
        <v>4.9174976812740336</v>
      </c>
      <c r="G530" s="13">
        <f t="shared" si="35"/>
        <v>0.16899034927626716</v>
      </c>
      <c r="H530" s="13">
        <f t="shared" si="36"/>
        <v>-0.18511387080816369</v>
      </c>
    </row>
    <row r="531" spans="1:8" ht="15.75" customHeight="1" x14ac:dyDescent="0.25">
      <c r="A531" s="174">
        <v>0</v>
      </c>
      <c r="B531" s="174">
        <v>-0.84050000000000002</v>
      </c>
      <c r="C531" s="174">
        <v>6.2895000000000006E-2</v>
      </c>
      <c r="D531" s="174">
        <v>-0.31604700000000002</v>
      </c>
      <c r="E531" s="13">
        <f t="shared" si="33"/>
        <v>-1.6636377957513249</v>
      </c>
      <c r="F531" s="13">
        <f t="shared" si="34"/>
        <v>5.278477985025555</v>
      </c>
      <c r="G531" s="13">
        <f t="shared" si="35"/>
        <v>0.1592742703542234</v>
      </c>
      <c r="H531" s="13">
        <f t="shared" si="36"/>
        <v>-0.17348979628271244</v>
      </c>
    </row>
    <row r="532" spans="1:8" ht="15.75" customHeight="1" x14ac:dyDescent="0.25">
      <c r="A532" s="174">
        <v>0</v>
      </c>
      <c r="B532" s="174">
        <v>8.14E-2</v>
      </c>
      <c r="C532" s="174">
        <v>6.2895000000000006E-2</v>
      </c>
      <c r="D532" s="174">
        <v>-0.31604700000000002</v>
      </c>
      <c r="E532" s="13">
        <f t="shared" si="33"/>
        <v>-0.85085859313839685</v>
      </c>
      <c r="F532" s="13">
        <f t="shared" si="34"/>
        <v>2.341656519279169</v>
      </c>
      <c r="G532" s="13">
        <f t="shared" si="35"/>
        <v>0.2992527790425662</v>
      </c>
      <c r="H532" s="13">
        <f t="shared" si="36"/>
        <v>-0.35560805475682811</v>
      </c>
    </row>
    <row r="533" spans="1:8" ht="15.75" customHeight="1" x14ac:dyDescent="0.25">
      <c r="A533" s="174">
        <v>0</v>
      </c>
      <c r="B533" s="174">
        <v>8.14E-2</v>
      </c>
      <c r="C533" s="174">
        <v>-3.6634E-2</v>
      </c>
      <c r="D533" s="174">
        <v>0.13558899999999999</v>
      </c>
      <c r="E533" s="13">
        <f t="shared" si="33"/>
        <v>-0.72547884084694592</v>
      </c>
      <c r="F533" s="13">
        <f t="shared" si="34"/>
        <v>2.0657200143025034</v>
      </c>
      <c r="G533" s="13">
        <f t="shared" si="35"/>
        <v>0.32618764770908631</v>
      </c>
      <c r="H533" s="13">
        <f t="shared" si="36"/>
        <v>-0.39480361589675461</v>
      </c>
    </row>
    <row r="534" spans="1:8" ht="15.75" customHeight="1" x14ac:dyDescent="0.25">
      <c r="A534" s="174">
        <v>0</v>
      </c>
      <c r="B534" s="174">
        <v>-0.84050000000000002</v>
      </c>
      <c r="C534" s="174">
        <v>-7.2352E-2</v>
      </c>
      <c r="D534" s="174">
        <v>-0.31604700000000002</v>
      </c>
      <c r="E534" s="13">
        <f t="shared" si="33"/>
        <v>-1.784661840373601</v>
      </c>
      <c r="F534" s="13">
        <f t="shared" si="34"/>
        <v>5.9575649989603559</v>
      </c>
      <c r="G534" s="13">
        <f t="shared" si="35"/>
        <v>0.14372844524620704</v>
      </c>
      <c r="H534" s="13">
        <f t="shared" si="36"/>
        <v>-0.15516771628746101</v>
      </c>
    </row>
    <row r="535" spans="1:8" ht="15.75" customHeight="1" x14ac:dyDescent="0.25">
      <c r="A535" s="174">
        <v>0</v>
      </c>
      <c r="B535" s="174">
        <v>1.1392</v>
      </c>
      <c r="C535" s="174">
        <v>0.72861600000000004</v>
      </c>
      <c r="D535" s="174">
        <v>-0.31604700000000002</v>
      </c>
      <c r="E535" s="13">
        <f t="shared" ref="E535:E598" si="37">$K$3+($K$4*B535)+($K$5*C535)+($K$6*D535)</f>
        <v>0.67744669561920445</v>
      </c>
      <c r="F535" s="13">
        <f t="shared" si="34"/>
        <v>0.50791219256810105</v>
      </c>
      <c r="G535" s="13">
        <f t="shared" si="35"/>
        <v>0.66316858828292646</v>
      </c>
      <c r="H535" s="13">
        <f t="shared" si="36"/>
        <v>-1.088172735769682</v>
      </c>
    </row>
    <row r="536" spans="1:8" ht="15.75" customHeight="1" x14ac:dyDescent="0.25">
      <c r="A536" s="174">
        <v>1</v>
      </c>
      <c r="B536" s="174">
        <v>1.0023</v>
      </c>
      <c r="C536" s="174">
        <v>1.1453599999999999</v>
      </c>
      <c r="D536" s="174">
        <v>0.13558899999999999</v>
      </c>
      <c r="E536" s="13">
        <f t="shared" si="37"/>
        <v>1.1441109093245845</v>
      </c>
      <c r="F536" s="13">
        <f t="shared" si="34"/>
        <v>0.31850697352088014</v>
      </c>
      <c r="G536" s="13">
        <f t="shared" si="35"/>
        <v>0.75843360716526675</v>
      </c>
      <c r="H536" s="13">
        <f t="shared" si="36"/>
        <v>-0.27650001577778666</v>
      </c>
    </row>
    <row r="537" spans="1:8" ht="15.75" customHeight="1" x14ac:dyDescent="0.25">
      <c r="A537" s="174">
        <v>0</v>
      </c>
      <c r="B537" s="174">
        <v>8.14E-2</v>
      </c>
      <c r="C537" s="174">
        <v>0.72861600000000004</v>
      </c>
      <c r="D537" s="174">
        <v>0.13558899999999999</v>
      </c>
      <c r="E537" s="13">
        <f t="shared" si="37"/>
        <v>-4.0704685803235038E-2</v>
      </c>
      <c r="F537" s="13">
        <f t="shared" si="34"/>
        <v>1.0415444772535192</v>
      </c>
      <c r="G537" s="13">
        <f t="shared" si="35"/>
        <v>0.48982523336709055</v>
      </c>
      <c r="H537" s="13">
        <f t="shared" si="36"/>
        <v>-0.67300193229266281</v>
      </c>
    </row>
    <row r="538" spans="1:8" ht="15.75" customHeight="1" x14ac:dyDescent="0.25">
      <c r="A538" s="174">
        <v>0</v>
      </c>
      <c r="B538" s="174">
        <v>8.14E-2</v>
      </c>
      <c r="C538" s="174">
        <v>0.14205799999999999</v>
      </c>
      <c r="D538" s="174">
        <v>0.13558899999999999</v>
      </c>
      <c r="E538" s="13">
        <f t="shared" si="37"/>
        <v>-0.56557859476648753</v>
      </c>
      <c r="F538" s="13">
        <f t="shared" si="34"/>
        <v>1.7604660845644562</v>
      </c>
      <c r="G538" s="13">
        <f t="shared" si="35"/>
        <v>0.36225766568611156</v>
      </c>
      <c r="H538" s="13">
        <f t="shared" si="36"/>
        <v>-0.44982094192443789</v>
      </c>
    </row>
    <row r="539" spans="1:8" ht="15.75" customHeight="1" x14ac:dyDescent="0.25">
      <c r="A539" s="174">
        <v>0</v>
      </c>
      <c r="B539" s="174">
        <v>8.14E-2</v>
      </c>
      <c r="C539" s="174">
        <v>-3.6634E-2</v>
      </c>
      <c r="D539" s="174">
        <v>0.13558899999999999</v>
      </c>
      <c r="E539" s="13">
        <f t="shared" si="37"/>
        <v>-0.72547884084694592</v>
      </c>
      <c r="F539" s="13">
        <f t="shared" si="34"/>
        <v>2.0657200143025034</v>
      </c>
      <c r="G539" s="13">
        <f t="shared" si="35"/>
        <v>0.32618764770908631</v>
      </c>
      <c r="H539" s="13">
        <f t="shared" si="36"/>
        <v>-0.39480361589675461</v>
      </c>
    </row>
    <row r="540" spans="1:8" ht="15.75" customHeight="1" x14ac:dyDescent="0.25">
      <c r="A540" s="174">
        <v>0</v>
      </c>
      <c r="B540" s="174">
        <v>8.14E-2</v>
      </c>
      <c r="C540" s="174">
        <v>-3.6634E-2</v>
      </c>
      <c r="D540" s="174">
        <v>0.13558899999999999</v>
      </c>
      <c r="E540" s="13">
        <f t="shared" si="37"/>
        <v>-0.72547884084694592</v>
      </c>
      <c r="F540" s="13">
        <f t="shared" si="34"/>
        <v>2.0657200143025034</v>
      </c>
      <c r="G540" s="13">
        <f t="shared" si="35"/>
        <v>0.32618764770908631</v>
      </c>
      <c r="H540" s="13">
        <f t="shared" si="36"/>
        <v>-0.39480361589675461</v>
      </c>
    </row>
    <row r="541" spans="1:8" ht="15.75" customHeight="1" x14ac:dyDescent="0.25">
      <c r="A541" s="174">
        <v>1</v>
      </c>
      <c r="B541" s="174">
        <v>1.0023</v>
      </c>
      <c r="C541" s="174">
        <v>1.1453599999999999</v>
      </c>
      <c r="D541" s="174">
        <v>-2.6051999999999999E-2</v>
      </c>
      <c r="E541" s="13">
        <f t="shared" si="37"/>
        <v>1.0673618908537597</v>
      </c>
      <c r="F541" s="13">
        <f t="shared" si="34"/>
        <v>0.34391460598050577</v>
      </c>
      <c r="G541" s="13">
        <f t="shared" si="35"/>
        <v>0.74409489676645835</v>
      </c>
      <c r="H541" s="13">
        <f t="shared" si="36"/>
        <v>-0.29558670286549776</v>
      </c>
    </row>
    <row r="542" spans="1:8" ht="15.75" customHeight="1" x14ac:dyDescent="0.25">
      <c r="A542" s="174">
        <v>0</v>
      </c>
      <c r="B542" s="174">
        <v>8.14E-2</v>
      </c>
      <c r="C542" s="174">
        <v>6.2895000000000006E-2</v>
      </c>
      <c r="D542" s="174">
        <v>0.13558899999999999</v>
      </c>
      <c r="E542" s="13">
        <f t="shared" si="37"/>
        <v>-0.63641659076220825</v>
      </c>
      <c r="F542" s="13">
        <f t="shared" si="34"/>
        <v>1.8896971738581647</v>
      </c>
      <c r="G542" s="13">
        <f t="shared" si="35"/>
        <v>0.34605702253044562</v>
      </c>
      <c r="H542" s="13">
        <f t="shared" si="36"/>
        <v>-0.42473512173976874</v>
      </c>
    </row>
    <row r="543" spans="1:8" ht="15.75" customHeight="1" x14ac:dyDescent="0.25">
      <c r="A543" s="174">
        <v>0</v>
      </c>
      <c r="B543" s="174">
        <v>-0.84050000000000002</v>
      </c>
      <c r="C543" s="174">
        <v>-0.81412200000000001</v>
      </c>
      <c r="D543" s="174">
        <v>-0.31604700000000002</v>
      </c>
      <c r="E543" s="13">
        <f t="shared" si="37"/>
        <v>-2.4484252183373689</v>
      </c>
      <c r="F543" s="13">
        <f t="shared" si="34"/>
        <v>11.570111964956487</v>
      </c>
      <c r="G543" s="13">
        <f t="shared" si="35"/>
        <v>7.9553786218280645E-2</v>
      </c>
      <c r="H543" s="13">
        <f t="shared" si="36"/>
        <v>-8.2896711540669105E-2</v>
      </c>
    </row>
    <row r="544" spans="1:8" ht="15.75" customHeight="1" x14ac:dyDescent="0.25">
      <c r="A544" s="174">
        <v>0</v>
      </c>
      <c r="B544" s="174">
        <v>8.14E-2</v>
      </c>
      <c r="C544" s="174">
        <v>0.72861600000000004</v>
      </c>
      <c r="D544" s="174">
        <v>0.13558899999999999</v>
      </c>
      <c r="E544" s="13">
        <f t="shared" si="37"/>
        <v>-4.0704685803235038E-2</v>
      </c>
      <c r="F544" s="13">
        <f t="shared" si="34"/>
        <v>1.0415444772535192</v>
      </c>
      <c r="G544" s="13">
        <f t="shared" si="35"/>
        <v>0.48982523336709055</v>
      </c>
      <c r="H544" s="13">
        <f t="shared" si="36"/>
        <v>-0.67300193229266281</v>
      </c>
    </row>
    <row r="545" spans="1:8" ht="15.75" customHeight="1" x14ac:dyDescent="0.25">
      <c r="A545" s="174">
        <v>0</v>
      </c>
      <c r="B545" s="174">
        <v>8.14E-2</v>
      </c>
      <c r="C545" s="174">
        <v>-3.6634E-2</v>
      </c>
      <c r="D545" s="174">
        <v>0.47419099999999997</v>
      </c>
      <c r="E545" s="13">
        <f t="shared" si="37"/>
        <v>-0.56470669051220246</v>
      </c>
      <c r="F545" s="13">
        <f t="shared" si="34"/>
        <v>1.7589317956695067</v>
      </c>
      <c r="G545" s="13">
        <f t="shared" si="35"/>
        <v>0.3624591233352078</v>
      </c>
      <c r="H545" s="13">
        <f t="shared" si="36"/>
        <v>-0.45013688374667415</v>
      </c>
    </row>
    <row r="546" spans="1:8" ht="15.75" customHeight="1" x14ac:dyDescent="0.25">
      <c r="A546" s="174">
        <v>0</v>
      </c>
      <c r="B546" s="174">
        <v>8.14E-2</v>
      </c>
      <c r="C546" s="174">
        <v>-0.81412200000000001</v>
      </c>
      <c r="D546" s="174">
        <v>-0.31604700000000002</v>
      </c>
      <c r="E546" s="13">
        <f t="shared" si="37"/>
        <v>-1.6356460157244408</v>
      </c>
      <c r="F546" s="13">
        <f t="shared" si="34"/>
        <v>5.1327727781361769</v>
      </c>
      <c r="G546" s="13">
        <f t="shared" si="35"/>
        <v>0.16305838096025335</v>
      </c>
      <c r="H546" s="13">
        <f t="shared" si="36"/>
        <v>-0.17800096117652239</v>
      </c>
    </row>
    <row r="547" spans="1:8" ht="15.75" customHeight="1" x14ac:dyDescent="0.25">
      <c r="A547" s="174">
        <v>0</v>
      </c>
      <c r="B547" s="174">
        <v>8.14E-2</v>
      </c>
      <c r="C547" s="174">
        <v>-0.303039</v>
      </c>
      <c r="D547" s="174">
        <v>0.13558899999999999</v>
      </c>
      <c r="E547" s="13">
        <f t="shared" si="37"/>
        <v>-0.96386794084618765</v>
      </c>
      <c r="F547" s="13">
        <f t="shared" si="34"/>
        <v>2.6218179228554708</v>
      </c>
      <c r="G547" s="13">
        <f t="shared" si="35"/>
        <v>0.27610443741235668</v>
      </c>
      <c r="H547" s="13">
        <f t="shared" si="36"/>
        <v>-0.32310814757108819</v>
      </c>
    </row>
    <row r="548" spans="1:8" ht="15.75" customHeight="1" x14ac:dyDescent="0.25">
      <c r="A548" s="174">
        <v>1</v>
      </c>
      <c r="B548" s="174">
        <v>8.14E-2</v>
      </c>
      <c r="C548" s="174">
        <v>0.72861600000000004</v>
      </c>
      <c r="D548" s="174">
        <v>0.13558899999999999</v>
      </c>
      <c r="E548" s="13">
        <f t="shared" si="37"/>
        <v>-4.0704685803235038E-2</v>
      </c>
      <c r="F548" s="13">
        <f t="shared" si="34"/>
        <v>1.0415444772535192</v>
      </c>
      <c r="G548" s="13">
        <f t="shared" si="35"/>
        <v>0.48982523336709055</v>
      </c>
      <c r="H548" s="13">
        <f t="shared" si="36"/>
        <v>-0.71370661809589819</v>
      </c>
    </row>
    <row r="549" spans="1:8" ht="15.75" customHeight="1" x14ac:dyDescent="0.25">
      <c r="A549" s="174">
        <v>0</v>
      </c>
      <c r="B549" s="174">
        <v>8.14E-2</v>
      </c>
      <c r="C549" s="174">
        <v>-3.6634E-2</v>
      </c>
      <c r="D549" s="174">
        <v>0.13558899999999999</v>
      </c>
      <c r="E549" s="13">
        <f t="shared" si="37"/>
        <v>-0.72547884084694592</v>
      </c>
      <c r="F549" s="13">
        <f t="shared" si="34"/>
        <v>2.0657200143025034</v>
      </c>
      <c r="G549" s="13">
        <f t="shared" si="35"/>
        <v>0.32618764770908631</v>
      </c>
      <c r="H549" s="13">
        <f t="shared" si="36"/>
        <v>-0.39480361589675461</v>
      </c>
    </row>
    <row r="550" spans="1:8" ht="15.75" customHeight="1" x14ac:dyDescent="0.25">
      <c r="A550" s="174">
        <v>0</v>
      </c>
      <c r="B550" s="174">
        <v>-0.84050000000000002</v>
      </c>
      <c r="C550" s="174">
        <v>-0.81412200000000001</v>
      </c>
      <c r="D550" s="174">
        <v>-0.31604700000000002</v>
      </c>
      <c r="E550" s="13">
        <f t="shared" si="37"/>
        <v>-2.4484252183373689</v>
      </c>
      <c r="F550" s="13">
        <f t="shared" si="34"/>
        <v>11.570111964956487</v>
      </c>
      <c r="G550" s="13">
        <f t="shared" si="35"/>
        <v>7.9553786218280645E-2</v>
      </c>
      <c r="H550" s="13">
        <f t="shared" si="36"/>
        <v>-8.2896711540669105E-2</v>
      </c>
    </row>
    <row r="551" spans="1:8" ht="15.75" customHeight="1" x14ac:dyDescent="0.25">
      <c r="A551" s="174">
        <v>0</v>
      </c>
      <c r="B551" s="174">
        <v>8.14E-2</v>
      </c>
      <c r="C551" s="174">
        <v>-0.81412200000000001</v>
      </c>
      <c r="D551" s="174">
        <v>0.13558899999999999</v>
      </c>
      <c r="E551" s="13">
        <f t="shared" si="37"/>
        <v>-1.4212040133482522</v>
      </c>
      <c r="F551" s="13">
        <f t="shared" si="34"/>
        <v>4.1421045883731118</v>
      </c>
      <c r="G551" s="13">
        <f t="shared" si="35"/>
        <v>0.19447290167164524</v>
      </c>
      <c r="H551" s="13">
        <f t="shared" si="36"/>
        <v>-0.21625843530669817</v>
      </c>
    </row>
    <row r="552" spans="1:8" ht="15.75" customHeight="1" x14ac:dyDescent="0.25">
      <c r="A552" s="174">
        <v>0</v>
      </c>
      <c r="B552" s="174">
        <v>-0.84050000000000002</v>
      </c>
      <c r="C552" s="174">
        <v>-0.81412200000000001</v>
      </c>
      <c r="D552" s="174">
        <v>-0.31604700000000002</v>
      </c>
      <c r="E552" s="13">
        <f t="shared" si="37"/>
        <v>-2.4484252183373689</v>
      </c>
      <c r="F552" s="13">
        <f t="shared" si="34"/>
        <v>11.570111964956487</v>
      </c>
      <c r="G552" s="13">
        <f t="shared" si="35"/>
        <v>7.9553786218280645E-2</v>
      </c>
      <c r="H552" s="13">
        <f t="shared" si="36"/>
        <v>-8.2896711540669105E-2</v>
      </c>
    </row>
    <row r="553" spans="1:8" ht="15.75" customHeight="1" x14ac:dyDescent="0.25">
      <c r="A553" s="174">
        <v>0</v>
      </c>
      <c r="B553" s="174">
        <v>8.14E-2</v>
      </c>
      <c r="C553" s="174">
        <v>-0.81412200000000001</v>
      </c>
      <c r="D553" s="174">
        <v>0.47419099999999997</v>
      </c>
      <c r="E553" s="13">
        <f t="shared" si="37"/>
        <v>-1.2604318630135087</v>
      </c>
      <c r="F553" s="13">
        <f t="shared" si="34"/>
        <v>3.5269443153156699</v>
      </c>
      <c r="G553" s="13">
        <f t="shared" si="35"/>
        <v>0.2208995583658441</v>
      </c>
      <c r="H553" s="13">
        <f t="shared" si="36"/>
        <v>-0.24961530479378982</v>
      </c>
    </row>
    <row r="554" spans="1:8" ht="15.75" customHeight="1" x14ac:dyDescent="0.25">
      <c r="A554" s="174">
        <v>1</v>
      </c>
      <c r="B554" s="174">
        <v>1.0023</v>
      </c>
      <c r="C554" s="174">
        <v>1.1453599999999999</v>
      </c>
      <c r="D554" s="174">
        <v>0.13558899999999999</v>
      </c>
      <c r="E554" s="13">
        <f t="shared" si="37"/>
        <v>1.1441109093245845</v>
      </c>
      <c r="F554" s="13">
        <f t="shared" si="34"/>
        <v>0.31850697352088014</v>
      </c>
      <c r="G554" s="13">
        <f t="shared" si="35"/>
        <v>0.75843360716526675</v>
      </c>
      <c r="H554" s="13">
        <f t="shared" si="36"/>
        <v>-0.27650001577778666</v>
      </c>
    </row>
    <row r="555" spans="1:8" ht="15.75" customHeight="1" x14ac:dyDescent="0.25">
      <c r="A555" s="174">
        <v>1</v>
      </c>
      <c r="B555" s="174">
        <v>1.0023</v>
      </c>
      <c r="C555" s="174">
        <v>1.1453599999999999</v>
      </c>
      <c r="D555" s="174">
        <v>0.13558899999999999</v>
      </c>
      <c r="E555" s="13">
        <f t="shared" si="37"/>
        <v>1.1441109093245845</v>
      </c>
      <c r="F555" s="13">
        <f t="shared" si="34"/>
        <v>0.31850697352088014</v>
      </c>
      <c r="G555" s="13">
        <f t="shared" si="35"/>
        <v>0.75843360716526675</v>
      </c>
      <c r="H555" s="13">
        <f t="shared" si="36"/>
        <v>-0.27650001577778666</v>
      </c>
    </row>
    <row r="556" spans="1:8" ht="15.75" customHeight="1" x14ac:dyDescent="0.25">
      <c r="A556" s="174">
        <v>0</v>
      </c>
      <c r="B556" s="174">
        <v>8.14E-2</v>
      </c>
      <c r="C556" s="174">
        <v>0.72861600000000004</v>
      </c>
      <c r="D556" s="174">
        <v>0.13558899999999999</v>
      </c>
      <c r="E556" s="13">
        <f t="shared" si="37"/>
        <v>-4.0704685803235038E-2</v>
      </c>
      <c r="F556" s="13">
        <f t="shared" si="34"/>
        <v>1.0415444772535192</v>
      </c>
      <c r="G556" s="13">
        <f t="shared" si="35"/>
        <v>0.48982523336709055</v>
      </c>
      <c r="H556" s="13">
        <f t="shared" si="36"/>
        <v>-0.67300193229266281</v>
      </c>
    </row>
    <row r="557" spans="1:8" ht="15.75" customHeight="1" x14ac:dyDescent="0.25">
      <c r="A557" s="174">
        <v>0</v>
      </c>
      <c r="B557" s="174">
        <v>8.14E-2</v>
      </c>
      <c r="C557" s="174">
        <v>6.2895000000000006E-2</v>
      </c>
      <c r="D557" s="174">
        <v>0.47419099999999997</v>
      </c>
      <c r="E557" s="13">
        <f t="shared" si="37"/>
        <v>-0.47564444042746479</v>
      </c>
      <c r="F557" s="13">
        <f t="shared" si="34"/>
        <v>1.609050800821253</v>
      </c>
      <c r="G557" s="13">
        <f t="shared" si="35"/>
        <v>0.38328115331645873</v>
      </c>
      <c r="H557" s="13">
        <f t="shared" si="36"/>
        <v>-0.4833420369140482</v>
      </c>
    </row>
    <row r="558" spans="1:8" ht="15.75" customHeight="1" x14ac:dyDescent="0.25">
      <c r="A558" s="174">
        <v>0</v>
      </c>
      <c r="B558" s="174">
        <v>1.1392</v>
      </c>
      <c r="C558" s="174">
        <v>0.14205799999999999</v>
      </c>
      <c r="D558" s="174">
        <v>0.13558899999999999</v>
      </c>
      <c r="E558" s="13">
        <f t="shared" si="37"/>
        <v>0.36701478903214058</v>
      </c>
      <c r="F558" s="13">
        <f t="shared" si="34"/>
        <v>0.6927993991360476</v>
      </c>
      <c r="G558" s="13">
        <f t="shared" si="35"/>
        <v>0.59073744975947473</v>
      </c>
      <c r="H558" s="13">
        <f t="shared" si="36"/>
        <v>-0.89339839676120769</v>
      </c>
    </row>
    <row r="559" spans="1:8" ht="15.75" customHeight="1" x14ac:dyDescent="0.25">
      <c r="A559" s="174">
        <v>1</v>
      </c>
      <c r="B559" s="174">
        <v>-0.84050000000000002</v>
      </c>
      <c r="C559" s="174">
        <v>-0.81412200000000001</v>
      </c>
      <c r="D559" s="174">
        <v>0.13558899999999999</v>
      </c>
      <c r="E559" s="13">
        <f t="shared" si="37"/>
        <v>-2.2339832159611803</v>
      </c>
      <c r="F559" s="13">
        <f t="shared" si="34"/>
        <v>9.3369833284222228</v>
      </c>
      <c r="G559" s="13">
        <f t="shared" si="35"/>
        <v>9.6740022521893163E-2</v>
      </c>
      <c r="H559" s="13">
        <f t="shared" si="36"/>
        <v>-2.3357280787788386</v>
      </c>
    </row>
    <row r="560" spans="1:8" ht="15.75" customHeight="1" x14ac:dyDescent="0.25">
      <c r="A560" s="174">
        <v>0</v>
      </c>
      <c r="B560" s="174">
        <v>8.14E-2</v>
      </c>
      <c r="C560" s="174">
        <v>-0.81412200000000001</v>
      </c>
      <c r="D560" s="174">
        <v>0.13558899999999999</v>
      </c>
      <c r="E560" s="13">
        <f t="shared" si="37"/>
        <v>-1.4212040133482522</v>
      </c>
      <c r="F560" s="13">
        <f t="shared" si="34"/>
        <v>4.1421045883731118</v>
      </c>
      <c r="G560" s="13">
        <f t="shared" si="35"/>
        <v>0.19447290167164524</v>
      </c>
      <c r="H560" s="13">
        <f t="shared" si="36"/>
        <v>-0.21625843530669817</v>
      </c>
    </row>
    <row r="561" spans="1:8" ht="15.75" customHeight="1" x14ac:dyDescent="0.25">
      <c r="A561" s="174">
        <v>0</v>
      </c>
      <c r="B561" s="174">
        <v>8.14E-2</v>
      </c>
      <c r="C561" s="174">
        <v>-0.303039</v>
      </c>
      <c r="D561" s="174">
        <v>-0.31604700000000002</v>
      </c>
      <c r="E561" s="13">
        <f t="shared" si="37"/>
        <v>-1.1783099432223763</v>
      </c>
      <c r="F561" s="13">
        <f t="shared" si="34"/>
        <v>3.2488787708153115</v>
      </c>
      <c r="G561" s="13">
        <f t="shared" si="35"/>
        <v>0.23535620900007731</v>
      </c>
      <c r="H561" s="13">
        <f t="shared" si="36"/>
        <v>-0.26834518627600079</v>
      </c>
    </row>
    <row r="562" spans="1:8" ht="15.75" customHeight="1" x14ac:dyDescent="0.25">
      <c r="A562" s="174">
        <v>0</v>
      </c>
      <c r="B562" s="174">
        <v>8.14E-2</v>
      </c>
      <c r="C562" s="174">
        <v>-0.81412200000000001</v>
      </c>
      <c r="D562" s="174">
        <v>0.13558899999999999</v>
      </c>
      <c r="E562" s="13">
        <f t="shared" si="37"/>
        <v>-1.4212040133482522</v>
      </c>
      <c r="F562" s="13">
        <f t="shared" si="34"/>
        <v>4.1421045883731118</v>
      </c>
      <c r="G562" s="13">
        <f t="shared" si="35"/>
        <v>0.19447290167164524</v>
      </c>
      <c r="H562" s="13">
        <f t="shared" si="36"/>
        <v>-0.21625843530669817</v>
      </c>
    </row>
    <row r="563" spans="1:8" ht="15.75" customHeight="1" x14ac:dyDescent="0.25">
      <c r="A563" s="174">
        <v>0</v>
      </c>
      <c r="B563" s="174">
        <v>-0.84050000000000002</v>
      </c>
      <c r="C563" s="174">
        <v>-0.81412200000000001</v>
      </c>
      <c r="D563" s="174">
        <v>0.13558899999999999</v>
      </c>
      <c r="E563" s="13">
        <f t="shared" si="37"/>
        <v>-2.2339832159611803</v>
      </c>
      <c r="F563" s="13">
        <f t="shared" si="34"/>
        <v>9.3369833284222228</v>
      </c>
      <c r="G563" s="13">
        <f t="shared" si="35"/>
        <v>9.6740022521893163E-2</v>
      </c>
      <c r="H563" s="13">
        <f t="shared" si="36"/>
        <v>-0.10174486281765827</v>
      </c>
    </row>
    <row r="564" spans="1:8" ht="15.75" customHeight="1" x14ac:dyDescent="0.25">
      <c r="A564" s="174">
        <v>1</v>
      </c>
      <c r="B564" s="174">
        <v>8.14E-2</v>
      </c>
      <c r="C564" s="174">
        <v>-7.2352E-2</v>
      </c>
      <c r="D564" s="174">
        <v>-0.31604700000000002</v>
      </c>
      <c r="E564" s="13">
        <f t="shared" si="37"/>
        <v>-0.97188263776067285</v>
      </c>
      <c r="F564" s="13">
        <f t="shared" si="34"/>
        <v>2.642915431005131</v>
      </c>
      <c r="G564" s="13">
        <f t="shared" si="35"/>
        <v>0.27450541165159192</v>
      </c>
      <c r="H564" s="13">
        <f t="shared" si="36"/>
        <v>-1.2927843036491331</v>
      </c>
    </row>
    <row r="565" spans="1:8" ht="15.75" customHeight="1" x14ac:dyDescent="0.25">
      <c r="A565" s="174">
        <v>0</v>
      </c>
      <c r="B565" s="174">
        <v>8.14E-2</v>
      </c>
      <c r="C565" s="174">
        <v>-0.81412200000000001</v>
      </c>
      <c r="D565" s="174">
        <v>0.13558899999999999</v>
      </c>
      <c r="E565" s="13">
        <f t="shared" si="37"/>
        <v>-1.4212040133482522</v>
      </c>
      <c r="F565" s="13">
        <f t="shared" si="34"/>
        <v>4.1421045883731118</v>
      </c>
      <c r="G565" s="13">
        <f t="shared" si="35"/>
        <v>0.19447290167164524</v>
      </c>
      <c r="H565" s="13">
        <f t="shared" si="36"/>
        <v>-0.21625843530669817</v>
      </c>
    </row>
    <row r="566" spans="1:8" ht="15.75" customHeight="1" x14ac:dyDescent="0.25">
      <c r="A566" s="174">
        <v>0</v>
      </c>
      <c r="B566" s="174">
        <v>-0.84050000000000002</v>
      </c>
      <c r="C566" s="174">
        <v>-0.81412200000000001</v>
      </c>
      <c r="D566" s="174">
        <v>-0.31604700000000002</v>
      </c>
      <c r="E566" s="13">
        <f t="shared" si="37"/>
        <v>-2.4484252183373689</v>
      </c>
      <c r="F566" s="13">
        <f t="shared" si="34"/>
        <v>11.570111964956487</v>
      </c>
      <c r="G566" s="13">
        <f t="shared" si="35"/>
        <v>7.9553786218280645E-2</v>
      </c>
      <c r="H566" s="13">
        <f t="shared" si="36"/>
        <v>-8.2896711540669105E-2</v>
      </c>
    </row>
    <row r="567" spans="1:8" ht="15.75" customHeight="1" x14ac:dyDescent="0.25">
      <c r="A567" s="174">
        <v>0</v>
      </c>
      <c r="B567" s="174">
        <v>8.14E-2</v>
      </c>
      <c r="C567" s="174">
        <v>-0.81412200000000001</v>
      </c>
      <c r="D567" s="174">
        <v>-0.31604700000000002</v>
      </c>
      <c r="E567" s="13">
        <f t="shared" si="37"/>
        <v>-1.6356460157244408</v>
      </c>
      <c r="F567" s="13">
        <f t="shared" si="34"/>
        <v>5.1327727781361769</v>
      </c>
      <c r="G567" s="13">
        <f t="shared" si="35"/>
        <v>0.16305838096025335</v>
      </c>
      <c r="H567" s="13">
        <f t="shared" si="36"/>
        <v>-0.17800096117652239</v>
      </c>
    </row>
    <row r="568" spans="1:8" ht="15.75" customHeight="1" x14ac:dyDescent="0.25">
      <c r="A568" s="174">
        <v>0</v>
      </c>
      <c r="B568" s="174">
        <v>8.14E-2</v>
      </c>
      <c r="C568" s="174">
        <v>-0.81412200000000001</v>
      </c>
      <c r="D568" s="174">
        <v>-2.6051999999999999E-2</v>
      </c>
      <c r="E568" s="13">
        <f t="shared" si="37"/>
        <v>-1.497953031819077</v>
      </c>
      <c r="F568" s="13">
        <f t="shared" si="34"/>
        <v>4.472524578326059</v>
      </c>
      <c r="G568" s="13">
        <f t="shared" si="35"/>
        <v>0.18273102033392438</v>
      </c>
      <c r="H568" s="13">
        <f t="shared" si="36"/>
        <v>-0.20178700982848841</v>
      </c>
    </row>
    <row r="569" spans="1:8" ht="15.75" customHeight="1" x14ac:dyDescent="0.25">
      <c r="A569" s="174">
        <v>0</v>
      </c>
      <c r="B569" s="174">
        <v>8.14E-2</v>
      </c>
      <c r="C569" s="174">
        <v>0.72861600000000004</v>
      </c>
      <c r="D569" s="174">
        <v>-0.31604700000000002</v>
      </c>
      <c r="E569" s="13">
        <f t="shared" si="37"/>
        <v>-0.25514668817942365</v>
      </c>
      <c r="F569" s="13">
        <f t="shared" si="34"/>
        <v>1.2906509302230544</v>
      </c>
      <c r="G569" s="13">
        <f t="shared" si="35"/>
        <v>0.43655713177678451</v>
      </c>
      <c r="H569" s="13">
        <f t="shared" si="36"/>
        <v>-0.57368933800133037</v>
      </c>
    </row>
    <row r="570" spans="1:8" ht="15.75" customHeight="1" x14ac:dyDescent="0.25">
      <c r="A570" s="174">
        <v>1</v>
      </c>
      <c r="B570" s="174">
        <v>8.14E-2</v>
      </c>
      <c r="C570" s="174">
        <v>0.72861600000000004</v>
      </c>
      <c r="D570" s="174">
        <v>0.13558899999999999</v>
      </c>
      <c r="E570" s="13">
        <f t="shared" si="37"/>
        <v>-4.0704685803235038E-2</v>
      </c>
      <c r="F570" s="13">
        <f t="shared" si="34"/>
        <v>1.0415444772535192</v>
      </c>
      <c r="G570" s="13">
        <f t="shared" si="35"/>
        <v>0.48982523336709055</v>
      </c>
      <c r="H570" s="13">
        <f t="shared" si="36"/>
        <v>-0.71370661809589819</v>
      </c>
    </row>
    <row r="571" spans="1:8" ht="15.75" customHeight="1" x14ac:dyDescent="0.25">
      <c r="A571" s="174">
        <v>1</v>
      </c>
      <c r="B571" s="174">
        <v>8.14E-2</v>
      </c>
      <c r="C571" s="174">
        <v>6.2895000000000006E-2</v>
      </c>
      <c r="D571" s="174">
        <v>0.13558899999999999</v>
      </c>
      <c r="E571" s="13">
        <f t="shared" si="37"/>
        <v>-0.63641659076220825</v>
      </c>
      <c r="F571" s="13">
        <f t="shared" si="34"/>
        <v>1.8896971738581647</v>
      </c>
      <c r="G571" s="13">
        <f t="shared" si="35"/>
        <v>0.34605702253044562</v>
      </c>
      <c r="H571" s="13">
        <f t="shared" si="36"/>
        <v>-1.0611517125019772</v>
      </c>
    </row>
    <row r="572" spans="1:8" ht="15.75" customHeight="1" x14ac:dyDescent="0.25">
      <c r="A572" s="174">
        <v>0</v>
      </c>
      <c r="B572" s="174">
        <v>-0.84050000000000002</v>
      </c>
      <c r="C572" s="174">
        <v>-3.6634E-2</v>
      </c>
      <c r="D572" s="174">
        <v>-0.31604700000000002</v>
      </c>
      <c r="E572" s="13">
        <f t="shared" si="37"/>
        <v>-1.7527000458360624</v>
      </c>
      <c r="F572" s="13">
        <f t="shared" si="34"/>
        <v>5.7701613621298939</v>
      </c>
      <c r="G572" s="13">
        <f t="shared" si="35"/>
        <v>0.14770696686694626</v>
      </c>
      <c r="H572" s="13">
        <f t="shared" si="36"/>
        <v>-0.15982487568293674</v>
      </c>
    </row>
    <row r="573" spans="1:8" ht="15.75" customHeight="1" x14ac:dyDescent="0.25">
      <c r="A573" s="174">
        <v>0</v>
      </c>
      <c r="B573" s="174">
        <v>8.14E-2</v>
      </c>
      <c r="C573" s="174">
        <v>-0.81412200000000001</v>
      </c>
      <c r="D573" s="174">
        <v>0.13558899999999999</v>
      </c>
      <c r="E573" s="13">
        <f t="shared" si="37"/>
        <v>-1.4212040133482522</v>
      </c>
      <c r="F573" s="13">
        <f t="shared" si="34"/>
        <v>4.1421045883731118</v>
      </c>
      <c r="G573" s="13">
        <f t="shared" si="35"/>
        <v>0.19447290167164524</v>
      </c>
      <c r="H573" s="13">
        <f t="shared" si="36"/>
        <v>-0.21625843530669817</v>
      </c>
    </row>
    <row r="574" spans="1:8" ht="15.75" customHeight="1" x14ac:dyDescent="0.25">
      <c r="A574" s="174">
        <v>1</v>
      </c>
      <c r="B574" s="174">
        <v>8.14E-2</v>
      </c>
      <c r="C574" s="174">
        <v>0.72861600000000004</v>
      </c>
      <c r="D574" s="174">
        <v>0.13558899999999999</v>
      </c>
      <c r="E574" s="13">
        <f t="shared" si="37"/>
        <v>-4.0704685803235038E-2</v>
      </c>
      <c r="F574" s="13">
        <f t="shared" si="34"/>
        <v>1.0415444772535192</v>
      </c>
      <c r="G574" s="13">
        <f t="shared" si="35"/>
        <v>0.48982523336709055</v>
      </c>
      <c r="H574" s="13">
        <f t="shared" si="36"/>
        <v>-0.71370661809589819</v>
      </c>
    </row>
    <row r="575" spans="1:8" ht="15.75" customHeight="1" x14ac:dyDescent="0.25">
      <c r="A575" s="174">
        <v>1</v>
      </c>
      <c r="B575" s="174">
        <v>8.14E-2</v>
      </c>
      <c r="C575" s="174">
        <v>-0.81412200000000001</v>
      </c>
      <c r="D575" s="174">
        <v>0.13558899999999999</v>
      </c>
      <c r="E575" s="13">
        <f t="shared" si="37"/>
        <v>-1.4212040133482522</v>
      </c>
      <c r="F575" s="13">
        <f t="shared" si="34"/>
        <v>4.1421045883731118</v>
      </c>
      <c r="G575" s="13">
        <f t="shared" si="35"/>
        <v>0.19447290167164524</v>
      </c>
      <c r="H575" s="13">
        <f t="shared" si="36"/>
        <v>-1.6374624486549505</v>
      </c>
    </row>
    <row r="576" spans="1:8" ht="15.75" customHeight="1" x14ac:dyDescent="0.25">
      <c r="A576" s="174">
        <v>0</v>
      </c>
      <c r="B576" s="174">
        <v>8.14E-2</v>
      </c>
      <c r="C576" s="174">
        <v>-0.303039</v>
      </c>
      <c r="D576" s="174">
        <v>-0.31604700000000002</v>
      </c>
      <c r="E576" s="13">
        <f t="shared" si="37"/>
        <v>-1.1783099432223763</v>
      </c>
      <c r="F576" s="13">
        <f t="shared" si="34"/>
        <v>3.2488787708153115</v>
      </c>
      <c r="G576" s="13">
        <f t="shared" si="35"/>
        <v>0.23535620900007731</v>
      </c>
      <c r="H576" s="13">
        <f t="shared" si="36"/>
        <v>-0.26834518627600079</v>
      </c>
    </row>
    <row r="577" spans="1:8" ht="15.75" customHeight="1" x14ac:dyDescent="0.25">
      <c r="A577" s="174">
        <v>0</v>
      </c>
      <c r="B577" s="174">
        <v>8.14E-2</v>
      </c>
      <c r="C577" s="174">
        <v>-0.81412200000000001</v>
      </c>
      <c r="D577" s="174">
        <v>0.13558899999999999</v>
      </c>
      <c r="E577" s="13">
        <f t="shared" si="37"/>
        <v>-1.4212040133482522</v>
      </c>
      <c r="F577" s="13">
        <f t="shared" si="34"/>
        <v>4.1421045883731118</v>
      </c>
      <c r="G577" s="13">
        <f t="shared" si="35"/>
        <v>0.19447290167164524</v>
      </c>
      <c r="H577" s="13">
        <f t="shared" si="36"/>
        <v>-0.21625843530669817</v>
      </c>
    </row>
    <row r="578" spans="1:8" ht="15.75" customHeight="1" x14ac:dyDescent="0.25">
      <c r="A578" s="174">
        <v>1</v>
      </c>
      <c r="B578" s="174">
        <v>-0.84050000000000002</v>
      </c>
      <c r="C578" s="174">
        <v>-0.81412200000000001</v>
      </c>
      <c r="D578" s="174">
        <v>-0.31604700000000002</v>
      </c>
      <c r="E578" s="13">
        <f t="shared" si="37"/>
        <v>-2.4484252183373689</v>
      </c>
      <c r="F578" s="13">
        <f t="shared" si="34"/>
        <v>11.570111964956487</v>
      </c>
      <c r="G578" s="13">
        <f t="shared" si="35"/>
        <v>7.9553786218280645E-2</v>
      </c>
      <c r="H578" s="13">
        <f t="shared" si="36"/>
        <v>-2.5313219298780378</v>
      </c>
    </row>
    <row r="579" spans="1:8" ht="15.75" customHeight="1" x14ac:dyDescent="0.25">
      <c r="A579" s="174">
        <v>0</v>
      </c>
      <c r="B579" s="174">
        <v>-0.84050000000000002</v>
      </c>
      <c r="C579" s="174">
        <v>0.72861600000000004</v>
      </c>
      <c r="D579" s="174">
        <v>-0.31604700000000002</v>
      </c>
      <c r="E579" s="13">
        <f t="shared" si="37"/>
        <v>-1.0679258907923517</v>
      </c>
      <c r="F579" s="13">
        <f t="shared" si="34"/>
        <v>2.9093389510568732</v>
      </c>
      <c r="G579" s="13">
        <f t="shared" si="35"/>
        <v>0.25579772245884541</v>
      </c>
      <c r="H579" s="13">
        <f t="shared" si="36"/>
        <v>-0.29544240268575378</v>
      </c>
    </row>
    <row r="580" spans="1:8" ht="15.75" customHeight="1" x14ac:dyDescent="0.25">
      <c r="A580" s="174">
        <v>0</v>
      </c>
      <c r="B580" s="174">
        <v>-0.84050000000000002</v>
      </c>
      <c r="C580" s="174">
        <v>0.72861600000000004</v>
      </c>
      <c r="D580" s="174">
        <v>0.13558899999999999</v>
      </c>
      <c r="E580" s="13">
        <f t="shared" si="37"/>
        <v>-0.85348388841616307</v>
      </c>
      <c r="F580" s="13">
        <f t="shared" ref="F580:F643" si="38">EXP(-E580)</f>
        <v>2.3478121357012798</v>
      </c>
      <c r="G580" s="13">
        <f t="shared" ref="G580:G643" si="39">1/(1+F580)</f>
        <v>0.2987025434718803</v>
      </c>
      <c r="H580" s="13">
        <f t="shared" ref="H580:H643" si="40">A580*LN(G580)+(1-A580)*(LN(1-G580))</f>
        <v>-0.3548231502416288</v>
      </c>
    </row>
    <row r="581" spans="1:8" ht="15.75" customHeight="1" x14ac:dyDescent="0.25">
      <c r="A581" s="174">
        <v>0</v>
      </c>
      <c r="B581" s="174">
        <v>8.14E-2</v>
      </c>
      <c r="C581" s="174">
        <v>-0.81412200000000001</v>
      </c>
      <c r="D581" s="174">
        <v>-0.31604700000000002</v>
      </c>
      <c r="E581" s="13">
        <f t="shared" si="37"/>
        <v>-1.6356460157244408</v>
      </c>
      <c r="F581" s="13">
        <f t="shared" si="38"/>
        <v>5.1327727781361769</v>
      </c>
      <c r="G581" s="13">
        <f t="shared" si="39"/>
        <v>0.16305838096025335</v>
      </c>
      <c r="H581" s="13">
        <f t="shared" si="40"/>
        <v>-0.17800096117652239</v>
      </c>
    </row>
    <row r="582" spans="1:8" ht="15.75" customHeight="1" x14ac:dyDescent="0.25">
      <c r="A582" s="174">
        <v>1</v>
      </c>
      <c r="B582" s="174">
        <v>8.14E-2</v>
      </c>
      <c r="C582" s="174">
        <v>-3.6634E-2</v>
      </c>
      <c r="D582" s="174">
        <v>-0.31604700000000002</v>
      </c>
      <c r="E582" s="13">
        <f t="shared" si="37"/>
        <v>-0.93992084322313452</v>
      </c>
      <c r="F582" s="13">
        <f t="shared" si="38"/>
        <v>2.5597787864713091</v>
      </c>
      <c r="G582" s="13">
        <f t="shared" si="39"/>
        <v>0.28091633216098433</v>
      </c>
      <c r="H582" s="13">
        <f t="shared" si="40"/>
        <v>-1.2696984043015995</v>
      </c>
    </row>
    <row r="583" spans="1:8" ht="15.75" customHeight="1" x14ac:dyDescent="0.25">
      <c r="A583" s="174">
        <v>0</v>
      </c>
      <c r="B583" s="174">
        <v>-0.84050000000000002</v>
      </c>
      <c r="C583" s="174">
        <v>-0.81412200000000001</v>
      </c>
      <c r="D583" s="174">
        <v>0.13558899999999999</v>
      </c>
      <c r="E583" s="13">
        <f t="shared" si="37"/>
        <v>-2.2339832159611803</v>
      </c>
      <c r="F583" s="13">
        <f t="shared" si="38"/>
        <v>9.3369833284222228</v>
      </c>
      <c r="G583" s="13">
        <f t="shared" si="39"/>
        <v>9.6740022521893163E-2</v>
      </c>
      <c r="H583" s="13">
        <f t="shared" si="40"/>
        <v>-0.10174486281765827</v>
      </c>
    </row>
    <row r="584" spans="1:8" ht="15.75" customHeight="1" x14ac:dyDescent="0.25">
      <c r="A584" s="174">
        <v>1</v>
      </c>
      <c r="B584" s="174">
        <v>8.14E-2</v>
      </c>
      <c r="C584" s="174">
        <v>0.72861600000000004</v>
      </c>
      <c r="D584" s="174">
        <v>0.47419099999999997</v>
      </c>
      <c r="E584" s="13">
        <f t="shared" si="37"/>
        <v>0.12006746453150843</v>
      </c>
      <c r="F584" s="13">
        <f t="shared" si="38"/>
        <v>0.88686060306375658</v>
      </c>
      <c r="G584" s="13">
        <f t="shared" si="39"/>
        <v>0.52998085729081823</v>
      </c>
      <c r="H584" s="13">
        <f t="shared" si="40"/>
        <v>-0.63491439140746264</v>
      </c>
    </row>
    <row r="585" spans="1:8" ht="15.75" customHeight="1" x14ac:dyDescent="0.25">
      <c r="A585" s="174">
        <v>0</v>
      </c>
      <c r="B585" s="174">
        <v>-0.84050000000000002</v>
      </c>
      <c r="C585" s="174">
        <v>0.72861600000000004</v>
      </c>
      <c r="D585" s="174">
        <v>0.13558899999999999</v>
      </c>
      <c r="E585" s="13">
        <f t="shared" si="37"/>
        <v>-0.85348388841616307</v>
      </c>
      <c r="F585" s="13">
        <f t="shared" si="38"/>
        <v>2.3478121357012798</v>
      </c>
      <c r="G585" s="13">
        <f t="shared" si="39"/>
        <v>0.2987025434718803</v>
      </c>
      <c r="H585" s="13">
        <f t="shared" si="40"/>
        <v>-0.3548231502416288</v>
      </c>
    </row>
    <row r="586" spans="1:8" ht="15.75" customHeight="1" x14ac:dyDescent="0.25">
      <c r="A586" s="174">
        <v>1</v>
      </c>
      <c r="B586" s="174">
        <v>8.14E-2</v>
      </c>
      <c r="C586" s="174">
        <v>-0.81412200000000001</v>
      </c>
      <c r="D586" s="174">
        <v>-0.31604700000000002</v>
      </c>
      <c r="E586" s="13">
        <f t="shared" si="37"/>
        <v>-1.6356460157244408</v>
      </c>
      <c r="F586" s="13">
        <f t="shared" si="38"/>
        <v>5.1327727781361769</v>
      </c>
      <c r="G586" s="13">
        <f t="shared" si="39"/>
        <v>0.16305838096025335</v>
      </c>
      <c r="H586" s="13">
        <f t="shared" si="40"/>
        <v>-1.8136469769009631</v>
      </c>
    </row>
    <row r="587" spans="1:8" ht="15.75" customHeight="1" x14ac:dyDescent="0.25">
      <c r="A587" s="174">
        <v>1</v>
      </c>
      <c r="B587" s="174">
        <v>8.14E-2</v>
      </c>
      <c r="C587" s="174">
        <v>-0.81412200000000001</v>
      </c>
      <c r="D587" s="174">
        <v>-0.31604700000000002</v>
      </c>
      <c r="E587" s="13">
        <f t="shared" si="37"/>
        <v>-1.6356460157244408</v>
      </c>
      <c r="F587" s="13">
        <f t="shared" si="38"/>
        <v>5.1327727781361769</v>
      </c>
      <c r="G587" s="13">
        <f t="shared" si="39"/>
        <v>0.16305838096025335</v>
      </c>
      <c r="H587" s="13">
        <f t="shared" si="40"/>
        <v>-1.8136469769009631</v>
      </c>
    </row>
    <row r="588" spans="1:8" ht="15.75" customHeight="1" x14ac:dyDescent="0.25">
      <c r="A588" s="174">
        <v>0</v>
      </c>
      <c r="B588" s="174">
        <v>8.14E-2</v>
      </c>
      <c r="C588" s="174">
        <v>-0.81412200000000001</v>
      </c>
      <c r="D588" s="174">
        <v>-0.31604700000000002</v>
      </c>
      <c r="E588" s="13">
        <f t="shared" si="37"/>
        <v>-1.6356460157244408</v>
      </c>
      <c r="F588" s="13">
        <f t="shared" si="38"/>
        <v>5.1327727781361769</v>
      </c>
      <c r="G588" s="13">
        <f t="shared" si="39"/>
        <v>0.16305838096025335</v>
      </c>
      <c r="H588" s="13">
        <f t="shared" si="40"/>
        <v>-0.17800096117652239</v>
      </c>
    </row>
    <row r="589" spans="1:8" ht="15.75" customHeight="1" x14ac:dyDescent="0.25">
      <c r="A589" s="174">
        <v>0</v>
      </c>
      <c r="B589" s="174">
        <v>8.14E-2</v>
      </c>
      <c r="C589" s="174">
        <v>0.72861600000000004</v>
      </c>
      <c r="D589" s="174">
        <v>0.13558899999999999</v>
      </c>
      <c r="E589" s="13">
        <f t="shared" si="37"/>
        <v>-4.0704685803235038E-2</v>
      </c>
      <c r="F589" s="13">
        <f t="shared" si="38"/>
        <v>1.0415444772535192</v>
      </c>
      <c r="G589" s="13">
        <f t="shared" si="39"/>
        <v>0.48982523336709055</v>
      </c>
      <c r="H589" s="13">
        <f t="shared" si="40"/>
        <v>-0.67300193229266281</v>
      </c>
    </row>
    <row r="590" spans="1:8" ht="15.75" customHeight="1" x14ac:dyDescent="0.25">
      <c r="A590" s="174">
        <v>0</v>
      </c>
      <c r="B590" s="174">
        <v>8.14E-2</v>
      </c>
      <c r="C590" s="174">
        <v>6.2895000000000006E-2</v>
      </c>
      <c r="D590" s="174">
        <v>0.13558899999999999</v>
      </c>
      <c r="E590" s="13">
        <f t="shared" si="37"/>
        <v>-0.63641659076220825</v>
      </c>
      <c r="F590" s="13">
        <f t="shared" si="38"/>
        <v>1.8896971738581647</v>
      </c>
      <c r="G590" s="13">
        <f t="shared" si="39"/>
        <v>0.34605702253044562</v>
      </c>
      <c r="H590" s="13">
        <f t="shared" si="40"/>
        <v>-0.42473512173976874</v>
      </c>
    </row>
    <row r="591" spans="1:8" ht="15.75" customHeight="1" x14ac:dyDescent="0.25">
      <c r="A591" s="174">
        <v>0</v>
      </c>
      <c r="B591" s="174">
        <v>8.14E-2</v>
      </c>
      <c r="C591" s="174">
        <v>-0.81412200000000001</v>
      </c>
      <c r="D591" s="174">
        <v>-2.6051999999999999E-2</v>
      </c>
      <c r="E591" s="13">
        <f t="shared" si="37"/>
        <v>-1.497953031819077</v>
      </c>
      <c r="F591" s="13">
        <f t="shared" si="38"/>
        <v>4.472524578326059</v>
      </c>
      <c r="G591" s="13">
        <f t="shared" si="39"/>
        <v>0.18273102033392438</v>
      </c>
      <c r="H591" s="13">
        <f t="shared" si="40"/>
        <v>-0.20178700982848841</v>
      </c>
    </row>
    <row r="592" spans="1:8" ht="15.75" customHeight="1" x14ac:dyDescent="0.25">
      <c r="A592" s="174">
        <v>1</v>
      </c>
      <c r="B592" s="174">
        <v>8.14E-2</v>
      </c>
      <c r="C592" s="174">
        <v>-0.81412200000000001</v>
      </c>
      <c r="D592" s="174">
        <v>-2.6051999999999999E-2</v>
      </c>
      <c r="E592" s="13">
        <f t="shared" si="37"/>
        <v>-1.497953031819077</v>
      </c>
      <c r="F592" s="13">
        <f t="shared" si="38"/>
        <v>4.472524578326059</v>
      </c>
      <c r="G592" s="13">
        <f t="shared" si="39"/>
        <v>0.18273102033392438</v>
      </c>
      <c r="H592" s="13">
        <f t="shared" si="40"/>
        <v>-1.6997400416475654</v>
      </c>
    </row>
    <row r="593" spans="1:8" ht="15.75" customHeight="1" x14ac:dyDescent="0.25">
      <c r="A593" s="174">
        <v>0</v>
      </c>
      <c r="B593" s="174">
        <v>8.14E-2</v>
      </c>
      <c r="C593" s="174">
        <v>0.72861600000000004</v>
      </c>
      <c r="D593" s="174">
        <v>0.13558899999999999</v>
      </c>
      <c r="E593" s="13">
        <f t="shared" si="37"/>
        <v>-4.0704685803235038E-2</v>
      </c>
      <c r="F593" s="13">
        <f t="shared" si="38"/>
        <v>1.0415444772535192</v>
      </c>
      <c r="G593" s="13">
        <f t="shared" si="39"/>
        <v>0.48982523336709055</v>
      </c>
      <c r="H593" s="13">
        <f t="shared" si="40"/>
        <v>-0.67300193229266281</v>
      </c>
    </row>
    <row r="594" spans="1:8" ht="15.75" customHeight="1" x14ac:dyDescent="0.25">
      <c r="A594" s="174">
        <v>1</v>
      </c>
      <c r="B594" s="174">
        <v>8.14E-2</v>
      </c>
      <c r="C594" s="174">
        <v>0.14205799999999999</v>
      </c>
      <c r="D594" s="174">
        <v>-2.6051999999999999E-2</v>
      </c>
      <c r="E594" s="13">
        <f t="shared" si="37"/>
        <v>-0.64232761323731247</v>
      </c>
      <c r="F594" s="13">
        <f t="shared" si="38"/>
        <v>1.9009002946534788</v>
      </c>
      <c r="G594" s="13">
        <f t="shared" si="39"/>
        <v>0.34472056893615266</v>
      </c>
      <c r="H594" s="13">
        <f t="shared" si="40"/>
        <v>-1.0650211352461396</v>
      </c>
    </row>
    <row r="595" spans="1:8" ht="15.75" customHeight="1" x14ac:dyDescent="0.25">
      <c r="A595" s="174">
        <v>1</v>
      </c>
      <c r="B595" s="174">
        <v>1.0023</v>
      </c>
      <c r="C595" s="174">
        <v>1.1453599999999999</v>
      </c>
      <c r="D595" s="174">
        <v>-2.6051999999999999E-2</v>
      </c>
      <c r="E595" s="13">
        <f t="shared" si="37"/>
        <v>1.0673618908537597</v>
      </c>
      <c r="F595" s="13">
        <f t="shared" si="38"/>
        <v>0.34391460598050577</v>
      </c>
      <c r="G595" s="13">
        <f t="shared" si="39"/>
        <v>0.74409489676645835</v>
      </c>
      <c r="H595" s="13">
        <f t="shared" si="40"/>
        <v>-0.29558670286549776</v>
      </c>
    </row>
    <row r="596" spans="1:8" ht="15.75" customHeight="1" x14ac:dyDescent="0.25">
      <c r="A596" s="174">
        <v>1</v>
      </c>
      <c r="B596" s="174">
        <v>8.14E-2</v>
      </c>
      <c r="C596" s="174">
        <v>0.72861600000000004</v>
      </c>
      <c r="D596" s="174">
        <v>0.13558899999999999</v>
      </c>
      <c r="E596" s="13">
        <f t="shared" si="37"/>
        <v>-4.0704685803235038E-2</v>
      </c>
      <c r="F596" s="13">
        <f t="shared" si="38"/>
        <v>1.0415444772535192</v>
      </c>
      <c r="G596" s="13">
        <f t="shared" si="39"/>
        <v>0.48982523336709055</v>
      </c>
      <c r="H596" s="13">
        <f t="shared" si="40"/>
        <v>-0.71370661809589819</v>
      </c>
    </row>
    <row r="597" spans="1:8" ht="15.75" customHeight="1" x14ac:dyDescent="0.25">
      <c r="A597" s="174">
        <v>1</v>
      </c>
      <c r="B597" s="174">
        <v>8.14E-2</v>
      </c>
      <c r="C597" s="174">
        <v>-0.303039</v>
      </c>
      <c r="D597" s="174">
        <v>0.47419099999999997</v>
      </c>
      <c r="E597" s="13">
        <f t="shared" si="37"/>
        <v>-0.8030957905114442</v>
      </c>
      <c r="F597" s="13">
        <f t="shared" si="38"/>
        <v>2.2324414126973489</v>
      </c>
      <c r="G597" s="13">
        <f t="shared" si="39"/>
        <v>0.3093636890283305</v>
      </c>
      <c r="H597" s="13">
        <f t="shared" si="40"/>
        <v>-1.1732377070440489</v>
      </c>
    </row>
    <row r="598" spans="1:8" ht="15.75" customHeight="1" x14ac:dyDescent="0.25">
      <c r="A598" s="174">
        <v>1</v>
      </c>
      <c r="B598" s="174">
        <v>8.14E-2</v>
      </c>
      <c r="C598" s="174">
        <v>-3.6634E-2</v>
      </c>
      <c r="D598" s="174">
        <v>0.13558899999999999</v>
      </c>
      <c r="E598" s="13">
        <f t="shared" si="37"/>
        <v>-0.72547884084694592</v>
      </c>
      <c r="F598" s="13">
        <f t="shared" si="38"/>
        <v>2.0657200143025034</v>
      </c>
      <c r="G598" s="13">
        <f t="shared" si="39"/>
        <v>0.32618764770908631</v>
      </c>
      <c r="H598" s="13">
        <f t="shared" si="40"/>
        <v>-1.1202824567437004</v>
      </c>
    </row>
    <row r="599" spans="1:8" ht="15.75" customHeight="1" x14ac:dyDescent="0.25">
      <c r="A599" s="174">
        <v>1</v>
      </c>
      <c r="B599" s="174">
        <v>8.14E-2</v>
      </c>
      <c r="C599" s="174">
        <v>6.2895000000000006E-2</v>
      </c>
      <c r="D599" s="174">
        <v>-0.31604700000000002</v>
      </c>
      <c r="E599" s="13">
        <f t="shared" ref="E599:E662" si="41">$K$3+($K$4*B599)+($K$5*C599)+($K$6*D599)</f>
        <v>-0.85085859313839685</v>
      </c>
      <c r="F599" s="13">
        <f t="shared" si="38"/>
        <v>2.341656519279169</v>
      </c>
      <c r="G599" s="13">
        <f t="shared" si="39"/>
        <v>0.2992527790425662</v>
      </c>
      <c r="H599" s="13">
        <f t="shared" si="40"/>
        <v>-1.2064666478952251</v>
      </c>
    </row>
    <row r="600" spans="1:8" ht="15.75" customHeight="1" x14ac:dyDescent="0.25">
      <c r="A600" s="174">
        <v>0</v>
      </c>
      <c r="B600" s="174">
        <v>8.14E-2</v>
      </c>
      <c r="C600" s="174">
        <v>-7.2352E-2</v>
      </c>
      <c r="D600" s="174">
        <v>0.13558899999999999</v>
      </c>
      <c r="E600" s="13">
        <f t="shared" si="41"/>
        <v>-0.75744063538448425</v>
      </c>
      <c r="F600" s="13">
        <f t="shared" si="38"/>
        <v>2.1328105892549627</v>
      </c>
      <c r="G600" s="13">
        <f t="shared" si="39"/>
        <v>0.31920218969823438</v>
      </c>
      <c r="H600" s="13">
        <f t="shared" si="40"/>
        <v>-0.38448991808865407</v>
      </c>
    </row>
    <row r="601" spans="1:8" ht="15.75" customHeight="1" x14ac:dyDescent="0.25">
      <c r="A601" s="174">
        <v>1</v>
      </c>
      <c r="B601" s="174">
        <v>-0.84050000000000002</v>
      </c>
      <c r="C601" s="174">
        <v>-7.2352E-2</v>
      </c>
      <c r="D601" s="174">
        <v>-2.6051999999999999E-2</v>
      </c>
      <c r="E601" s="13">
        <f t="shared" si="41"/>
        <v>-1.6469688564682372</v>
      </c>
      <c r="F601" s="13">
        <f t="shared" si="38"/>
        <v>5.191220620231852</v>
      </c>
      <c r="G601" s="13">
        <f t="shared" si="39"/>
        <v>0.16151903822198982</v>
      </c>
      <c r="H601" s="13">
        <f t="shared" si="40"/>
        <v>-1.8231322595396753</v>
      </c>
    </row>
    <row r="602" spans="1:8" ht="15.75" customHeight="1" x14ac:dyDescent="0.25">
      <c r="A602" s="174">
        <v>0</v>
      </c>
      <c r="B602" s="174">
        <v>8.14E-2</v>
      </c>
      <c r="C602" s="174">
        <v>-0.81412200000000001</v>
      </c>
      <c r="D602" s="174">
        <v>0.13558899999999999</v>
      </c>
      <c r="E602" s="13">
        <f t="shared" si="41"/>
        <v>-1.4212040133482522</v>
      </c>
      <c r="F602" s="13">
        <f t="shared" si="38"/>
        <v>4.1421045883731118</v>
      </c>
      <c r="G602" s="13">
        <f t="shared" si="39"/>
        <v>0.19447290167164524</v>
      </c>
      <c r="H602" s="13">
        <f t="shared" si="40"/>
        <v>-0.21625843530669817</v>
      </c>
    </row>
    <row r="603" spans="1:8" ht="15.75" customHeight="1" x14ac:dyDescent="0.25">
      <c r="A603" s="174">
        <v>0</v>
      </c>
      <c r="B603" s="174">
        <v>1.0023</v>
      </c>
      <c r="C603" s="174">
        <v>1.1453599999999999</v>
      </c>
      <c r="D603" s="174">
        <v>0.13558899999999999</v>
      </c>
      <c r="E603" s="13">
        <f t="shared" si="41"/>
        <v>1.1441109093245845</v>
      </c>
      <c r="F603" s="13">
        <f t="shared" si="38"/>
        <v>0.31850697352088014</v>
      </c>
      <c r="G603" s="13">
        <f t="shared" si="39"/>
        <v>0.75843360716526675</v>
      </c>
      <c r="H603" s="13">
        <f t="shared" si="40"/>
        <v>-1.4206109251023711</v>
      </c>
    </row>
    <row r="604" spans="1:8" ht="15.75" customHeight="1" x14ac:dyDescent="0.25">
      <c r="A604" s="174">
        <v>0</v>
      </c>
      <c r="B604" s="174">
        <v>-0.84050000000000002</v>
      </c>
      <c r="C604" s="174">
        <v>-0.81412200000000001</v>
      </c>
      <c r="D604" s="174">
        <v>-0.31604700000000002</v>
      </c>
      <c r="E604" s="13">
        <f t="shared" si="41"/>
        <v>-2.4484252183373689</v>
      </c>
      <c r="F604" s="13">
        <f t="shared" si="38"/>
        <v>11.570111964956487</v>
      </c>
      <c r="G604" s="13">
        <f t="shared" si="39"/>
        <v>7.9553786218280645E-2</v>
      </c>
      <c r="H604" s="13">
        <f t="shared" si="40"/>
        <v>-8.2896711540669105E-2</v>
      </c>
    </row>
    <row r="605" spans="1:8" ht="15.75" customHeight="1" x14ac:dyDescent="0.25">
      <c r="A605" s="174">
        <v>0</v>
      </c>
      <c r="B605" s="174">
        <v>8.14E-2</v>
      </c>
      <c r="C605" s="174">
        <v>-0.81412200000000001</v>
      </c>
      <c r="D605" s="174">
        <v>-0.31604700000000002</v>
      </c>
      <c r="E605" s="13">
        <f t="shared" si="41"/>
        <v>-1.6356460157244408</v>
      </c>
      <c r="F605" s="13">
        <f t="shared" si="38"/>
        <v>5.1327727781361769</v>
      </c>
      <c r="G605" s="13">
        <f t="shared" si="39"/>
        <v>0.16305838096025335</v>
      </c>
      <c r="H605" s="13">
        <f t="shared" si="40"/>
        <v>-0.17800096117652239</v>
      </c>
    </row>
    <row r="606" spans="1:8" ht="15.75" customHeight="1" x14ac:dyDescent="0.25">
      <c r="A606" s="174">
        <v>0</v>
      </c>
      <c r="B606" s="174">
        <v>1.0023</v>
      </c>
      <c r="C606" s="174">
        <v>1.1453599999999999</v>
      </c>
      <c r="D606" s="174">
        <v>0.13558899999999999</v>
      </c>
      <c r="E606" s="13">
        <f t="shared" si="41"/>
        <v>1.1441109093245845</v>
      </c>
      <c r="F606" s="13">
        <f t="shared" si="38"/>
        <v>0.31850697352088014</v>
      </c>
      <c r="G606" s="13">
        <f t="shared" si="39"/>
        <v>0.75843360716526675</v>
      </c>
      <c r="H606" s="13">
        <f t="shared" si="40"/>
        <v>-1.4206109251023711</v>
      </c>
    </row>
    <row r="607" spans="1:8" ht="15.75" customHeight="1" x14ac:dyDescent="0.25">
      <c r="A607" s="174">
        <v>0</v>
      </c>
      <c r="B607" s="174">
        <v>-0.84050000000000002</v>
      </c>
      <c r="C607" s="174">
        <v>-0.81412200000000001</v>
      </c>
      <c r="D607" s="174">
        <v>0.13558899999999999</v>
      </c>
      <c r="E607" s="13">
        <f t="shared" si="41"/>
        <v>-2.2339832159611803</v>
      </c>
      <c r="F607" s="13">
        <f t="shared" si="38"/>
        <v>9.3369833284222228</v>
      </c>
      <c r="G607" s="13">
        <f t="shared" si="39"/>
        <v>9.6740022521893163E-2</v>
      </c>
      <c r="H607" s="13">
        <f t="shared" si="40"/>
        <v>-0.10174486281765827</v>
      </c>
    </row>
    <row r="608" spans="1:8" ht="15.75" customHeight="1" x14ac:dyDescent="0.25">
      <c r="A608" s="174">
        <v>0</v>
      </c>
      <c r="B608" s="174">
        <v>-0.84050000000000002</v>
      </c>
      <c r="C608" s="174">
        <v>0.72861600000000004</v>
      </c>
      <c r="D608" s="174">
        <v>-0.31604700000000002</v>
      </c>
      <c r="E608" s="13">
        <f t="shared" si="41"/>
        <v>-1.0679258907923517</v>
      </c>
      <c r="F608" s="13">
        <f t="shared" si="38"/>
        <v>2.9093389510568732</v>
      </c>
      <c r="G608" s="13">
        <f t="shared" si="39"/>
        <v>0.25579772245884541</v>
      </c>
      <c r="H608" s="13">
        <f t="shared" si="40"/>
        <v>-0.29544240268575378</v>
      </c>
    </row>
    <row r="609" spans="1:8" ht="15.75" customHeight="1" x14ac:dyDescent="0.25">
      <c r="A609" s="174">
        <v>0</v>
      </c>
      <c r="B609" s="174">
        <v>8.14E-2</v>
      </c>
      <c r="C609" s="174">
        <v>-0.81412200000000001</v>
      </c>
      <c r="D609" s="174">
        <v>0.13558899999999999</v>
      </c>
      <c r="E609" s="13">
        <f t="shared" si="41"/>
        <v>-1.4212040133482522</v>
      </c>
      <c r="F609" s="13">
        <f t="shared" si="38"/>
        <v>4.1421045883731118</v>
      </c>
      <c r="G609" s="13">
        <f t="shared" si="39"/>
        <v>0.19447290167164524</v>
      </c>
      <c r="H609" s="13">
        <f t="shared" si="40"/>
        <v>-0.21625843530669817</v>
      </c>
    </row>
    <row r="610" spans="1:8" ht="15.75" customHeight="1" x14ac:dyDescent="0.25">
      <c r="A610" s="174">
        <v>1</v>
      </c>
      <c r="B610" s="174">
        <v>8.14E-2</v>
      </c>
      <c r="C610" s="174">
        <v>0.72861600000000004</v>
      </c>
      <c r="D610" s="174">
        <v>0.13558899999999999</v>
      </c>
      <c r="E610" s="13">
        <f t="shared" si="41"/>
        <v>-4.0704685803235038E-2</v>
      </c>
      <c r="F610" s="13">
        <f t="shared" si="38"/>
        <v>1.0415444772535192</v>
      </c>
      <c r="G610" s="13">
        <f t="shared" si="39"/>
        <v>0.48982523336709055</v>
      </c>
      <c r="H610" s="13">
        <f t="shared" si="40"/>
        <v>-0.71370661809589819</v>
      </c>
    </row>
    <row r="611" spans="1:8" ht="15.75" customHeight="1" x14ac:dyDescent="0.25">
      <c r="A611" s="174">
        <v>0</v>
      </c>
      <c r="B611" s="174">
        <v>8.14E-2</v>
      </c>
      <c r="C611" s="174">
        <v>6.2895000000000006E-2</v>
      </c>
      <c r="D611" s="174">
        <v>0.13558899999999999</v>
      </c>
      <c r="E611" s="13">
        <f t="shared" si="41"/>
        <v>-0.63641659076220825</v>
      </c>
      <c r="F611" s="13">
        <f t="shared" si="38"/>
        <v>1.8896971738581647</v>
      </c>
      <c r="G611" s="13">
        <f t="shared" si="39"/>
        <v>0.34605702253044562</v>
      </c>
      <c r="H611" s="13">
        <f t="shared" si="40"/>
        <v>-0.42473512173976874</v>
      </c>
    </row>
    <row r="612" spans="1:8" ht="15.75" customHeight="1" x14ac:dyDescent="0.25">
      <c r="A612" s="174">
        <v>0</v>
      </c>
      <c r="B612" s="174">
        <v>8.14E-2</v>
      </c>
      <c r="C612" s="174">
        <v>0.72861600000000004</v>
      </c>
      <c r="D612" s="174">
        <v>-2.6051999999999999E-2</v>
      </c>
      <c r="E612" s="13">
        <f t="shared" si="41"/>
        <v>-0.11745370427405999</v>
      </c>
      <c r="F612" s="13">
        <f t="shared" si="38"/>
        <v>1.1246295631964665</v>
      </c>
      <c r="G612" s="13">
        <f t="shared" si="39"/>
        <v>0.47067028404495992</v>
      </c>
      <c r="H612" s="13">
        <f t="shared" si="40"/>
        <v>-0.63614375970460202</v>
      </c>
    </row>
    <row r="613" spans="1:8" ht="15.75" customHeight="1" x14ac:dyDescent="0.25">
      <c r="A613" s="174">
        <v>0</v>
      </c>
      <c r="B613" s="174">
        <v>8.14E-2</v>
      </c>
      <c r="C613" s="174">
        <v>-0.303039</v>
      </c>
      <c r="D613" s="174">
        <v>-0.31604700000000002</v>
      </c>
      <c r="E613" s="13">
        <f t="shared" si="41"/>
        <v>-1.1783099432223763</v>
      </c>
      <c r="F613" s="13">
        <f t="shared" si="38"/>
        <v>3.2488787708153115</v>
      </c>
      <c r="G613" s="13">
        <f t="shared" si="39"/>
        <v>0.23535620900007731</v>
      </c>
      <c r="H613" s="13">
        <f t="shared" si="40"/>
        <v>-0.26834518627600079</v>
      </c>
    </row>
    <row r="614" spans="1:8" ht="15.75" customHeight="1" x14ac:dyDescent="0.25">
      <c r="A614" s="174">
        <v>0</v>
      </c>
      <c r="B614" s="174">
        <v>8.14E-2</v>
      </c>
      <c r="C614" s="174">
        <v>-3.6634E-2</v>
      </c>
      <c r="D614" s="174">
        <v>0.13558899999999999</v>
      </c>
      <c r="E614" s="13">
        <f t="shared" si="41"/>
        <v>-0.72547884084694592</v>
      </c>
      <c r="F614" s="13">
        <f t="shared" si="38"/>
        <v>2.0657200143025034</v>
      </c>
      <c r="G614" s="13">
        <f t="shared" si="39"/>
        <v>0.32618764770908631</v>
      </c>
      <c r="H614" s="13">
        <f t="shared" si="40"/>
        <v>-0.39480361589675461</v>
      </c>
    </row>
    <row r="615" spans="1:8" ht="15.75" customHeight="1" x14ac:dyDescent="0.25">
      <c r="A615" s="174">
        <v>0</v>
      </c>
      <c r="B615" s="174">
        <v>1.0023</v>
      </c>
      <c r="C615" s="174">
        <v>1.1453599999999999</v>
      </c>
      <c r="D615" s="174">
        <v>-0.31604700000000002</v>
      </c>
      <c r="E615" s="13">
        <f t="shared" si="41"/>
        <v>0.92966890694839588</v>
      </c>
      <c r="F615" s="13">
        <f t="shared" si="38"/>
        <v>0.39468436599198026</v>
      </c>
      <c r="G615" s="13">
        <f t="shared" si="39"/>
        <v>0.71700810906325896</v>
      </c>
      <c r="H615" s="13">
        <f t="shared" si="40"/>
        <v>-1.2623370356832084</v>
      </c>
    </row>
    <row r="616" spans="1:8" ht="15.75" customHeight="1" x14ac:dyDescent="0.25">
      <c r="A616" s="174">
        <v>0</v>
      </c>
      <c r="B616" s="174">
        <v>8.14E-2</v>
      </c>
      <c r="C616" s="174">
        <v>-0.81412200000000001</v>
      </c>
      <c r="D616" s="174">
        <v>0.13558899999999999</v>
      </c>
      <c r="E616" s="13">
        <f t="shared" si="41"/>
        <v>-1.4212040133482522</v>
      </c>
      <c r="F616" s="13">
        <f t="shared" si="38"/>
        <v>4.1421045883731118</v>
      </c>
      <c r="G616" s="13">
        <f t="shared" si="39"/>
        <v>0.19447290167164524</v>
      </c>
      <c r="H616" s="13">
        <f t="shared" si="40"/>
        <v>-0.21625843530669817</v>
      </c>
    </row>
    <row r="617" spans="1:8" ht="15.75" customHeight="1" x14ac:dyDescent="0.25">
      <c r="A617" s="174">
        <v>0</v>
      </c>
      <c r="B617" s="174">
        <v>8.14E-2</v>
      </c>
      <c r="C617" s="174">
        <v>-0.81412200000000001</v>
      </c>
      <c r="D617" s="174">
        <v>-0.31604700000000002</v>
      </c>
      <c r="E617" s="13">
        <f t="shared" si="41"/>
        <v>-1.6356460157244408</v>
      </c>
      <c r="F617" s="13">
        <f t="shared" si="38"/>
        <v>5.1327727781361769</v>
      </c>
      <c r="G617" s="13">
        <f t="shared" si="39"/>
        <v>0.16305838096025335</v>
      </c>
      <c r="H617" s="13">
        <f t="shared" si="40"/>
        <v>-0.17800096117652239</v>
      </c>
    </row>
    <row r="618" spans="1:8" ht="15.75" customHeight="1" x14ac:dyDescent="0.25">
      <c r="A618" s="174">
        <v>0</v>
      </c>
      <c r="B618" s="174">
        <v>8.14E-2</v>
      </c>
      <c r="C618" s="174">
        <v>0.72861600000000004</v>
      </c>
      <c r="D618" s="174">
        <v>0.13558899999999999</v>
      </c>
      <c r="E618" s="13">
        <f t="shared" si="41"/>
        <v>-4.0704685803235038E-2</v>
      </c>
      <c r="F618" s="13">
        <f t="shared" si="38"/>
        <v>1.0415444772535192</v>
      </c>
      <c r="G618" s="13">
        <f t="shared" si="39"/>
        <v>0.48982523336709055</v>
      </c>
      <c r="H618" s="13">
        <f t="shared" si="40"/>
        <v>-0.67300193229266281</v>
      </c>
    </row>
    <row r="619" spans="1:8" ht="15.75" customHeight="1" x14ac:dyDescent="0.25">
      <c r="A619" s="174">
        <v>0</v>
      </c>
      <c r="B619" s="174">
        <v>8.14E-2</v>
      </c>
      <c r="C619" s="174">
        <v>0.14205799999999999</v>
      </c>
      <c r="D619" s="174">
        <v>-0.31604700000000002</v>
      </c>
      <c r="E619" s="13">
        <f t="shared" si="41"/>
        <v>-0.78002059714267613</v>
      </c>
      <c r="F619" s="13">
        <f t="shared" si="38"/>
        <v>2.181517198056437</v>
      </c>
      <c r="G619" s="13">
        <f t="shared" si="39"/>
        <v>0.31431544692289953</v>
      </c>
      <c r="H619" s="13">
        <f t="shared" si="40"/>
        <v>-0.37733759217743928</v>
      </c>
    </row>
    <row r="620" spans="1:8" ht="15.75" customHeight="1" x14ac:dyDescent="0.25">
      <c r="A620" s="174">
        <v>0</v>
      </c>
      <c r="B620" s="174">
        <v>8.14E-2</v>
      </c>
      <c r="C620" s="174">
        <v>-0.303039</v>
      </c>
      <c r="D620" s="174">
        <v>0.13558899999999999</v>
      </c>
      <c r="E620" s="13">
        <f t="shared" si="41"/>
        <v>-0.96386794084618765</v>
      </c>
      <c r="F620" s="13">
        <f t="shared" si="38"/>
        <v>2.6218179228554708</v>
      </c>
      <c r="G620" s="13">
        <f t="shared" si="39"/>
        <v>0.27610443741235668</v>
      </c>
      <c r="H620" s="13">
        <f t="shared" si="40"/>
        <v>-0.32310814757108819</v>
      </c>
    </row>
    <row r="621" spans="1:8" ht="15.75" customHeight="1" x14ac:dyDescent="0.25">
      <c r="A621" s="174">
        <v>1</v>
      </c>
      <c r="B621" s="174">
        <v>8.14E-2</v>
      </c>
      <c r="C621" s="174">
        <v>-0.81412200000000001</v>
      </c>
      <c r="D621" s="174">
        <v>-0.31604700000000002</v>
      </c>
      <c r="E621" s="13">
        <f t="shared" si="41"/>
        <v>-1.6356460157244408</v>
      </c>
      <c r="F621" s="13">
        <f t="shared" si="38"/>
        <v>5.1327727781361769</v>
      </c>
      <c r="G621" s="13">
        <f t="shared" si="39"/>
        <v>0.16305838096025335</v>
      </c>
      <c r="H621" s="13">
        <f t="shared" si="40"/>
        <v>-1.8136469769009631</v>
      </c>
    </row>
    <row r="622" spans="1:8" ht="15.75" customHeight="1" x14ac:dyDescent="0.25">
      <c r="A622" s="174">
        <v>0</v>
      </c>
      <c r="B622" s="174">
        <v>-0.84050000000000002</v>
      </c>
      <c r="C622" s="174">
        <v>-0.81412200000000001</v>
      </c>
      <c r="D622" s="174">
        <v>0.13558899999999999</v>
      </c>
      <c r="E622" s="13">
        <f t="shared" si="41"/>
        <v>-2.2339832159611803</v>
      </c>
      <c r="F622" s="13">
        <f t="shared" si="38"/>
        <v>9.3369833284222228</v>
      </c>
      <c r="G622" s="13">
        <f t="shared" si="39"/>
        <v>9.6740022521893163E-2</v>
      </c>
      <c r="H622" s="13">
        <f t="shared" si="40"/>
        <v>-0.10174486281765827</v>
      </c>
    </row>
    <row r="623" spans="1:8" ht="15.75" customHeight="1" x14ac:dyDescent="0.25">
      <c r="A623" s="174">
        <v>0</v>
      </c>
      <c r="B623" s="174">
        <v>8.14E-2</v>
      </c>
      <c r="C623" s="174">
        <v>-0.303039</v>
      </c>
      <c r="D623" s="174">
        <v>-0.31604700000000002</v>
      </c>
      <c r="E623" s="13">
        <f t="shared" si="41"/>
        <v>-1.1783099432223763</v>
      </c>
      <c r="F623" s="13">
        <f t="shared" si="38"/>
        <v>3.2488787708153115</v>
      </c>
      <c r="G623" s="13">
        <f t="shared" si="39"/>
        <v>0.23535620900007731</v>
      </c>
      <c r="H623" s="13">
        <f t="shared" si="40"/>
        <v>-0.26834518627600079</v>
      </c>
    </row>
    <row r="624" spans="1:8" ht="15.75" customHeight="1" x14ac:dyDescent="0.25">
      <c r="A624" s="174">
        <v>1</v>
      </c>
      <c r="B624" s="174">
        <v>8.14E-2</v>
      </c>
      <c r="C624" s="174">
        <v>-7.2352E-2</v>
      </c>
      <c r="D624" s="174">
        <v>0.13558899999999999</v>
      </c>
      <c r="E624" s="13">
        <f t="shared" si="41"/>
        <v>-0.75744063538448425</v>
      </c>
      <c r="F624" s="13">
        <f t="shared" si="38"/>
        <v>2.1328105892549627</v>
      </c>
      <c r="G624" s="13">
        <f t="shared" si="39"/>
        <v>0.31920218969823438</v>
      </c>
      <c r="H624" s="13">
        <f t="shared" si="40"/>
        <v>-1.1419305534731381</v>
      </c>
    </row>
    <row r="625" spans="1:8" ht="15.75" customHeight="1" x14ac:dyDescent="0.25">
      <c r="A625" s="174">
        <v>1</v>
      </c>
      <c r="B625" s="174">
        <v>8.14E-2</v>
      </c>
      <c r="C625" s="174">
        <v>6.2895000000000006E-2</v>
      </c>
      <c r="D625" s="174">
        <v>0.13558899999999999</v>
      </c>
      <c r="E625" s="13">
        <f t="shared" si="41"/>
        <v>-0.63641659076220825</v>
      </c>
      <c r="F625" s="13">
        <f t="shared" si="38"/>
        <v>1.8896971738581647</v>
      </c>
      <c r="G625" s="13">
        <f t="shared" si="39"/>
        <v>0.34605702253044562</v>
      </c>
      <c r="H625" s="13">
        <f t="shared" si="40"/>
        <v>-1.0611517125019772</v>
      </c>
    </row>
    <row r="626" spans="1:8" ht="15.75" customHeight="1" x14ac:dyDescent="0.25">
      <c r="A626" s="174">
        <v>0</v>
      </c>
      <c r="B626" s="174">
        <v>8.14E-2</v>
      </c>
      <c r="C626" s="174">
        <v>0.72861600000000004</v>
      </c>
      <c r="D626" s="174">
        <v>0.47419099999999997</v>
      </c>
      <c r="E626" s="13">
        <f t="shared" si="41"/>
        <v>0.12006746453150843</v>
      </c>
      <c r="F626" s="13">
        <f t="shared" si="38"/>
        <v>0.88686060306375658</v>
      </c>
      <c r="G626" s="13">
        <f t="shared" si="39"/>
        <v>0.52998085729081823</v>
      </c>
      <c r="H626" s="13">
        <f t="shared" si="40"/>
        <v>-0.75498185593897105</v>
      </c>
    </row>
    <row r="627" spans="1:8" ht="15.75" customHeight="1" x14ac:dyDescent="0.25">
      <c r="A627" s="174">
        <v>0</v>
      </c>
      <c r="B627" s="174">
        <v>8.14E-2</v>
      </c>
      <c r="C627" s="174">
        <v>-0.303039</v>
      </c>
      <c r="D627" s="174">
        <v>-0.31604700000000002</v>
      </c>
      <c r="E627" s="13">
        <f t="shared" si="41"/>
        <v>-1.1783099432223763</v>
      </c>
      <c r="F627" s="13">
        <f t="shared" si="38"/>
        <v>3.2488787708153115</v>
      </c>
      <c r="G627" s="13">
        <f t="shared" si="39"/>
        <v>0.23535620900007731</v>
      </c>
      <c r="H627" s="13">
        <f t="shared" si="40"/>
        <v>-0.26834518627600079</v>
      </c>
    </row>
    <row r="628" spans="1:8" ht="15.75" customHeight="1" x14ac:dyDescent="0.25">
      <c r="A628" s="174">
        <v>0</v>
      </c>
      <c r="B628" s="174">
        <v>-0.84050000000000002</v>
      </c>
      <c r="C628" s="174">
        <v>0.72861600000000004</v>
      </c>
      <c r="D628" s="174">
        <v>-2.6051999999999999E-2</v>
      </c>
      <c r="E628" s="13">
        <f t="shared" si="41"/>
        <v>-0.93023290688698801</v>
      </c>
      <c r="F628" s="13">
        <f t="shared" si="38"/>
        <v>2.5350995510088019</v>
      </c>
      <c r="G628" s="13">
        <f t="shared" si="39"/>
        <v>0.28287746513804191</v>
      </c>
      <c r="H628" s="13">
        <f t="shared" si="40"/>
        <v>-0.33250855359509079</v>
      </c>
    </row>
    <row r="629" spans="1:8" ht="15.75" customHeight="1" x14ac:dyDescent="0.25">
      <c r="A629" s="174">
        <v>0</v>
      </c>
      <c r="B629" s="174">
        <v>-0.84050000000000002</v>
      </c>
      <c r="C629" s="174">
        <v>-0.81412200000000001</v>
      </c>
      <c r="D629" s="174">
        <v>-0.31604700000000002</v>
      </c>
      <c r="E629" s="13">
        <f t="shared" si="41"/>
        <v>-2.4484252183373689</v>
      </c>
      <c r="F629" s="13">
        <f t="shared" si="38"/>
        <v>11.570111964956487</v>
      </c>
      <c r="G629" s="13">
        <f t="shared" si="39"/>
        <v>7.9553786218280645E-2</v>
      </c>
      <c r="H629" s="13">
        <f t="shared" si="40"/>
        <v>-8.2896711540669105E-2</v>
      </c>
    </row>
    <row r="630" spans="1:8" ht="15.75" customHeight="1" x14ac:dyDescent="0.25">
      <c r="A630" s="174">
        <v>0</v>
      </c>
      <c r="B630" s="174">
        <v>8.14E-2</v>
      </c>
      <c r="C630" s="174">
        <v>-7.2352E-2</v>
      </c>
      <c r="D630" s="174">
        <v>-0.31604700000000002</v>
      </c>
      <c r="E630" s="13">
        <f t="shared" si="41"/>
        <v>-0.97188263776067285</v>
      </c>
      <c r="F630" s="13">
        <f t="shared" si="38"/>
        <v>2.642915431005131</v>
      </c>
      <c r="G630" s="13">
        <f t="shared" si="39"/>
        <v>0.27450541165159192</v>
      </c>
      <c r="H630" s="13">
        <f t="shared" si="40"/>
        <v>-0.32090166588846009</v>
      </c>
    </row>
    <row r="631" spans="1:8" ht="15.75" customHeight="1" x14ac:dyDescent="0.25">
      <c r="A631" s="174">
        <v>0</v>
      </c>
      <c r="B631" s="174">
        <v>-0.84050000000000002</v>
      </c>
      <c r="C631" s="174">
        <v>0.14205799999999999</v>
      </c>
      <c r="D631" s="174">
        <v>-0.31604700000000002</v>
      </c>
      <c r="E631" s="13">
        <f t="shared" si="41"/>
        <v>-1.5927997997556043</v>
      </c>
      <c r="F631" s="13">
        <f t="shared" si="38"/>
        <v>4.9174976812740336</v>
      </c>
      <c r="G631" s="13">
        <f t="shared" si="39"/>
        <v>0.16899034927626716</v>
      </c>
      <c r="H631" s="13">
        <f t="shared" si="40"/>
        <v>-0.18511387080816369</v>
      </c>
    </row>
    <row r="632" spans="1:8" ht="15.75" customHeight="1" x14ac:dyDescent="0.25">
      <c r="A632" s="174">
        <v>0</v>
      </c>
      <c r="B632" s="174">
        <v>8.14E-2</v>
      </c>
      <c r="C632" s="174">
        <v>-0.81412200000000001</v>
      </c>
      <c r="D632" s="174">
        <v>-0.31604700000000002</v>
      </c>
      <c r="E632" s="13">
        <f t="shared" si="41"/>
        <v>-1.6356460157244408</v>
      </c>
      <c r="F632" s="13">
        <f t="shared" si="38"/>
        <v>5.1327727781361769</v>
      </c>
      <c r="G632" s="13">
        <f t="shared" si="39"/>
        <v>0.16305838096025335</v>
      </c>
      <c r="H632" s="13">
        <f t="shared" si="40"/>
        <v>-0.17800096117652239</v>
      </c>
    </row>
    <row r="633" spans="1:8" ht="15.75" customHeight="1" x14ac:dyDescent="0.25">
      <c r="A633" s="174">
        <v>0</v>
      </c>
      <c r="B633" s="174">
        <v>8.14E-2</v>
      </c>
      <c r="C633" s="174">
        <v>-0.81412200000000001</v>
      </c>
      <c r="D633" s="174">
        <v>-0.31604700000000002</v>
      </c>
      <c r="E633" s="13">
        <f t="shared" si="41"/>
        <v>-1.6356460157244408</v>
      </c>
      <c r="F633" s="13">
        <f t="shared" si="38"/>
        <v>5.1327727781361769</v>
      </c>
      <c r="G633" s="13">
        <f t="shared" si="39"/>
        <v>0.16305838096025335</v>
      </c>
      <c r="H633" s="13">
        <f t="shared" si="40"/>
        <v>-0.17800096117652239</v>
      </c>
    </row>
    <row r="634" spans="1:8" ht="15.75" customHeight="1" x14ac:dyDescent="0.25">
      <c r="A634" s="174">
        <v>0</v>
      </c>
      <c r="B634" s="174">
        <v>8.14E-2</v>
      </c>
      <c r="C634" s="174">
        <v>-7.2352E-2</v>
      </c>
      <c r="D634" s="174">
        <v>-0.31604700000000002</v>
      </c>
      <c r="E634" s="13">
        <f t="shared" si="41"/>
        <v>-0.97188263776067285</v>
      </c>
      <c r="F634" s="13">
        <f t="shared" si="38"/>
        <v>2.642915431005131</v>
      </c>
      <c r="G634" s="13">
        <f t="shared" si="39"/>
        <v>0.27450541165159192</v>
      </c>
      <c r="H634" s="13">
        <f t="shared" si="40"/>
        <v>-0.32090166588846009</v>
      </c>
    </row>
    <row r="635" spans="1:8" ht="15.75" customHeight="1" x14ac:dyDescent="0.25">
      <c r="A635" s="174">
        <v>0</v>
      </c>
      <c r="B635" s="174">
        <v>8.14E-2</v>
      </c>
      <c r="C635" s="174">
        <v>-0.81412200000000001</v>
      </c>
      <c r="D635" s="174">
        <v>-0.31604700000000002</v>
      </c>
      <c r="E635" s="13">
        <f t="shared" si="41"/>
        <v>-1.6356460157244408</v>
      </c>
      <c r="F635" s="13">
        <f t="shared" si="38"/>
        <v>5.1327727781361769</v>
      </c>
      <c r="G635" s="13">
        <f t="shared" si="39"/>
        <v>0.16305838096025335</v>
      </c>
      <c r="H635" s="13">
        <f t="shared" si="40"/>
        <v>-0.17800096117652239</v>
      </c>
    </row>
    <row r="636" spans="1:8" ht="15.75" customHeight="1" x14ac:dyDescent="0.25">
      <c r="A636" s="174">
        <v>0</v>
      </c>
      <c r="B636" s="174">
        <v>-0.84050000000000002</v>
      </c>
      <c r="C636" s="174">
        <v>-0.81412200000000001</v>
      </c>
      <c r="D636" s="174">
        <v>0.47419099999999997</v>
      </c>
      <c r="E636" s="13">
        <f t="shared" si="41"/>
        <v>-2.0732110656264369</v>
      </c>
      <c r="F636" s="13">
        <f t="shared" si="38"/>
        <v>7.9503111449221544</v>
      </c>
      <c r="G636" s="13">
        <f t="shared" si="39"/>
        <v>0.11172795937572935</v>
      </c>
      <c r="H636" s="13">
        <f t="shared" si="40"/>
        <v>-0.11847723085181705</v>
      </c>
    </row>
    <row r="637" spans="1:8" ht="15.75" customHeight="1" x14ac:dyDescent="0.25">
      <c r="A637" s="174">
        <v>1</v>
      </c>
      <c r="B637" s="174">
        <v>-0.84050000000000002</v>
      </c>
      <c r="C637" s="174">
        <v>0.72861600000000004</v>
      </c>
      <c r="D637" s="174">
        <v>0.13558899999999999</v>
      </c>
      <c r="E637" s="13">
        <f t="shared" si="41"/>
        <v>-0.85348388841616307</v>
      </c>
      <c r="F637" s="13">
        <f t="shared" si="38"/>
        <v>2.3478121357012798</v>
      </c>
      <c r="G637" s="13">
        <f t="shared" si="39"/>
        <v>0.2987025434718803</v>
      </c>
      <c r="H637" s="13">
        <f t="shared" si="40"/>
        <v>-1.2083070386577919</v>
      </c>
    </row>
    <row r="638" spans="1:8" ht="15.75" customHeight="1" x14ac:dyDescent="0.25">
      <c r="A638" s="174">
        <v>0</v>
      </c>
      <c r="B638" s="174">
        <v>-0.84050000000000002</v>
      </c>
      <c r="C638" s="174">
        <v>0.72861600000000004</v>
      </c>
      <c r="D638" s="174">
        <v>-0.31604700000000002</v>
      </c>
      <c r="E638" s="13">
        <f t="shared" si="41"/>
        <v>-1.0679258907923517</v>
      </c>
      <c r="F638" s="13">
        <f t="shared" si="38"/>
        <v>2.9093389510568732</v>
      </c>
      <c r="G638" s="13">
        <f t="shared" si="39"/>
        <v>0.25579772245884541</v>
      </c>
      <c r="H638" s="13">
        <f t="shared" si="40"/>
        <v>-0.29544240268575378</v>
      </c>
    </row>
    <row r="639" spans="1:8" ht="15.75" customHeight="1" x14ac:dyDescent="0.25">
      <c r="A639" s="174">
        <v>0</v>
      </c>
      <c r="B639" s="174">
        <v>-0.84050000000000002</v>
      </c>
      <c r="C639" s="174">
        <v>-0.81412200000000001</v>
      </c>
      <c r="D639" s="174">
        <v>-0.31604700000000002</v>
      </c>
      <c r="E639" s="13">
        <f t="shared" si="41"/>
        <v>-2.4484252183373689</v>
      </c>
      <c r="F639" s="13">
        <f t="shared" si="38"/>
        <v>11.570111964956487</v>
      </c>
      <c r="G639" s="13">
        <f t="shared" si="39"/>
        <v>7.9553786218280645E-2</v>
      </c>
      <c r="H639" s="13">
        <f t="shared" si="40"/>
        <v>-8.2896711540669105E-2</v>
      </c>
    </row>
    <row r="640" spans="1:8" ht="15.75" customHeight="1" x14ac:dyDescent="0.25">
      <c r="A640" s="174">
        <v>1</v>
      </c>
      <c r="B640" s="174">
        <v>8.14E-2</v>
      </c>
      <c r="C640" s="174">
        <v>-0.81412200000000001</v>
      </c>
      <c r="D640" s="174">
        <v>0.13558899999999999</v>
      </c>
      <c r="E640" s="13">
        <f t="shared" si="41"/>
        <v>-1.4212040133482522</v>
      </c>
      <c r="F640" s="13">
        <f t="shared" si="38"/>
        <v>4.1421045883731118</v>
      </c>
      <c r="G640" s="13">
        <f t="shared" si="39"/>
        <v>0.19447290167164524</v>
      </c>
      <c r="H640" s="13">
        <f t="shared" si="40"/>
        <v>-1.6374624486549505</v>
      </c>
    </row>
    <row r="641" spans="1:8" ht="15.75" customHeight="1" x14ac:dyDescent="0.25">
      <c r="A641" s="174">
        <v>0</v>
      </c>
      <c r="B641" s="174">
        <v>8.14E-2</v>
      </c>
      <c r="C641" s="174">
        <v>-0.81412200000000001</v>
      </c>
      <c r="D641" s="174">
        <v>-0.31604700000000002</v>
      </c>
      <c r="E641" s="13">
        <f t="shared" si="41"/>
        <v>-1.6356460157244408</v>
      </c>
      <c r="F641" s="13">
        <f t="shared" si="38"/>
        <v>5.1327727781361769</v>
      </c>
      <c r="G641" s="13">
        <f t="shared" si="39"/>
        <v>0.16305838096025335</v>
      </c>
      <c r="H641" s="13">
        <f t="shared" si="40"/>
        <v>-0.17800096117652239</v>
      </c>
    </row>
    <row r="642" spans="1:8" ht="15.75" customHeight="1" x14ac:dyDescent="0.25">
      <c r="A642" s="174">
        <v>1</v>
      </c>
      <c r="B642" s="174">
        <v>8.14E-2</v>
      </c>
      <c r="C642" s="174">
        <v>0.72861600000000004</v>
      </c>
      <c r="D642" s="174">
        <v>0.47419099999999997</v>
      </c>
      <c r="E642" s="13">
        <f t="shared" si="41"/>
        <v>0.12006746453150843</v>
      </c>
      <c r="F642" s="13">
        <f t="shared" si="38"/>
        <v>0.88686060306375658</v>
      </c>
      <c r="G642" s="13">
        <f t="shared" si="39"/>
        <v>0.52998085729081823</v>
      </c>
      <c r="H642" s="13">
        <f t="shared" si="40"/>
        <v>-0.63491439140746264</v>
      </c>
    </row>
    <row r="643" spans="1:8" ht="15.75" customHeight="1" x14ac:dyDescent="0.25">
      <c r="A643" s="174">
        <v>0</v>
      </c>
      <c r="B643" s="174">
        <v>8.14E-2</v>
      </c>
      <c r="C643" s="174">
        <v>-0.303039</v>
      </c>
      <c r="D643" s="174">
        <v>-0.31604700000000002</v>
      </c>
      <c r="E643" s="13">
        <f t="shared" si="41"/>
        <v>-1.1783099432223763</v>
      </c>
      <c r="F643" s="13">
        <f t="shared" si="38"/>
        <v>3.2488787708153115</v>
      </c>
      <c r="G643" s="13">
        <f t="shared" si="39"/>
        <v>0.23535620900007731</v>
      </c>
      <c r="H643" s="13">
        <f t="shared" si="40"/>
        <v>-0.26834518627600079</v>
      </c>
    </row>
    <row r="644" spans="1:8" ht="15.75" customHeight="1" x14ac:dyDescent="0.25">
      <c r="A644" s="174">
        <v>0</v>
      </c>
      <c r="B644" s="174">
        <v>8.14E-2</v>
      </c>
      <c r="C644" s="174">
        <v>0.72861600000000004</v>
      </c>
      <c r="D644" s="174">
        <v>0.13558899999999999</v>
      </c>
      <c r="E644" s="13">
        <f t="shared" si="41"/>
        <v>-4.0704685803235038E-2</v>
      </c>
      <c r="F644" s="13">
        <f t="shared" ref="F644:F665" si="42">EXP(-E644)</f>
        <v>1.0415444772535192</v>
      </c>
      <c r="G644" s="13">
        <f t="shared" ref="G644:G665" si="43">1/(1+F644)</f>
        <v>0.48982523336709055</v>
      </c>
      <c r="H644" s="13">
        <f t="shared" ref="H644:H665" si="44">A644*LN(G644)+(1-A644)*(LN(1-G644))</f>
        <v>-0.67300193229266281</v>
      </c>
    </row>
    <row r="645" spans="1:8" ht="15.75" customHeight="1" x14ac:dyDescent="0.25">
      <c r="A645" s="174">
        <v>1</v>
      </c>
      <c r="B645" s="174">
        <v>1.0023</v>
      </c>
      <c r="C645" s="174">
        <v>1.1453599999999999</v>
      </c>
      <c r="D645" s="174">
        <v>0.13558899999999999</v>
      </c>
      <c r="E645" s="13">
        <f t="shared" si="41"/>
        <v>1.1441109093245845</v>
      </c>
      <c r="F645" s="13">
        <f t="shared" si="42"/>
        <v>0.31850697352088014</v>
      </c>
      <c r="G645" s="13">
        <f t="shared" si="43"/>
        <v>0.75843360716526675</v>
      </c>
      <c r="H645" s="13">
        <f t="shared" si="44"/>
        <v>-0.27650001577778666</v>
      </c>
    </row>
    <row r="646" spans="1:8" ht="15.75" customHeight="1" x14ac:dyDescent="0.25">
      <c r="A646" s="174">
        <v>0</v>
      </c>
      <c r="B646" s="174">
        <v>8.14E-2</v>
      </c>
      <c r="C646" s="174">
        <v>-0.81412200000000001</v>
      </c>
      <c r="D646" s="174">
        <v>0.47419099999999997</v>
      </c>
      <c r="E646" s="13">
        <f t="shared" si="41"/>
        <v>-1.2604318630135087</v>
      </c>
      <c r="F646" s="13">
        <f t="shared" si="42"/>
        <v>3.5269443153156699</v>
      </c>
      <c r="G646" s="13">
        <f t="shared" si="43"/>
        <v>0.2208995583658441</v>
      </c>
      <c r="H646" s="13">
        <f t="shared" si="44"/>
        <v>-0.24961530479378982</v>
      </c>
    </row>
    <row r="647" spans="1:8" ht="15.75" customHeight="1" x14ac:dyDescent="0.25">
      <c r="A647" s="174">
        <v>0</v>
      </c>
      <c r="B647" s="174">
        <v>8.14E-2</v>
      </c>
      <c r="C647" s="174">
        <v>-3.6634E-2</v>
      </c>
      <c r="D647" s="174">
        <v>-0.31604700000000002</v>
      </c>
      <c r="E647" s="13">
        <f t="shared" si="41"/>
        <v>-0.93992084322313452</v>
      </c>
      <c r="F647" s="13">
        <f t="shared" si="42"/>
        <v>2.5597787864713091</v>
      </c>
      <c r="G647" s="13">
        <f t="shared" si="43"/>
        <v>0.28091633216098433</v>
      </c>
      <c r="H647" s="13">
        <f t="shared" si="44"/>
        <v>-0.32977756107846512</v>
      </c>
    </row>
    <row r="648" spans="1:8" ht="15.75" customHeight="1" x14ac:dyDescent="0.25">
      <c r="A648" s="174">
        <v>1</v>
      </c>
      <c r="B648" s="174">
        <v>8.14E-2</v>
      </c>
      <c r="C648" s="174">
        <v>6.2895000000000006E-2</v>
      </c>
      <c r="D648" s="174">
        <v>-2.6051999999999999E-2</v>
      </c>
      <c r="E648" s="13">
        <f t="shared" si="41"/>
        <v>-0.71316560923303318</v>
      </c>
      <c r="F648" s="13">
        <f t="shared" si="42"/>
        <v>2.0404402823139489</v>
      </c>
      <c r="G648" s="13">
        <f t="shared" si="43"/>
        <v>0.32889973396844446</v>
      </c>
      <c r="H648" s="13">
        <f t="shared" si="44"/>
        <v>-1.1120023346398564</v>
      </c>
    </row>
    <row r="649" spans="1:8" ht="15.75" customHeight="1" x14ac:dyDescent="0.25">
      <c r="A649" s="174">
        <v>0</v>
      </c>
      <c r="B649" s="174">
        <v>-0.84050000000000002</v>
      </c>
      <c r="C649" s="174">
        <v>-0.303039</v>
      </c>
      <c r="D649" s="174">
        <v>-0.31604700000000002</v>
      </c>
      <c r="E649" s="13">
        <f t="shared" si="41"/>
        <v>-1.9910891458353044</v>
      </c>
      <c r="F649" s="13">
        <f t="shared" si="42"/>
        <v>7.3235057859999548</v>
      </c>
      <c r="G649" s="13">
        <f t="shared" si="43"/>
        <v>0.12014168377007545</v>
      </c>
      <c r="H649" s="13">
        <f t="shared" si="44"/>
        <v>-0.12799438875664274</v>
      </c>
    </row>
    <row r="650" spans="1:8" ht="15.75" customHeight="1" x14ac:dyDescent="0.25">
      <c r="A650" s="174">
        <v>0</v>
      </c>
      <c r="B650" s="174">
        <v>8.14E-2</v>
      </c>
      <c r="C650" s="174">
        <v>-3.6634E-2</v>
      </c>
      <c r="D650" s="174">
        <v>0.13558899999999999</v>
      </c>
      <c r="E650" s="13">
        <f t="shared" si="41"/>
        <v>-0.72547884084694592</v>
      </c>
      <c r="F650" s="13">
        <f t="shared" si="42"/>
        <v>2.0657200143025034</v>
      </c>
      <c r="G650" s="13">
        <f t="shared" si="43"/>
        <v>0.32618764770908631</v>
      </c>
      <c r="H650" s="13">
        <f t="shared" si="44"/>
        <v>-0.39480361589675461</v>
      </c>
    </row>
    <row r="651" spans="1:8" ht="15.75" customHeight="1" x14ac:dyDescent="0.25">
      <c r="A651" s="174">
        <v>0</v>
      </c>
      <c r="B651" s="174">
        <v>-0.84050000000000002</v>
      </c>
      <c r="C651" s="174">
        <v>-0.81412200000000001</v>
      </c>
      <c r="D651" s="174">
        <v>-0.31604700000000002</v>
      </c>
      <c r="E651" s="13">
        <f t="shared" si="41"/>
        <v>-2.4484252183373689</v>
      </c>
      <c r="F651" s="13">
        <f t="shared" si="42"/>
        <v>11.570111964956487</v>
      </c>
      <c r="G651" s="13">
        <f t="shared" si="43"/>
        <v>7.9553786218280645E-2</v>
      </c>
      <c r="H651" s="13">
        <f t="shared" si="44"/>
        <v>-8.2896711540669105E-2</v>
      </c>
    </row>
    <row r="652" spans="1:8" ht="15.75" customHeight="1" x14ac:dyDescent="0.25">
      <c r="A652" s="174">
        <v>1</v>
      </c>
      <c r="B652" s="174">
        <v>8.14E-2</v>
      </c>
      <c r="C652" s="174">
        <v>0.14205799999999999</v>
      </c>
      <c r="D652" s="174">
        <v>-0.31604700000000002</v>
      </c>
      <c r="E652" s="13">
        <f t="shared" si="41"/>
        <v>-0.78002059714267613</v>
      </c>
      <c r="F652" s="13">
        <f t="shared" si="42"/>
        <v>2.181517198056437</v>
      </c>
      <c r="G652" s="13">
        <f t="shared" si="43"/>
        <v>0.31431544692289953</v>
      </c>
      <c r="H652" s="13">
        <f t="shared" si="44"/>
        <v>-1.1573581893201152</v>
      </c>
    </row>
    <row r="653" spans="1:8" ht="15.75" customHeight="1" x14ac:dyDescent="0.25">
      <c r="A653" s="174">
        <v>0</v>
      </c>
      <c r="B653" s="174">
        <v>8.14E-2</v>
      </c>
      <c r="C653" s="174">
        <v>-0.81412200000000001</v>
      </c>
      <c r="D653" s="174">
        <v>0.13558899999999999</v>
      </c>
      <c r="E653" s="13">
        <f t="shared" si="41"/>
        <v>-1.4212040133482522</v>
      </c>
      <c r="F653" s="13">
        <f t="shared" si="42"/>
        <v>4.1421045883731118</v>
      </c>
      <c r="G653" s="13">
        <f t="shared" si="43"/>
        <v>0.19447290167164524</v>
      </c>
      <c r="H653" s="13">
        <f t="shared" si="44"/>
        <v>-0.21625843530669817</v>
      </c>
    </row>
    <row r="654" spans="1:8" ht="15.75" customHeight="1" x14ac:dyDescent="0.25">
      <c r="A654" s="174">
        <v>0</v>
      </c>
      <c r="B654" s="174">
        <v>8.14E-2</v>
      </c>
      <c r="C654" s="174">
        <v>0.72861600000000004</v>
      </c>
      <c r="D654" s="174">
        <v>0.13558899999999999</v>
      </c>
      <c r="E654" s="13">
        <f t="shared" si="41"/>
        <v>-4.0704685803235038E-2</v>
      </c>
      <c r="F654" s="13">
        <f t="shared" si="42"/>
        <v>1.0415444772535192</v>
      </c>
      <c r="G654" s="13">
        <f t="shared" si="43"/>
        <v>0.48982523336709055</v>
      </c>
      <c r="H654" s="13">
        <f t="shared" si="44"/>
        <v>-0.67300193229266281</v>
      </c>
    </row>
    <row r="655" spans="1:8" ht="15.75" customHeight="1" x14ac:dyDescent="0.25">
      <c r="A655" s="174">
        <v>0</v>
      </c>
      <c r="B655" s="174">
        <v>8.14E-2</v>
      </c>
      <c r="C655" s="174">
        <v>-0.81412200000000001</v>
      </c>
      <c r="D655" s="174">
        <v>-0.31604700000000002</v>
      </c>
      <c r="E655" s="13">
        <f t="shared" si="41"/>
        <v>-1.6356460157244408</v>
      </c>
      <c r="F655" s="13">
        <f t="shared" si="42"/>
        <v>5.1327727781361769</v>
      </c>
      <c r="G655" s="13">
        <f t="shared" si="43"/>
        <v>0.16305838096025335</v>
      </c>
      <c r="H655" s="13">
        <f t="shared" si="44"/>
        <v>-0.17800096117652239</v>
      </c>
    </row>
    <row r="656" spans="1:8" ht="15.75" customHeight="1" x14ac:dyDescent="0.25">
      <c r="A656" s="174">
        <v>0</v>
      </c>
      <c r="B656" s="174">
        <v>-0.84050000000000002</v>
      </c>
      <c r="C656" s="174">
        <v>0.72861600000000004</v>
      </c>
      <c r="D656" s="174">
        <v>0.13558899999999999</v>
      </c>
      <c r="E656" s="13">
        <f t="shared" si="41"/>
        <v>-0.85348388841616307</v>
      </c>
      <c r="F656" s="13">
        <f t="shared" si="42"/>
        <v>2.3478121357012798</v>
      </c>
      <c r="G656" s="13">
        <f t="shared" si="43"/>
        <v>0.2987025434718803</v>
      </c>
      <c r="H656" s="13">
        <f t="shared" si="44"/>
        <v>-0.3548231502416288</v>
      </c>
    </row>
    <row r="657" spans="1:8" ht="15.75" customHeight="1" x14ac:dyDescent="0.25">
      <c r="A657" s="174">
        <v>0</v>
      </c>
      <c r="B657" s="174">
        <v>8.14E-2</v>
      </c>
      <c r="C657" s="174">
        <v>-7.2352E-2</v>
      </c>
      <c r="D657" s="174">
        <v>0.47419099999999997</v>
      </c>
      <c r="E657" s="13">
        <f t="shared" si="41"/>
        <v>-0.59666848504974079</v>
      </c>
      <c r="F657" s="13">
        <f t="shared" si="42"/>
        <v>1.8160584849868264</v>
      </c>
      <c r="G657" s="13">
        <f t="shared" si="43"/>
        <v>0.35510626122691408</v>
      </c>
      <c r="H657" s="13">
        <f t="shared" si="44"/>
        <v>-0.43866972184673081</v>
      </c>
    </row>
    <row r="658" spans="1:8" ht="15.75" customHeight="1" x14ac:dyDescent="0.25">
      <c r="A658" s="174">
        <v>0</v>
      </c>
      <c r="B658" s="174">
        <v>-0.84050000000000002</v>
      </c>
      <c r="C658" s="174">
        <v>0.14205799999999999</v>
      </c>
      <c r="D658" s="174">
        <v>-0.31604700000000002</v>
      </c>
      <c r="E658" s="13">
        <f t="shared" si="41"/>
        <v>-1.5927997997556043</v>
      </c>
      <c r="F658" s="13">
        <f t="shared" si="42"/>
        <v>4.9174976812740336</v>
      </c>
      <c r="G658" s="13">
        <f t="shared" si="43"/>
        <v>0.16899034927626716</v>
      </c>
      <c r="H658" s="13">
        <f t="shared" si="44"/>
        <v>-0.18511387080816369</v>
      </c>
    </row>
    <row r="659" spans="1:8" ht="15.75" customHeight="1" x14ac:dyDescent="0.25">
      <c r="A659" s="174">
        <v>0</v>
      </c>
      <c r="B659" s="174">
        <v>8.14E-2</v>
      </c>
      <c r="C659" s="174">
        <v>-3.6634E-2</v>
      </c>
      <c r="D659" s="174">
        <v>0.47419099999999997</v>
      </c>
      <c r="E659" s="13">
        <f t="shared" si="41"/>
        <v>-0.56470669051220246</v>
      </c>
      <c r="F659" s="13">
        <f t="shared" si="42"/>
        <v>1.7589317956695067</v>
      </c>
      <c r="G659" s="13">
        <f t="shared" si="43"/>
        <v>0.3624591233352078</v>
      </c>
      <c r="H659" s="13">
        <f t="shared" si="44"/>
        <v>-0.45013688374667415</v>
      </c>
    </row>
    <row r="660" spans="1:8" ht="15.75" customHeight="1" x14ac:dyDescent="0.25">
      <c r="A660" s="174">
        <v>0</v>
      </c>
      <c r="B660" s="174">
        <v>-0.84050000000000002</v>
      </c>
      <c r="C660" s="174">
        <v>-0.81412200000000001</v>
      </c>
      <c r="D660" s="174">
        <v>-0.31604700000000002</v>
      </c>
      <c r="E660" s="13">
        <f t="shared" si="41"/>
        <v>-2.4484252183373689</v>
      </c>
      <c r="F660" s="13">
        <f t="shared" si="42"/>
        <v>11.570111964956487</v>
      </c>
      <c r="G660" s="13">
        <f t="shared" si="43"/>
        <v>7.9553786218280645E-2</v>
      </c>
      <c r="H660" s="13">
        <f t="shared" si="44"/>
        <v>-8.2896711540669105E-2</v>
      </c>
    </row>
    <row r="661" spans="1:8" ht="15.75" customHeight="1" x14ac:dyDescent="0.25">
      <c r="A661" s="174">
        <v>0</v>
      </c>
      <c r="B661" s="174">
        <v>8.14E-2</v>
      </c>
      <c r="C661" s="174">
        <v>-0.303039</v>
      </c>
      <c r="D661" s="174">
        <v>0.13558899999999999</v>
      </c>
      <c r="E661" s="13">
        <f t="shared" si="41"/>
        <v>-0.96386794084618765</v>
      </c>
      <c r="F661" s="13">
        <f t="shared" si="42"/>
        <v>2.6218179228554708</v>
      </c>
      <c r="G661" s="13">
        <f t="shared" si="43"/>
        <v>0.27610443741235668</v>
      </c>
      <c r="H661" s="13">
        <f t="shared" si="44"/>
        <v>-0.32310814757108819</v>
      </c>
    </row>
    <row r="662" spans="1:8" ht="15.75" customHeight="1" x14ac:dyDescent="0.25">
      <c r="A662" s="174">
        <v>1</v>
      </c>
      <c r="B662" s="174">
        <v>8.14E-2</v>
      </c>
      <c r="C662" s="174">
        <v>0.14205799999999999</v>
      </c>
      <c r="D662" s="174">
        <v>0.13558899999999999</v>
      </c>
      <c r="E662" s="13">
        <f t="shared" si="41"/>
        <v>-0.56557859476648753</v>
      </c>
      <c r="F662" s="13">
        <f t="shared" si="42"/>
        <v>1.7604660845644562</v>
      </c>
      <c r="G662" s="13">
        <f t="shared" si="43"/>
        <v>0.36225766568611156</v>
      </c>
      <c r="H662" s="13">
        <f t="shared" si="44"/>
        <v>-1.0153995366909252</v>
      </c>
    </row>
    <row r="663" spans="1:8" ht="15.75" customHeight="1" x14ac:dyDescent="0.25">
      <c r="A663" s="174">
        <v>0</v>
      </c>
      <c r="B663" s="174">
        <v>8.14E-2</v>
      </c>
      <c r="C663" s="174">
        <v>-0.81412200000000001</v>
      </c>
      <c r="D663" s="174">
        <v>0.13558899999999999</v>
      </c>
      <c r="E663" s="13">
        <f t="shared" ref="E663:E665" si="45">$K$3+($K$4*B663)+($K$5*C663)+($K$6*D663)</f>
        <v>-1.4212040133482522</v>
      </c>
      <c r="F663" s="13">
        <f t="shared" si="42"/>
        <v>4.1421045883731118</v>
      </c>
      <c r="G663" s="13">
        <f t="shared" si="43"/>
        <v>0.19447290167164524</v>
      </c>
      <c r="H663" s="13">
        <f t="shared" si="44"/>
        <v>-0.21625843530669817</v>
      </c>
    </row>
    <row r="664" spans="1:8" ht="15.75" customHeight="1" x14ac:dyDescent="0.25">
      <c r="A664" s="174">
        <v>0</v>
      </c>
      <c r="B664" s="174">
        <v>8.14E-2</v>
      </c>
      <c r="C664" s="174">
        <v>6.2895000000000006E-2</v>
      </c>
      <c r="D664" s="174">
        <v>0.13558899999999999</v>
      </c>
      <c r="E664" s="13">
        <f t="shared" si="45"/>
        <v>-0.63641659076220825</v>
      </c>
      <c r="F664" s="13">
        <f t="shared" si="42"/>
        <v>1.8896971738581647</v>
      </c>
      <c r="G664" s="13">
        <f t="shared" si="43"/>
        <v>0.34605702253044562</v>
      </c>
      <c r="H664" s="13">
        <f t="shared" si="44"/>
        <v>-0.42473512173976874</v>
      </c>
    </row>
    <row r="665" spans="1:8" ht="15.75" customHeight="1" x14ac:dyDescent="0.25">
      <c r="A665" s="174">
        <v>1</v>
      </c>
      <c r="B665" s="174">
        <v>1.1392</v>
      </c>
      <c r="C665" s="174">
        <v>0.72861600000000004</v>
      </c>
      <c r="D665" s="174">
        <v>-0.31604700000000002</v>
      </c>
      <c r="E665" s="13">
        <f t="shared" si="45"/>
        <v>0.67744669561920445</v>
      </c>
      <c r="F665" s="13">
        <f t="shared" si="42"/>
        <v>0.50791219256810105</v>
      </c>
      <c r="G665" s="13">
        <f t="shared" si="43"/>
        <v>0.66316858828292646</v>
      </c>
      <c r="H665" s="13">
        <f t="shared" si="44"/>
        <v>-0.4107260401504777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12"/>
  <sheetViews>
    <sheetView workbookViewId="0">
      <selection activeCell="C7" sqref="C7"/>
    </sheetView>
  </sheetViews>
  <sheetFormatPr defaultColWidth="14.453125" defaultRowHeight="15.75" customHeight="1" x14ac:dyDescent="0.25"/>
  <cols>
    <col min="1" max="1" width="20.1796875" style="11" customWidth="1"/>
    <col min="2" max="2" width="51.08984375" style="11" customWidth="1"/>
    <col min="3" max="5" width="14.453125" style="11"/>
    <col min="6" max="6" width="17.453125" style="11" bestFit="1" customWidth="1"/>
    <col min="7" max="7" width="14.453125" style="11"/>
    <col min="8" max="8" width="12.54296875" style="11" customWidth="1"/>
    <col min="9" max="16384" width="14.453125" style="11"/>
  </cols>
  <sheetData>
    <row r="1" spans="1:8" ht="28" x14ac:dyDescent="0.3">
      <c r="A1" s="26" t="s">
        <v>72</v>
      </c>
      <c r="B1" s="26" t="s">
        <v>46</v>
      </c>
      <c r="C1" s="26" t="s">
        <v>73</v>
      </c>
      <c r="D1" s="26" t="s">
        <v>8</v>
      </c>
      <c r="F1" s="27" t="s">
        <v>81</v>
      </c>
      <c r="G1" s="27" t="s">
        <v>112</v>
      </c>
      <c r="H1" s="27" t="s">
        <v>111</v>
      </c>
    </row>
    <row r="2" spans="1:8" ht="14" x14ac:dyDescent="0.3">
      <c r="A2" s="19" t="s">
        <v>74</v>
      </c>
      <c r="B2" s="19" t="s">
        <v>13</v>
      </c>
      <c r="C2" s="19" t="s">
        <v>75</v>
      </c>
      <c r="D2" s="19">
        <v>8.14E-2</v>
      </c>
      <c r="F2" s="28" t="s">
        <v>82</v>
      </c>
      <c r="G2" s="20">
        <v>-0.82758582999999997</v>
      </c>
      <c r="H2" s="21">
        <f>'2.3.4.3.1_Regresi_Logistik'!K3</f>
        <v>-0.82884168248600698</v>
      </c>
    </row>
    <row r="3" spans="1:8" ht="81" customHeight="1" x14ac:dyDescent="0.3">
      <c r="A3" s="19" t="s">
        <v>76</v>
      </c>
      <c r="B3" s="19" t="s">
        <v>83</v>
      </c>
      <c r="C3" s="22"/>
      <c r="D3" s="19">
        <v>-0.303039</v>
      </c>
      <c r="F3" s="28" t="s">
        <v>84</v>
      </c>
      <c r="G3" s="20">
        <v>0.86139348999999998</v>
      </c>
      <c r="H3" s="21">
        <f>'2.3.4.3.1_Regresi_Logistik'!K4</f>
        <v>0.8816348873119948</v>
      </c>
    </row>
    <row r="4" spans="1:8" ht="14" x14ac:dyDescent="0.3">
      <c r="A4" s="19" t="s">
        <v>78</v>
      </c>
      <c r="B4" s="19">
        <v>47</v>
      </c>
      <c r="C4" s="19" t="s">
        <v>79</v>
      </c>
      <c r="D4" s="19">
        <v>-0.31604700000000002</v>
      </c>
      <c r="F4" s="28" t="s">
        <v>76</v>
      </c>
      <c r="G4" s="20">
        <v>0.87926070999999995</v>
      </c>
      <c r="H4" s="21">
        <f>'2.3.4.3.1_Regresi_Logistik'!K5</f>
        <v>0.89483718398394096</v>
      </c>
    </row>
    <row r="5" spans="1:8" ht="14" x14ac:dyDescent="0.3">
      <c r="A5" s="17" t="s">
        <v>117</v>
      </c>
      <c r="F5" s="28" t="s">
        <v>78</v>
      </c>
      <c r="G5" s="20">
        <v>0.42979569000000001</v>
      </c>
      <c r="H5" s="21">
        <f>'2.3.4.3.1_Regresi_Logistik'!K6</f>
        <v>0.47481157918365358</v>
      </c>
    </row>
    <row r="6" spans="1:8" ht="15.75" customHeight="1" x14ac:dyDescent="0.25">
      <c r="A6" s="16"/>
      <c r="B6" s="23"/>
    </row>
    <row r="8" spans="1:8" ht="15.75" customHeight="1" x14ac:dyDescent="0.25">
      <c r="A8" s="16" t="s">
        <v>85</v>
      </c>
      <c r="B8" s="23">
        <f>G2 + (G3 * D2) + (G4 * D3) + (G5 * D4)</f>
        <v>-1.1597543246491198</v>
      </c>
    </row>
    <row r="9" spans="1:8" ht="15.75" customHeight="1" x14ac:dyDescent="0.25">
      <c r="A9" s="17" t="s">
        <v>110</v>
      </c>
      <c r="B9" s="24" t="s">
        <v>109</v>
      </c>
    </row>
    <row r="10" spans="1:8" ht="15.75" customHeight="1" x14ac:dyDescent="0.25">
      <c r="B10" s="24"/>
    </row>
    <row r="11" spans="1:8" ht="15.75" customHeight="1" x14ac:dyDescent="0.25">
      <c r="A11" s="16" t="s">
        <v>86</v>
      </c>
      <c r="B11" s="23">
        <f>1/(1+EXP(-B8))</f>
        <v>0.2387119285148552</v>
      </c>
    </row>
    <row r="12" spans="1:8" ht="15.75" customHeight="1" x14ac:dyDescent="0.3">
      <c r="A12" s="17" t="s">
        <v>110</v>
      </c>
      <c r="B12" s="25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E967-2CBF-42DB-BE14-38FD52F64DEF}">
  <sheetPr>
    <outlinePr summaryBelow="0" summaryRight="0"/>
  </sheetPr>
  <dimension ref="A1:X982"/>
  <sheetViews>
    <sheetView workbookViewId="0">
      <selection activeCell="B15" sqref="B15:B16"/>
    </sheetView>
  </sheetViews>
  <sheetFormatPr defaultColWidth="14.453125" defaultRowHeight="15.75" customHeight="1" x14ac:dyDescent="0.25"/>
  <cols>
    <col min="1" max="1" width="51.81640625" style="33" customWidth="1"/>
    <col min="2" max="2" width="25.81640625" style="33" customWidth="1"/>
    <col min="3" max="3" width="21" style="33" customWidth="1"/>
    <col min="4" max="4" width="14.453125" style="33"/>
    <col min="5" max="6" width="40.6328125" style="33" customWidth="1"/>
    <col min="7" max="7" width="45.81640625" style="33" bestFit="1" customWidth="1"/>
    <col min="8" max="16384" width="14.453125" style="33"/>
  </cols>
  <sheetData>
    <row r="1" spans="1:24" ht="14" x14ac:dyDescent="0.3">
      <c r="A1" s="30" t="s">
        <v>45</v>
      </c>
      <c r="B1" s="31" t="s">
        <v>46</v>
      </c>
      <c r="C1" s="32"/>
      <c r="E1" s="34"/>
      <c r="F1" s="34"/>
      <c r="G1" s="35"/>
      <c r="H1" s="36"/>
      <c r="I1" s="37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14" x14ac:dyDescent="0.3">
      <c r="A2" s="39" t="s">
        <v>47</v>
      </c>
      <c r="B2" s="40">
        <v>600</v>
      </c>
      <c r="C2" s="41" t="s">
        <v>114</v>
      </c>
      <c r="D2" s="35"/>
      <c r="E2" s="35"/>
      <c r="F2" s="35"/>
      <c r="G2" s="35"/>
      <c r="H2" s="36"/>
      <c r="I2" s="37"/>
      <c r="J2" s="3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4" x14ac:dyDescent="0.3">
      <c r="A3" s="39" t="s">
        <v>48</v>
      </c>
      <c r="B3" s="40">
        <v>50</v>
      </c>
      <c r="C3" s="34"/>
      <c r="D3" s="35"/>
      <c r="E3" s="35"/>
      <c r="F3" s="35"/>
      <c r="G3" s="42"/>
      <c r="H3" s="36"/>
      <c r="I3" s="37"/>
      <c r="J3" s="37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4" x14ac:dyDescent="0.3">
      <c r="A4" s="39" t="s">
        <v>49</v>
      </c>
      <c r="B4" s="43">
        <v>4</v>
      </c>
      <c r="C4" s="44" t="str">
        <f>B4&amp;"/1"</f>
        <v>4/1</v>
      </c>
      <c r="D4" s="45">
        <f>(1/(1+B4))</f>
        <v>0.2</v>
      </c>
      <c r="E4" s="42"/>
      <c r="F4" s="42"/>
      <c r="G4" s="35"/>
      <c r="H4" s="36"/>
      <c r="I4" s="37"/>
      <c r="J4" s="3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4" x14ac:dyDescent="0.3">
      <c r="A5" s="39" t="s">
        <v>50</v>
      </c>
      <c r="B5" s="46">
        <v>3</v>
      </c>
      <c r="C5" s="38"/>
      <c r="D5" s="35"/>
      <c r="E5" s="35"/>
      <c r="F5" s="35"/>
      <c r="G5" s="35"/>
      <c r="H5" s="36"/>
      <c r="I5" s="37"/>
      <c r="J5" s="37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4" x14ac:dyDescent="0.3">
      <c r="A6" s="39" t="s">
        <v>51</v>
      </c>
      <c r="B6" s="46">
        <f>'2.3.4.3.2_Hitung_Probabilitas'!G2</f>
        <v>-0.82758582999999997</v>
      </c>
      <c r="C6" s="47" t="s">
        <v>115</v>
      </c>
      <c r="D6" s="35"/>
      <c r="E6" s="35"/>
      <c r="F6" s="35"/>
      <c r="G6" s="35"/>
      <c r="H6" s="36"/>
      <c r="I6" s="37"/>
      <c r="J6" s="37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4.5" thickBot="1" x14ac:dyDescent="0.35">
      <c r="A7" s="36"/>
      <c r="B7" s="48"/>
      <c r="C7" s="35"/>
      <c r="D7" s="35"/>
      <c r="E7" s="35"/>
      <c r="F7" s="35"/>
      <c r="G7" s="35"/>
      <c r="H7" s="36"/>
      <c r="I7" s="37"/>
      <c r="J7" s="3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s="49" customFormat="1" ht="15.75" customHeight="1" x14ac:dyDescent="0.25">
      <c r="A8" s="251" t="s">
        <v>116</v>
      </c>
      <c r="B8" s="252"/>
      <c r="C8" s="252"/>
      <c r="D8" s="252"/>
      <c r="E8" s="252"/>
      <c r="F8" s="252"/>
      <c r="G8" s="253"/>
    </row>
    <row r="9" spans="1:24" ht="14" x14ac:dyDescent="0.3">
      <c r="A9" s="50" t="s">
        <v>52</v>
      </c>
      <c r="B9" s="51" t="s">
        <v>53</v>
      </c>
      <c r="C9" s="52"/>
      <c r="D9" s="52"/>
      <c r="E9" s="52"/>
      <c r="F9" s="52"/>
      <c r="G9" s="53"/>
      <c r="H9" s="36"/>
      <c r="I9" s="37"/>
      <c r="J9" s="37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14" x14ac:dyDescent="0.3">
      <c r="A10" s="54" t="s">
        <v>54</v>
      </c>
      <c r="B10" s="55">
        <v>0.86139348999999998</v>
      </c>
      <c r="C10" s="52" t="s">
        <v>118</v>
      </c>
      <c r="D10" s="52"/>
      <c r="E10" s="52"/>
      <c r="F10" s="52"/>
      <c r="G10" s="53"/>
      <c r="H10" s="56"/>
      <c r="I10" s="32"/>
      <c r="J10" s="32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14" x14ac:dyDescent="0.3">
      <c r="A11" s="57" t="s">
        <v>55</v>
      </c>
      <c r="B11" s="58">
        <v>0.87926070999999995</v>
      </c>
      <c r="C11" s="59"/>
      <c r="D11" s="59"/>
      <c r="E11" s="60"/>
      <c r="F11" s="60"/>
      <c r="G11" s="61"/>
      <c r="H11" s="56"/>
      <c r="I11" s="32"/>
      <c r="J11" s="32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14" x14ac:dyDescent="0.3">
      <c r="A12" s="57" t="s">
        <v>56</v>
      </c>
      <c r="B12" s="58">
        <v>0.42979569000000001</v>
      </c>
      <c r="C12" s="59"/>
      <c r="D12" s="59"/>
      <c r="E12" s="59"/>
      <c r="F12" s="59"/>
      <c r="G12" s="62"/>
      <c r="H12" s="56"/>
      <c r="I12" s="32"/>
      <c r="J12" s="32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4" x14ac:dyDescent="0.3">
      <c r="A13" s="63"/>
      <c r="B13" s="59"/>
      <c r="C13" s="59"/>
      <c r="D13" s="59"/>
      <c r="E13" s="59"/>
      <c r="F13" s="59"/>
      <c r="G13" s="62"/>
      <c r="H13" s="56"/>
      <c r="I13" s="32"/>
      <c r="J13" s="32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4" x14ac:dyDescent="0.3">
      <c r="A14" s="64"/>
      <c r="B14" s="65"/>
      <c r="C14" s="66"/>
      <c r="D14" s="67"/>
      <c r="E14" s="68"/>
      <c r="F14" s="68"/>
      <c r="G14" s="69"/>
      <c r="H14" s="70"/>
      <c r="I14" s="32"/>
      <c r="J14" s="32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4" x14ac:dyDescent="0.3">
      <c r="A15" s="257" t="s">
        <v>58</v>
      </c>
      <c r="B15" s="247" t="s">
        <v>128</v>
      </c>
      <c r="C15" s="249" t="s">
        <v>129</v>
      </c>
      <c r="D15" s="71" t="s">
        <v>59</v>
      </c>
      <c r="E15" s="71" t="s">
        <v>60</v>
      </c>
      <c r="F15" s="72" t="s">
        <v>121</v>
      </c>
      <c r="G15" s="73" t="s">
        <v>61</v>
      </c>
      <c r="H15" s="70"/>
      <c r="I15" s="32"/>
      <c r="J15" s="32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4" x14ac:dyDescent="0.3">
      <c r="A16" s="258"/>
      <c r="B16" s="248"/>
      <c r="C16" s="250"/>
      <c r="D16" s="31" t="s">
        <v>119</v>
      </c>
      <c r="E16" s="74" t="s">
        <v>57</v>
      </c>
      <c r="F16" s="75" t="s">
        <v>130</v>
      </c>
      <c r="G16" s="76" t="s">
        <v>131</v>
      </c>
      <c r="H16" s="70"/>
      <c r="I16" s="32"/>
      <c r="J16" s="32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4" x14ac:dyDescent="0.3">
      <c r="A17" s="77">
        <v>1</v>
      </c>
      <c r="B17" s="46">
        <v>-0.84049333815555705</v>
      </c>
      <c r="C17" s="78">
        <f t="shared" ref="C17:C20" si="0">B17*$B$10</f>
        <v>-0.72399548987556539</v>
      </c>
      <c r="D17" s="78">
        <f t="shared" ref="D17:D20" si="1">$B$3/LN(2)</f>
        <v>72.134752044448177</v>
      </c>
      <c r="E17" s="79">
        <f t="shared" ref="E17:E20" si="2">($B$2-(D17*LN($B$4)))</f>
        <v>500</v>
      </c>
      <c r="F17" s="80">
        <f>-C17*D17</f>
        <v>52.225235143472702</v>
      </c>
      <c r="G17" s="81">
        <f>-(C17+($B$6/$B$5))*D17+(E17/$B$5)</f>
        <v>238.79113469098897</v>
      </c>
      <c r="H17" s="82"/>
      <c r="I17" s="32"/>
      <c r="J17" s="32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4" x14ac:dyDescent="0.3">
      <c r="A18" s="77" t="s">
        <v>19</v>
      </c>
      <c r="B18" s="46">
        <v>8.1433033747160613E-2</v>
      </c>
      <c r="C18" s="78">
        <f t="shared" si="0"/>
        <v>7.0145885140754455E-2</v>
      </c>
      <c r="D18" s="78">
        <f t="shared" si="1"/>
        <v>72.134752044448177</v>
      </c>
      <c r="E18" s="79">
        <f t="shared" si="2"/>
        <v>500</v>
      </c>
      <c r="F18" s="80">
        <f t="shared" ref="F18:F20" si="3">-C18*D18</f>
        <v>-5.0599560315666645</v>
      </c>
      <c r="G18" s="81">
        <f>-(C18+($B$6/$B$5))*D18+(E18/$B$5)</f>
        <v>181.50594351594961</v>
      </c>
      <c r="H18" s="82"/>
      <c r="I18" s="32"/>
      <c r="J18" s="32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4" x14ac:dyDescent="0.3">
      <c r="A19" s="77" t="s">
        <v>20</v>
      </c>
      <c r="B19" s="46">
        <v>1.1391677941794593</v>
      </c>
      <c r="C19" s="78">
        <f t="shared" si="0"/>
        <v>0.98127172192384615</v>
      </c>
      <c r="D19" s="78">
        <f t="shared" si="1"/>
        <v>72.134752044448177</v>
      </c>
      <c r="E19" s="79">
        <f t="shared" si="2"/>
        <v>500</v>
      </c>
      <c r="F19" s="80">
        <f t="shared" si="3"/>
        <v>-70.783792349205342</v>
      </c>
      <c r="G19" s="81">
        <f>-(C19+($B$6/$B$5))*D19+(E19/$B$5)</f>
        <v>115.78210719831091</v>
      </c>
      <c r="H19" s="82"/>
      <c r="I19" s="32"/>
      <c r="J19" s="32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4" x14ac:dyDescent="0.3">
      <c r="A20" s="77" t="s">
        <v>16</v>
      </c>
      <c r="B20" s="46">
        <v>1.002258920786707</v>
      </c>
      <c r="C20" s="78">
        <f t="shared" si="0"/>
        <v>0.86333930966009509</v>
      </c>
      <c r="D20" s="78">
        <f t="shared" si="1"/>
        <v>72.134752044448177</v>
      </c>
      <c r="E20" s="79">
        <f t="shared" si="2"/>
        <v>500</v>
      </c>
      <c r="F20" s="80">
        <f t="shared" si="3"/>
        <v>-62.276767032556023</v>
      </c>
      <c r="G20" s="81">
        <f>-(C20+($B$6/$B$5))*D20+(E20/$B$5)</f>
        <v>124.28913251496024</v>
      </c>
      <c r="H20" s="82"/>
      <c r="I20" s="32"/>
      <c r="J20" s="32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4" x14ac:dyDescent="0.3">
      <c r="A21" s="63"/>
      <c r="B21" s="59"/>
      <c r="C21" s="83"/>
      <c r="D21" s="83"/>
      <c r="E21" s="84"/>
      <c r="F21" s="84"/>
      <c r="G21" s="85"/>
      <c r="H21" s="82"/>
      <c r="I21" s="32"/>
      <c r="J21" s="32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4" x14ac:dyDescent="0.3">
      <c r="A22" s="86"/>
      <c r="B22" s="67"/>
      <c r="C22" s="83"/>
      <c r="D22" s="83"/>
      <c r="E22" s="84"/>
      <c r="F22" s="84"/>
      <c r="G22" s="85"/>
      <c r="H22" s="82"/>
      <c r="I22" s="32"/>
      <c r="J22" s="32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4" x14ac:dyDescent="0.3">
      <c r="A23" s="259" t="s">
        <v>62</v>
      </c>
      <c r="B23" s="247" t="s">
        <v>128</v>
      </c>
      <c r="C23" s="249" t="s">
        <v>129</v>
      </c>
      <c r="D23" s="71" t="s">
        <v>59</v>
      </c>
      <c r="E23" s="71" t="s">
        <v>60</v>
      </c>
      <c r="F23" s="72" t="s">
        <v>121</v>
      </c>
      <c r="G23" s="73" t="s">
        <v>61</v>
      </c>
      <c r="H23" s="82"/>
      <c r="I23" s="32"/>
      <c r="J23" s="32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4" x14ac:dyDescent="0.3">
      <c r="A24" s="260"/>
      <c r="B24" s="248"/>
      <c r="C24" s="250"/>
      <c r="D24" s="31" t="s">
        <v>119</v>
      </c>
      <c r="E24" s="74" t="s">
        <v>57</v>
      </c>
      <c r="F24" s="75" t="s">
        <v>130</v>
      </c>
      <c r="G24" s="76" t="s">
        <v>131</v>
      </c>
      <c r="H24" s="82"/>
      <c r="I24" s="32"/>
      <c r="J24" s="32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4" x14ac:dyDescent="0.3">
      <c r="A25" s="77" t="s">
        <v>63</v>
      </c>
      <c r="B25" s="99">
        <v>1.1453599999999999</v>
      </c>
      <c r="C25" s="78">
        <f t="shared" ref="C25:C32" si="4">B25*$B$11</f>
        <v>1.0070700468056</v>
      </c>
      <c r="D25" s="78">
        <f t="shared" ref="D25:D32" si="5">$B$3/LN(2)</f>
        <v>72.134752044448177</v>
      </c>
      <c r="E25" s="79">
        <f t="shared" ref="E25:E32" si="6">($B$2-(D25*LN($B$4)))</f>
        <v>500</v>
      </c>
      <c r="F25" s="80">
        <f>-C25*D25</f>
        <v>-72.64474811771278</v>
      </c>
      <c r="G25" s="81">
        <f t="shared" ref="G25:G32" si="7">-(C25+($B$6/$B$5))*D25+(E25/$B$5)</f>
        <v>113.9211514298035</v>
      </c>
      <c r="H25" s="82"/>
      <c r="I25" s="32"/>
      <c r="J25" s="32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4" x14ac:dyDescent="0.3">
      <c r="A26" s="77" t="s">
        <v>64</v>
      </c>
      <c r="B26" s="99">
        <v>-0.81412200000000001</v>
      </c>
      <c r="C26" s="78">
        <f t="shared" si="4"/>
        <v>-0.71582548774661992</v>
      </c>
      <c r="D26" s="78">
        <f t="shared" si="5"/>
        <v>72.134752044448177</v>
      </c>
      <c r="E26" s="79">
        <f t="shared" si="6"/>
        <v>500</v>
      </c>
      <c r="F26" s="80">
        <f t="shared" ref="F26:F32" si="8">-C26*D26</f>
        <v>51.635894065698608</v>
      </c>
      <c r="G26" s="81">
        <f t="shared" si="7"/>
        <v>238.20179361321487</v>
      </c>
      <c r="H26" s="82"/>
      <c r="I26" s="32"/>
      <c r="J26" s="32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4" x14ac:dyDescent="0.3">
      <c r="A27" s="77" t="s">
        <v>65</v>
      </c>
      <c r="B27" s="99">
        <v>-0.303039</v>
      </c>
      <c r="C27" s="78">
        <f t="shared" si="4"/>
        <v>-0.26645028629768996</v>
      </c>
      <c r="D27" s="78">
        <f t="shared" si="5"/>
        <v>72.134752044448177</v>
      </c>
      <c r="E27" s="79">
        <f t="shared" si="6"/>
        <v>500</v>
      </c>
      <c r="F27" s="80">
        <f t="shared" si="8"/>
        <v>19.220325334256092</v>
      </c>
      <c r="G27" s="81">
        <f t="shared" si="7"/>
        <v>205.78622488177234</v>
      </c>
      <c r="H27" s="82"/>
      <c r="I27" s="32"/>
      <c r="J27" s="32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4" x14ac:dyDescent="0.3">
      <c r="A28" s="77" t="s">
        <v>66</v>
      </c>
      <c r="B28" s="99">
        <v>-3.6634E-2</v>
      </c>
      <c r="C28" s="78">
        <f t="shared" si="4"/>
        <v>-3.221083685014E-2</v>
      </c>
      <c r="D28" s="78">
        <f t="shared" si="5"/>
        <v>72.134752044448177</v>
      </c>
      <c r="E28" s="79">
        <f t="shared" si="6"/>
        <v>500</v>
      </c>
      <c r="F28" s="80">
        <f t="shared" si="8"/>
        <v>2.3235207293290232</v>
      </c>
      <c r="G28" s="81">
        <f t="shared" si="7"/>
        <v>188.8894202768453</v>
      </c>
      <c r="H28" s="82"/>
      <c r="I28" s="32"/>
      <c r="J28" s="32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4" x14ac:dyDescent="0.3">
      <c r="A29" s="87" t="s">
        <v>67</v>
      </c>
      <c r="B29" s="99">
        <v>-7.2352E-2</v>
      </c>
      <c r="C29" s="78">
        <f t="shared" si="4"/>
        <v>-6.3616270889920001E-2</v>
      </c>
      <c r="D29" s="78">
        <f t="shared" si="5"/>
        <v>72.134752044448177</v>
      </c>
      <c r="E29" s="79">
        <f t="shared" si="6"/>
        <v>500</v>
      </c>
      <c r="F29" s="80">
        <f t="shared" si="8"/>
        <v>4.5889439266368255</v>
      </c>
      <c r="G29" s="81">
        <f t="shared" si="7"/>
        <v>191.1548434741531</v>
      </c>
      <c r="H29" s="82"/>
      <c r="I29" s="32"/>
      <c r="J29" s="32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4" x14ac:dyDescent="0.3">
      <c r="A30" s="87" t="s">
        <v>68</v>
      </c>
      <c r="B30" s="99">
        <v>6.2895000000000006E-2</v>
      </c>
      <c r="C30" s="78">
        <f t="shared" si="4"/>
        <v>5.5301102355450001E-2</v>
      </c>
      <c r="D30" s="78">
        <f t="shared" si="5"/>
        <v>72.134752044448177</v>
      </c>
      <c r="E30" s="79">
        <f t="shared" si="6"/>
        <v>500</v>
      </c>
      <c r="F30" s="80">
        <f t="shared" si="8"/>
        <v>-3.9891313061950346</v>
      </c>
      <c r="G30" s="81">
        <f t="shared" si="7"/>
        <v>182.57676824132125</v>
      </c>
      <c r="H30" s="82"/>
      <c r="I30" s="32"/>
      <c r="J30" s="32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4" x14ac:dyDescent="0.3">
      <c r="A31" s="87" t="s">
        <v>69</v>
      </c>
      <c r="B31" s="99">
        <v>0.14205799999999999</v>
      </c>
      <c r="C31" s="78">
        <f t="shared" si="4"/>
        <v>0.12490601794117999</v>
      </c>
      <c r="D31" s="78">
        <f t="shared" si="5"/>
        <v>72.134752044448177</v>
      </c>
      <c r="E31" s="79">
        <f t="shared" si="6"/>
        <v>500</v>
      </c>
      <c r="F31" s="80">
        <f t="shared" si="8"/>
        <v>-9.0100646330464134</v>
      </c>
      <c r="G31" s="81">
        <f t="shared" si="7"/>
        <v>177.55583491446984</v>
      </c>
      <c r="H31" s="82"/>
      <c r="I31" s="32"/>
      <c r="J31" s="32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4" x14ac:dyDescent="0.3">
      <c r="A32" s="87" t="s">
        <v>70</v>
      </c>
      <c r="B32" s="99">
        <v>0.72861600000000004</v>
      </c>
      <c r="C32" s="78">
        <f t="shared" si="4"/>
        <v>0.64064342147735998</v>
      </c>
      <c r="D32" s="78">
        <f t="shared" si="5"/>
        <v>72.134752044448177</v>
      </c>
      <c r="E32" s="79">
        <f t="shared" si="6"/>
        <v>500</v>
      </c>
      <c r="F32" s="80">
        <f t="shared" si="8"/>
        <v>-46.21265435717627</v>
      </c>
      <c r="G32" s="81">
        <f t="shared" si="7"/>
        <v>140.35324519034</v>
      </c>
      <c r="H32" s="82"/>
      <c r="I32" s="32"/>
      <c r="J32" s="32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4" x14ac:dyDescent="0.3">
      <c r="A33" s="86"/>
      <c r="B33" s="67"/>
      <c r="C33" s="59"/>
      <c r="D33" s="59"/>
      <c r="E33" s="60"/>
      <c r="F33" s="60"/>
      <c r="G33" s="61"/>
      <c r="H33" s="56"/>
      <c r="I33" s="32"/>
      <c r="J33" s="32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4" x14ac:dyDescent="0.3">
      <c r="A34" s="86"/>
      <c r="B34" s="67"/>
      <c r="C34" s="59"/>
      <c r="D34" s="59"/>
      <c r="E34" s="60"/>
      <c r="F34" s="60"/>
      <c r="G34" s="61"/>
      <c r="H34" s="56"/>
      <c r="I34" s="32"/>
      <c r="J34" s="32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4" x14ac:dyDescent="0.3">
      <c r="A35" s="259" t="s">
        <v>71</v>
      </c>
      <c r="B35" s="247" t="s">
        <v>128</v>
      </c>
      <c r="C35" s="249" t="s">
        <v>129</v>
      </c>
      <c r="D35" s="71" t="s">
        <v>59</v>
      </c>
      <c r="E35" s="71" t="s">
        <v>60</v>
      </c>
      <c r="F35" s="72" t="s">
        <v>121</v>
      </c>
      <c r="G35" s="73" t="s">
        <v>61</v>
      </c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4" x14ac:dyDescent="0.3">
      <c r="A36" s="260"/>
      <c r="B36" s="248"/>
      <c r="C36" s="250"/>
      <c r="D36" s="31" t="s">
        <v>119</v>
      </c>
      <c r="E36" s="74" t="s">
        <v>57</v>
      </c>
      <c r="F36" s="75" t="s">
        <v>130</v>
      </c>
      <c r="G36" s="76" t="s">
        <v>131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4" x14ac:dyDescent="0.3">
      <c r="A37" s="88" t="s">
        <v>22</v>
      </c>
      <c r="B37" s="100">
        <v>0.4741914905862103</v>
      </c>
      <c r="C37" s="78">
        <f t="shared" ref="C37:C40" si="9">B37*$B$12</f>
        <v>0.20380545888862875</v>
      </c>
      <c r="D37" s="78">
        <f t="shared" ref="D37:D40" si="10">$B$3/LN(2)</f>
        <v>72.134752044448177</v>
      </c>
      <c r="E37" s="79">
        <f t="shared" ref="E37:E40" si="11">($B$2-(D37*LN($B$4)))</f>
        <v>500</v>
      </c>
      <c r="F37" s="80">
        <f>-C37*D37</f>
        <v>-14.701456242236212</v>
      </c>
      <c r="G37" s="81">
        <f>-(C37+($B$6/$B$5))*D37+(E37/$B$5)</f>
        <v>171.86444330528005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4" x14ac:dyDescent="0.3">
      <c r="A38" s="88" t="s">
        <v>34</v>
      </c>
      <c r="B38" s="100">
        <v>0.1355893277071725</v>
      </c>
      <c r="C38" s="78">
        <f t="shared" si="9"/>
        <v>5.8275708658540322E-2</v>
      </c>
      <c r="D38" s="78">
        <f t="shared" si="10"/>
        <v>72.134752044448177</v>
      </c>
      <c r="E38" s="79">
        <f t="shared" si="11"/>
        <v>500</v>
      </c>
      <c r="F38" s="80">
        <f t="shared" ref="F38:F40" si="12">-C38*D38</f>
        <v>-4.203703794298308</v>
      </c>
      <c r="G38" s="81">
        <f>-(C38+($B$6/$B$5))*D38+(E38/$B$5)</f>
        <v>182.36219575321797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4" x14ac:dyDescent="0.3">
      <c r="A39" s="88" t="s">
        <v>36</v>
      </c>
      <c r="B39" s="100">
        <v>-0.31604681414905461</v>
      </c>
      <c r="C39" s="78">
        <f t="shared" si="9"/>
        <v>-0.1358355585594947</v>
      </c>
      <c r="D39" s="78">
        <f t="shared" si="10"/>
        <v>72.134752044448177</v>
      </c>
      <c r="E39" s="79">
        <f t="shared" si="11"/>
        <v>500</v>
      </c>
      <c r="F39" s="80">
        <f t="shared" si="12"/>
        <v>9.7984643355082692</v>
      </c>
      <c r="G39" s="81">
        <f>-(C39+($B$6/$B$5))*D39+(E39/$B$5)</f>
        <v>196.36436388302454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4" x14ac:dyDescent="0.3">
      <c r="A40" s="88" t="s">
        <v>37</v>
      </c>
      <c r="B40" s="100">
        <v>-2.6052023849243364E-2</v>
      </c>
      <c r="C40" s="78">
        <f t="shared" si="9"/>
        <v>-1.1197047566182007E-2</v>
      </c>
      <c r="D40" s="78">
        <f t="shared" si="10"/>
        <v>72.134752044448177</v>
      </c>
      <c r="E40" s="79">
        <f t="shared" si="11"/>
        <v>500</v>
      </c>
      <c r="F40" s="80">
        <f t="shared" si="12"/>
        <v>0.80769624981643107</v>
      </c>
      <c r="G40" s="81">
        <f>-(C40+($B$6/$B$5))*D40+(E40/$B$5)</f>
        <v>187.37359579733271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4" x14ac:dyDescent="0.3">
      <c r="A41" s="89"/>
      <c r="B41" s="60"/>
      <c r="C41" s="60"/>
      <c r="D41" s="60"/>
      <c r="E41" s="60"/>
      <c r="F41" s="60"/>
      <c r="G41" s="61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4" x14ac:dyDescent="0.3">
      <c r="A42" s="89" t="s">
        <v>120</v>
      </c>
      <c r="B42" s="60"/>
      <c r="C42" s="60"/>
      <c r="D42" s="60"/>
      <c r="E42" s="60"/>
      <c r="F42" s="60"/>
      <c r="G42" s="61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4" x14ac:dyDescent="0.3">
      <c r="A43" s="101" t="s">
        <v>72</v>
      </c>
      <c r="B43" s="102" t="s">
        <v>46</v>
      </c>
      <c r="C43" s="102" t="s">
        <v>73</v>
      </c>
      <c r="D43" s="102" t="s">
        <v>8</v>
      </c>
      <c r="E43" s="72" t="s">
        <v>121</v>
      </c>
      <c r="F43" s="73" t="s">
        <v>61</v>
      </c>
      <c r="G43" s="61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4" x14ac:dyDescent="0.3">
      <c r="A44" s="88" t="s">
        <v>74</v>
      </c>
      <c r="B44" s="90" t="s">
        <v>13</v>
      </c>
      <c r="C44" s="90" t="s">
        <v>75</v>
      </c>
      <c r="D44" s="90">
        <v>8.14E-2</v>
      </c>
      <c r="E44" s="91">
        <f>F18</f>
        <v>-5.0599560315666645</v>
      </c>
      <c r="F44" s="91">
        <f>G18</f>
        <v>181.50594351594961</v>
      </c>
      <c r="G44" s="61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4" x14ac:dyDescent="0.3">
      <c r="A45" s="88" t="s">
        <v>76</v>
      </c>
      <c r="B45" s="92">
        <v>0.12970000000000001</v>
      </c>
      <c r="C45" s="90" t="s">
        <v>77</v>
      </c>
      <c r="D45" s="90">
        <v>-0.303039</v>
      </c>
      <c r="E45" s="97">
        <f>F27</f>
        <v>19.220325334256092</v>
      </c>
      <c r="F45" s="97">
        <f>G27</f>
        <v>205.78622488177234</v>
      </c>
      <c r="G45" s="61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4" x14ac:dyDescent="0.3">
      <c r="A46" s="88" t="s">
        <v>78</v>
      </c>
      <c r="B46" s="90">
        <v>47</v>
      </c>
      <c r="C46" s="90" t="s">
        <v>79</v>
      </c>
      <c r="D46" s="90">
        <v>-0.31604700000000002</v>
      </c>
      <c r="E46" s="97">
        <f>F39</f>
        <v>9.7984643355082692</v>
      </c>
      <c r="F46" s="97">
        <f>G39</f>
        <v>196.36436388302454</v>
      </c>
      <c r="G46" s="61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4" x14ac:dyDescent="0.3">
      <c r="A47" s="254" t="s">
        <v>17</v>
      </c>
      <c r="B47" s="255"/>
      <c r="C47" s="255"/>
      <c r="D47" s="256"/>
      <c r="E47" s="98">
        <f t="shared" ref="E47:F47" si="13">SUM(E44:E46)</f>
        <v>23.958833638197696</v>
      </c>
      <c r="F47" s="98">
        <f t="shared" si="13"/>
        <v>583.65653228074655</v>
      </c>
      <c r="G47" s="93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4.5" thickBot="1" x14ac:dyDescent="0.35">
      <c r="A48" s="94"/>
      <c r="B48" s="95"/>
      <c r="C48" s="95"/>
      <c r="D48" s="95"/>
      <c r="E48" s="95"/>
      <c r="F48" s="95"/>
      <c r="G48" s="96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4" x14ac:dyDescent="0.3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4" x14ac:dyDescent="0.3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4" x14ac:dyDescent="0.3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4" x14ac:dyDescent="0.3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4.5" thickBo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8" x14ac:dyDescent="0.3">
      <c r="A54" s="251" t="s">
        <v>122</v>
      </c>
      <c r="B54" s="252"/>
      <c r="C54" s="252"/>
      <c r="D54" s="252"/>
      <c r="E54" s="252"/>
      <c r="F54" s="252"/>
      <c r="G54" s="253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4" x14ac:dyDescent="0.3">
      <c r="A55" s="89" t="s">
        <v>126</v>
      </c>
      <c r="B55" s="60"/>
      <c r="C55" s="60"/>
      <c r="D55" s="60"/>
      <c r="E55" s="60"/>
      <c r="F55" s="60"/>
      <c r="G55" s="61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4" x14ac:dyDescent="0.3">
      <c r="A56" s="89" t="str">
        <f>'2.3.4.3.2_Hitung_Probabilitas'!A8</f>
        <v>Theta</v>
      </c>
      <c r="B56" s="60">
        <f>'2.3.4.3.2_Hitung_Probabilitas'!B8</f>
        <v>-1.1597543246491198</v>
      </c>
      <c r="C56" s="60"/>
      <c r="D56" s="60"/>
      <c r="E56" s="60"/>
      <c r="F56" s="60"/>
      <c r="G56" s="61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4" x14ac:dyDescent="0.3">
      <c r="A57" s="89" t="str">
        <f>'2.3.4.3.2_Hitung_Probabilitas'!A9</f>
        <v>Formula</v>
      </c>
      <c r="B57" s="60" t="str">
        <f>'2.3.4.3.2_Hitung_Probabilitas'!B9</f>
        <v>Intercept + (koefisien SLIK_Kolektibilitas * WOE SLIK_Kolektibilitas  user) + (koefisien DBR * WOE DBR  user) + (koefisien Usia * WOE Usia user)</v>
      </c>
      <c r="C57" s="60"/>
      <c r="D57" s="60"/>
      <c r="E57" s="60"/>
      <c r="F57" s="60"/>
      <c r="G57" s="61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4" x14ac:dyDescent="0.3">
      <c r="A58" s="89"/>
      <c r="B58" s="60"/>
      <c r="C58" s="60"/>
      <c r="D58" s="60"/>
      <c r="E58" s="60"/>
      <c r="F58" s="60"/>
      <c r="G58" s="61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4" x14ac:dyDescent="0.3">
      <c r="A59" s="89" t="str">
        <f>'2.3.4.3.2_Hitung_Probabilitas'!A11</f>
        <v>Hasil regresi logistik</v>
      </c>
      <c r="B59" s="60">
        <f>'2.3.4.3.2_Hitung_Probabilitas'!B11</f>
        <v>0.2387119285148552</v>
      </c>
      <c r="C59" s="60"/>
      <c r="D59" s="60"/>
      <c r="E59" s="60"/>
      <c r="F59" s="60"/>
      <c r="G59" s="61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4" x14ac:dyDescent="0.3">
      <c r="A60" s="89" t="str">
        <f>'2.3.4.3.2_Hitung_Probabilitas'!A12</f>
        <v>Formula</v>
      </c>
      <c r="B60" s="103" t="str">
        <f>'2.3.4.3.2_Hitung_Probabilitas'!B12</f>
        <v>y =1 / (1  + exp-(-theta))</v>
      </c>
      <c r="C60" s="60"/>
      <c r="D60" s="60"/>
      <c r="E60" s="60"/>
      <c r="F60" s="60"/>
      <c r="G60" s="61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4" x14ac:dyDescent="0.3">
      <c r="A61" s="89"/>
      <c r="B61" s="60"/>
      <c r="C61" s="60"/>
      <c r="D61" s="60"/>
      <c r="E61" s="60"/>
      <c r="F61" s="60"/>
      <c r="G61" s="61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4" x14ac:dyDescent="0.3">
      <c r="A62" s="89" t="s">
        <v>123</v>
      </c>
      <c r="B62" s="60"/>
      <c r="C62" s="60"/>
      <c r="D62" s="60"/>
      <c r="E62" s="60"/>
      <c r="F62" s="60"/>
      <c r="G62" s="61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4" x14ac:dyDescent="0.3">
      <c r="A63" s="89"/>
      <c r="B63" s="60"/>
      <c r="C63" s="60"/>
      <c r="D63" s="60"/>
      <c r="E63" s="60"/>
      <c r="F63" s="60"/>
      <c r="G63" s="61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4" x14ac:dyDescent="0.3">
      <c r="A64" s="89" t="s">
        <v>59</v>
      </c>
      <c r="B64" s="60">
        <f>B3/LN(2)</f>
        <v>72.134752044448177</v>
      </c>
      <c r="C64" s="60"/>
      <c r="D64" s="60"/>
      <c r="E64" s="60"/>
      <c r="F64" s="60"/>
      <c r="G64" s="61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4" x14ac:dyDescent="0.3">
      <c r="A65" s="89" t="s">
        <v>110</v>
      </c>
      <c r="B65" s="104" t="s">
        <v>119</v>
      </c>
      <c r="C65" s="60"/>
      <c r="D65" s="60"/>
      <c r="E65" s="60"/>
      <c r="F65" s="60"/>
      <c r="G65" s="61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4" x14ac:dyDescent="0.3">
      <c r="A66" s="89"/>
      <c r="B66" s="60"/>
      <c r="C66" s="60"/>
      <c r="D66" s="60"/>
      <c r="E66" s="60"/>
      <c r="F66" s="60"/>
      <c r="G66" s="61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4" x14ac:dyDescent="0.3">
      <c r="A67" s="89" t="s">
        <v>21</v>
      </c>
      <c r="B67" s="60">
        <f>B2+B64*LN(1/B4)</f>
        <v>500</v>
      </c>
      <c r="C67" s="60"/>
      <c r="D67" s="60"/>
      <c r="E67" s="60"/>
      <c r="F67" s="60"/>
      <c r="G67" s="61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4" x14ac:dyDescent="0.3">
      <c r="A68" s="89" t="s">
        <v>110</v>
      </c>
      <c r="B68" s="60" t="s">
        <v>124</v>
      </c>
      <c r="C68" s="60"/>
      <c r="D68" s="60"/>
      <c r="E68" s="60"/>
      <c r="F68" s="60"/>
      <c r="G68" s="61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4" x14ac:dyDescent="0.3">
      <c r="A69" s="89"/>
      <c r="B69" s="60"/>
      <c r="C69" s="60"/>
      <c r="D69" s="60"/>
      <c r="E69" s="60"/>
      <c r="F69" s="60"/>
      <c r="G69" s="61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4" x14ac:dyDescent="0.3">
      <c r="A70" s="89" t="s">
        <v>125</v>
      </c>
      <c r="B70" s="60">
        <f>B67-B64*LN(B59/(1-B59))</f>
        <v>583.65859064104075</v>
      </c>
      <c r="C70" s="60"/>
      <c r="D70" s="60"/>
      <c r="E70" s="60"/>
      <c r="F70" s="60"/>
      <c r="G70" s="61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4" x14ac:dyDescent="0.3">
      <c r="A71" s="89" t="s">
        <v>110</v>
      </c>
      <c r="B71" s="60" t="s">
        <v>127</v>
      </c>
      <c r="C71" s="60"/>
      <c r="D71" s="60"/>
      <c r="E71" s="60"/>
      <c r="F71" s="60"/>
      <c r="G71" s="61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4.5" thickBot="1" x14ac:dyDescent="0.35">
      <c r="A72" s="94"/>
      <c r="B72" s="95"/>
      <c r="C72" s="95"/>
      <c r="D72" s="95"/>
      <c r="E72" s="95"/>
      <c r="F72" s="95"/>
      <c r="G72" s="105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4" x14ac:dyDescent="0.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4" x14ac:dyDescent="0.3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4" x14ac:dyDescent="0.3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4" x14ac:dyDescent="0.3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4" x14ac:dyDescent="0.3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4" x14ac:dyDescent="0.3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4" x14ac:dyDescent="0.3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4" x14ac:dyDescent="0.3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4" x14ac:dyDescent="0.3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4" x14ac:dyDescent="0.3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4" x14ac:dyDescent="0.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4" x14ac:dyDescent="0.3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4" x14ac:dyDescent="0.3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4" x14ac:dyDescent="0.3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4" x14ac:dyDescent="0.3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4" x14ac:dyDescent="0.3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4" x14ac:dyDescent="0.3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4" x14ac:dyDescent="0.3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4" x14ac:dyDescent="0.3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4" x14ac:dyDescent="0.3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4" x14ac:dyDescent="0.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4" x14ac:dyDescent="0.3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4" x14ac:dyDescent="0.3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4" x14ac:dyDescent="0.3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4" x14ac:dyDescent="0.3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4" x14ac:dyDescent="0.3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4" x14ac:dyDescent="0.3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4" x14ac:dyDescent="0.3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4" x14ac:dyDescent="0.3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4" x14ac:dyDescent="0.3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4" x14ac:dyDescent="0.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4" x14ac:dyDescent="0.3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4" x14ac:dyDescent="0.3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4" x14ac:dyDescent="0.3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4" x14ac:dyDescent="0.3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4" x14ac:dyDescent="0.3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4" x14ac:dyDescent="0.3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4" x14ac:dyDescent="0.3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4" x14ac:dyDescent="0.3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4" x14ac:dyDescent="0.3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4" x14ac:dyDescent="0.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4" x14ac:dyDescent="0.3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4" x14ac:dyDescent="0.3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4" x14ac:dyDescent="0.3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4" x14ac:dyDescent="0.3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4" x14ac:dyDescent="0.3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4" x14ac:dyDescent="0.3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4" x14ac:dyDescent="0.3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4" x14ac:dyDescent="0.3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4" x14ac:dyDescent="0.3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4" x14ac:dyDescent="0.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4" x14ac:dyDescent="0.3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4" x14ac:dyDescent="0.3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4" x14ac:dyDescent="0.3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4" x14ac:dyDescent="0.3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4" x14ac:dyDescent="0.3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4" x14ac:dyDescent="0.3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4" x14ac:dyDescent="0.3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4" x14ac:dyDescent="0.3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4" x14ac:dyDescent="0.3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4" x14ac:dyDescent="0.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4" x14ac:dyDescent="0.3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4" x14ac:dyDescent="0.3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4" x14ac:dyDescent="0.3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4" x14ac:dyDescent="0.3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4" x14ac:dyDescent="0.3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4" x14ac:dyDescent="0.3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4" x14ac:dyDescent="0.3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4" x14ac:dyDescent="0.3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4" x14ac:dyDescent="0.3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4" x14ac:dyDescent="0.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4" x14ac:dyDescent="0.3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4" x14ac:dyDescent="0.3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4" x14ac:dyDescent="0.3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4" x14ac:dyDescent="0.3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4" x14ac:dyDescent="0.3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4" x14ac:dyDescent="0.3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4" x14ac:dyDescent="0.3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4" x14ac:dyDescent="0.3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4" x14ac:dyDescent="0.3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4" x14ac:dyDescent="0.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4" x14ac:dyDescent="0.3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4" x14ac:dyDescent="0.3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4" x14ac:dyDescent="0.3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4" x14ac:dyDescent="0.3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4" x14ac:dyDescent="0.3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4" x14ac:dyDescent="0.3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4" x14ac:dyDescent="0.3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4" x14ac:dyDescent="0.3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4" x14ac:dyDescent="0.3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4" x14ac:dyDescent="0.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4" x14ac:dyDescent="0.3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4" x14ac:dyDescent="0.3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4" x14ac:dyDescent="0.3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4" x14ac:dyDescent="0.3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4" x14ac:dyDescent="0.3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4" x14ac:dyDescent="0.3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4" x14ac:dyDescent="0.3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4" x14ac:dyDescent="0.3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4" x14ac:dyDescent="0.3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4" x14ac:dyDescent="0.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4" x14ac:dyDescent="0.3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4" x14ac:dyDescent="0.3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4" x14ac:dyDescent="0.3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4" x14ac:dyDescent="0.3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4" x14ac:dyDescent="0.3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4" x14ac:dyDescent="0.3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4" x14ac:dyDescent="0.3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4" x14ac:dyDescent="0.3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4" x14ac:dyDescent="0.3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4" x14ac:dyDescent="0.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4" x14ac:dyDescent="0.3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4" x14ac:dyDescent="0.3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4" x14ac:dyDescent="0.3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4" x14ac:dyDescent="0.3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4" x14ac:dyDescent="0.3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4" x14ac:dyDescent="0.3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4" x14ac:dyDescent="0.3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4" x14ac:dyDescent="0.3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4" x14ac:dyDescent="0.3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4" x14ac:dyDescent="0.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4" x14ac:dyDescent="0.3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4" x14ac:dyDescent="0.3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4" x14ac:dyDescent="0.3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4" x14ac:dyDescent="0.3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4" x14ac:dyDescent="0.3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4" x14ac:dyDescent="0.3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4" x14ac:dyDescent="0.3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4" x14ac:dyDescent="0.3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4" x14ac:dyDescent="0.3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4" x14ac:dyDescent="0.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4" x14ac:dyDescent="0.3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4" x14ac:dyDescent="0.3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4" x14ac:dyDescent="0.3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4" x14ac:dyDescent="0.3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4" x14ac:dyDescent="0.3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4" x14ac:dyDescent="0.3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4" x14ac:dyDescent="0.3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4" x14ac:dyDescent="0.3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4" x14ac:dyDescent="0.3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4" x14ac:dyDescent="0.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4" x14ac:dyDescent="0.3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4" x14ac:dyDescent="0.3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4" x14ac:dyDescent="0.3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4" x14ac:dyDescent="0.3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4" x14ac:dyDescent="0.3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4" x14ac:dyDescent="0.3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4" x14ac:dyDescent="0.3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4" x14ac:dyDescent="0.3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4" x14ac:dyDescent="0.3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4" x14ac:dyDescent="0.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4" x14ac:dyDescent="0.3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4" x14ac:dyDescent="0.3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4" x14ac:dyDescent="0.3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4" x14ac:dyDescent="0.3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4" x14ac:dyDescent="0.3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4" x14ac:dyDescent="0.3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 ht="14" x14ac:dyDescent="0.3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 ht="14" x14ac:dyDescent="0.3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 ht="14" x14ac:dyDescent="0.3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 ht="14" x14ac:dyDescent="0.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 ht="14" x14ac:dyDescent="0.3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 ht="14" x14ac:dyDescent="0.3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 ht="14" x14ac:dyDescent="0.3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 ht="14" x14ac:dyDescent="0.3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 ht="14" x14ac:dyDescent="0.3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</row>
    <row r="239" spans="1:24" ht="14" x14ac:dyDescent="0.3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</row>
    <row r="240" spans="1:24" ht="14" x14ac:dyDescent="0.3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</row>
    <row r="241" spans="1:24" ht="14" x14ac:dyDescent="0.3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</row>
    <row r="242" spans="1:24" ht="14" x14ac:dyDescent="0.3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</row>
    <row r="243" spans="1:24" ht="14" x14ac:dyDescent="0.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</row>
    <row r="244" spans="1:24" ht="14" x14ac:dyDescent="0.3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</row>
    <row r="245" spans="1:24" ht="14" x14ac:dyDescent="0.3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</row>
    <row r="246" spans="1:24" ht="14" x14ac:dyDescent="0.3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</row>
    <row r="247" spans="1:24" ht="14" x14ac:dyDescent="0.3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</row>
    <row r="248" spans="1:24" ht="14" x14ac:dyDescent="0.3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spans="1:24" ht="14" x14ac:dyDescent="0.3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</row>
    <row r="250" spans="1:24" ht="14" x14ac:dyDescent="0.3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</row>
    <row r="251" spans="1:24" ht="14" x14ac:dyDescent="0.3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</row>
    <row r="252" spans="1:24" ht="14" x14ac:dyDescent="0.3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</row>
    <row r="253" spans="1:24" ht="14" x14ac:dyDescent="0.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</row>
    <row r="254" spans="1:24" ht="14" x14ac:dyDescent="0.3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</row>
    <row r="255" spans="1:24" ht="14" x14ac:dyDescent="0.3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</row>
    <row r="256" spans="1:24" ht="14" x14ac:dyDescent="0.3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</row>
    <row r="257" spans="1:24" ht="14" x14ac:dyDescent="0.3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</row>
    <row r="258" spans="1:24" ht="14" x14ac:dyDescent="0.3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</row>
    <row r="259" spans="1:24" ht="14" x14ac:dyDescent="0.3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</row>
    <row r="260" spans="1:24" ht="14" x14ac:dyDescent="0.3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</row>
    <row r="261" spans="1:24" ht="14" x14ac:dyDescent="0.3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</row>
    <row r="262" spans="1:24" ht="14" x14ac:dyDescent="0.3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</row>
    <row r="263" spans="1:24" ht="14" x14ac:dyDescent="0.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</row>
    <row r="264" spans="1:24" ht="14" x14ac:dyDescent="0.3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</row>
    <row r="265" spans="1:24" ht="14" x14ac:dyDescent="0.3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</row>
    <row r="266" spans="1:24" ht="14" x14ac:dyDescent="0.3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</row>
    <row r="267" spans="1:24" ht="14" x14ac:dyDescent="0.3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</row>
    <row r="268" spans="1:24" ht="14" x14ac:dyDescent="0.3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</row>
    <row r="269" spans="1:24" ht="14" x14ac:dyDescent="0.3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spans="1:24" ht="14" x14ac:dyDescent="0.3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</row>
    <row r="271" spans="1:24" ht="14" x14ac:dyDescent="0.3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</row>
    <row r="272" spans="1:24" ht="14" x14ac:dyDescent="0.3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</row>
    <row r="273" spans="1:24" ht="14" x14ac:dyDescent="0.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</row>
    <row r="274" spans="1:24" ht="14" x14ac:dyDescent="0.3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</row>
    <row r="275" spans="1:24" ht="14" x14ac:dyDescent="0.3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</row>
    <row r="276" spans="1:24" ht="14" x14ac:dyDescent="0.3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</row>
    <row r="277" spans="1:24" ht="14" x14ac:dyDescent="0.3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</row>
    <row r="278" spans="1:24" ht="14" x14ac:dyDescent="0.3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</row>
    <row r="279" spans="1:24" ht="14" x14ac:dyDescent="0.3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</row>
    <row r="280" spans="1:24" ht="14" x14ac:dyDescent="0.3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</row>
    <row r="281" spans="1:24" ht="14" x14ac:dyDescent="0.3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</row>
    <row r="282" spans="1:24" ht="14" x14ac:dyDescent="0.3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</row>
    <row r="283" spans="1:24" ht="14" x14ac:dyDescent="0.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</row>
    <row r="284" spans="1:24" ht="14" x14ac:dyDescent="0.3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</row>
    <row r="285" spans="1:24" ht="14" x14ac:dyDescent="0.3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</row>
    <row r="286" spans="1:24" ht="14" x14ac:dyDescent="0.3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</row>
    <row r="287" spans="1:24" ht="14" x14ac:dyDescent="0.3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</row>
    <row r="288" spans="1:24" ht="14" x14ac:dyDescent="0.3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</row>
    <row r="289" spans="1:24" ht="14" x14ac:dyDescent="0.3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</row>
    <row r="290" spans="1:24" ht="14" x14ac:dyDescent="0.3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</row>
    <row r="291" spans="1:24" ht="14" x14ac:dyDescent="0.3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</row>
    <row r="292" spans="1:24" ht="14" x14ac:dyDescent="0.3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</row>
    <row r="293" spans="1:24" ht="14" x14ac:dyDescent="0.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</row>
    <row r="294" spans="1:24" ht="14" x14ac:dyDescent="0.3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</row>
    <row r="295" spans="1:24" ht="14" x14ac:dyDescent="0.3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</row>
    <row r="296" spans="1:24" ht="14" x14ac:dyDescent="0.3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</row>
    <row r="297" spans="1:24" ht="14" x14ac:dyDescent="0.3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</row>
    <row r="298" spans="1:24" ht="14" x14ac:dyDescent="0.3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</row>
    <row r="299" spans="1:24" ht="14" x14ac:dyDescent="0.3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</row>
    <row r="300" spans="1:24" ht="14" x14ac:dyDescent="0.3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</row>
    <row r="301" spans="1:24" ht="14" x14ac:dyDescent="0.3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</row>
    <row r="302" spans="1:24" ht="14" x14ac:dyDescent="0.3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</row>
    <row r="303" spans="1:24" ht="14" x14ac:dyDescent="0.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</row>
    <row r="304" spans="1:24" ht="14" x14ac:dyDescent="0.3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</row>
    <row r="305" spans="1:24" ht="14" x14ac:dyDescent="0.3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</row>
    <row r="306" spans="1:24" ht="14" x14ac:dyDescent="0.3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</row>
    <row r="307" spans="1:24" ht="14" x14ac:dyDescent="0.3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</row>
    <row r="308" spans="1:24" ht="14" x14ac:dyDescent="0.3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</row>
    <row r="309" spans="1:24" ht="14" x14ac:dyDescent="0.3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</row>
    <row r="310" spans="1:24" ht="14" x14ac:dyDescent="0.3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</row>
    <row r="311" spans="1:24" ht="14" x14ac:dyDescent="0.3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</row>
    <row r="312" spans="1:24" ht="14" x14ac:dyDescent="0.3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</row>
    <row r="313" spans="1:24" ht="14" x14ac:dyDescent="0.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</row>
    <row r="314" spans="1:24" ht="14" x14ac:dyDescent="0.3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</row>
    <row r="315" spans="1:24" ht="14" x14ac:dyDescent="0.3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</row>
    <row r="316" spans="1:24" ht="14" x14ac:dyDescent="0.3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</row>
    <row r="317" spans="1:24" ht="14" x14ac:dyDescent="0.3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</row>
    <row r="318" spans="1:24" ht="14" x14ac:dyDescent="0.3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</row>
    <row r="319" spans="1:24" ht="14" x14ac:dyDescent="0.3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</row>
    <row r="320" spans="1:24" ht="14" x14ac:dyDescent="0.3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</row>
    <row r="321" spans="1:24" ht="14" x14ac:dyDescent="0.3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</row>
    <row r="322" spans="1:24" ht="14" x14ac:dyDescent="0.3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</row>
    <row r="323" spans="1:24" ht="14" x14ac:dyDescent="0.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</row>
    <row r="324" spans="1:24" ht="14" x14ac:dyDescent="0.3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</row>
    <row r="325" spans="1:24" ht="14" x14ac:dyDescent="0.3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</row>
    <row r="326" spans="1:24" ht="14" x14ac:dyDescent="0.3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</row>
    <row r="327" spans="1:24" ht="14" x14ac:dyDescent="0.3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</row>
    <row r="328" spans="1:24" ht="14" x14ac:dyDescent="0.3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</row>
    <row r="329" spans="1:24" ht="14" x14ac:dyDescent="0.3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</row>
    <row r="330" spans="1:24" ht="14" x14ac:dyDescent="0.3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</row>
    <row r="331" spans="1:24" ht="14" x14ac:dyDescent="0.3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</row>
    <row r="332" spans="1:24" ht="14" x14ac:dyDescent="0.3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</row>
    <row r="333" spans="1:24" ht="14" x14ac:dyDescent="0.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</row>
    <row r="334" spans="1:24" ht="14" x14ac:dyDescent="0.3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</row>
    <row r="335" spans="1:24" ht="14" x14ac:dyDescent="0.3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</row>
    <row r="336" spans="1:24" ht="14" x14ac:dyDescent="0.3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</row>
    <row r="337" spans="1:24" ht="14" x14ac:dyDescent="0.3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</row>
    <row r="338" spans="1:24" ht="14" x14ac:dyDescent="0.3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</row>
    <row r="339" spans="1:24" ht="14" x14ac:dyDescent="0.3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</row>
    <row r="340" spans="1:24" ht="14" x14ac:dyDescent="0.3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</row>
    <row r="341" spans="1:24" ht="14" x14ac:dyDescent="0.3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</row>
    <row r="342" spans="1:24" ht="14" x14ac:dyDescent="0.3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</row>
    <row r="343" spans="1:24" ht="14" x14ac:dyDescent="0.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</row>
    <row r="344" spans="1:24" ht="14" x14ac:dyDescent="0.3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</row>
    <row r="345" spans="1:24" ht="14" x14ac:dyDescent="0.3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</row>
    <row r="346" spans="1:24" ht="14" x14ac:dyDescent="0.3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</row>
    <row r="347" spans="1:24" ht="14" x14ac:dyDescent="0.3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</row>
    <row r="348" spans="1:24" ht="14" x14ac:dyDescent="0.3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</row>
    <row r="349" spans="1:24" ht="14" x14ac:dyDescent="0.3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</row>
    <row r="350" spans="1:24" ht="14" x14ac:dyDescent="0.3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</row>
    <row r="351" spans="1:24" ht="14" x14ac:dyDescent="0.3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</row>
    <row r="352" spans="1:24" ht="14" x14ac:dyDescent="0.3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</row>
    <row r="353" spans="1:24" ht="14" x14ac:dyDescent="0.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</row>
    <row r="354" spans="1:24" ht="14" x14ac:dyDescent="0.3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</row>
    <row r="355" spans="1:24" ht="14" x14ac:dyDescent="0.3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</row>
    <row r="356" spans="1:24" ht="14" x14ac:dyDescent="0.3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</row>
    <row r="357" spans="1:24" ht="14" x14ac:dyDescent="0.3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</row>
    <row r="358" spans="1:24" ht="14" x14ac:dyDescent="0.3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</row>
    <row r="359" spans="1:24" ht="14" x14ac:dyDescent="0.3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</row>
    <row r="360" spans="1:24" ht="14" x14ac:dyDescent="0.3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</row>
    <row r="361" spans="1:24" ht="14" x14ac:dyDescent="0.3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</row>
    <row r="362" spans="1:24" ht="14" x14ac:dyDescent="0.3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</row>
    <row r="363" spans="1:24" ht="14" x14ac:dyDescent="0.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</row>
    <row r="364" spans="1:24" ht="14" x14ac:dyDescent="0.3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</row>
    <row r="365" spans="1:24" ht="14" x14ac:dyDescent="0.3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</row>
    <row r="366" spans="1:24" ht="14" x14ac:dyDescent="0.3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</row>
    <row r="367" spans="1:24" ht="14" x14ac:dyDescent="0.3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</row>
    <row r="368" spans="1:24" ht="14" x14ac:dyDescent="0.3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</row>
    <row r="369" spans="1:24" ht="14" x14ac:dyDescent="0.3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</row>
    <row r="370" spans="1:24" ht="14" x14ac:dyDescent="0.3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</row>
    <row r="371" spans="1:24" ht="14" x14ac:dyDescent="0.3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</row>
    <row r="372" spans="1:24" ht="14" x14ac:dyDescent="0.3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</row>
    <row r="373" spans="1:24" ht="14" x14ac:dyDescent="0.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</row>
    <row r="374" spans="1:24" ht="14" x14ac:dyDescent="0.3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</row>
    <row r="375" spans="1:24" ht="14" x14ac:dyDescent="0.3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</row>
    <row r="376" spans="1:24" ht="14" x14ac:dyDescent="0.3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</row>
    <row r="377" spans="1:24" ht="14" x14ac:dyDescent="0.3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</row>
    <row r="378" spans="1:24" ht="14" x14ac:dyDescent="0.3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</row>
    <row r="379" spans="1:24" ht="14" x14ac:dyDescent="0.3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</row>
    <row r="380" spans="1:24" ht="14" x14ac:dyDescent="0.3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</row>
    <row r="381" spans="1:24" ht="14" x14ac:dyDescent="0.3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</row>
    <row r="382" spans="1:24" ht="14" x14ac:dyDescent="0.3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</row>
    <row r="383" spans="1:24" ht="14" x14ac:dyDescent="0.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</row>
    <row r="384" spans="1:24" ht="14" x14ac:dyDescent="0.3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</row>
    <row r="385" spans="1:24" ht="14" x14ac:dyDescent="0.3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</row>
    <row r="386" spans="1:24" ht="14" x14ac:dyDescent="0.3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</row>
    <row r="387" spans="1:24" ht="14" x14ac:dyDescent="0.3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</row>
    <row r="388" spans="1:24" ht="14" x14ac:dyDescent="0.3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</row>
    <row r="389" spans="1:24" ht="14" x14ac:dyDescent="0.3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</row>
    <row r="390" spans="1:24" ht="14" x14ac:dyDescent="0.3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</row>
    <row r="391" spans="1:24" ht="14" x14ac:dyDescent="0.3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</row>
    <row r="392" spans="1:24" ht="14" x14ac:dyDescent="0.3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</row>
    <row r="393" spans="1:24" ht="14" x14ac:dyDescent="0.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</row>
    <row r="394" spans="1:24" ht="14" x14ac:dyDescent="0.3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</row>
    <row r="395" spans="1:24" ht="14" x14ac:dyDescent="0.3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</row>
    <row r="396" spans="1:24" ht="14" x14ac:dyDescent="0.3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</row>
    <row r="397" spans="1:24" ht="14" x14ac:dyDescent="0.3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</row>
    <row r="398" spans="1:24" ht="14" x14ac:dyDescent="0.3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</row>
    <row r="399" spans="1:24" ht="14" x14ac:dyDescent="0.3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</row>
    <row r="400" spans="1:24" ht="14" x14ac:dyDescent="0.3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</row>
    <row r="401" spans="1:24" ht="14" x14ac:dyDescent="0.3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</row>
    <row r="402" spans="1:24" ht="14" x14ac:dyDescent="0.3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</row>
    <row r="403" spans="1:24" ht="14" x14ac:dyDescent="0.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</row>
    <row r="404" spans="1:24" ht="14" x14ac:dyDescent="0.3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</row>
    <row r="405" spans="1:24" ht="14" x14ac:dyDescent="0.3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</row>
    <row r="406" spans="1:24" ht="14" x14ac:dyDescent="0.3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</row>
    <row r="407" spans="1:24" ht="14" x14ac:dyDescent="0.3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</row>
    <row r="408" spans="1:24" ht="14" x14ac:dyDescent="0.3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</row>
    <row r="409" spans="1:24" ht="14" x14ac:dyDescent="0.3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</row>
    <row r="410" spans="1:24" ht="14" x14ac:dyDescent="0.3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</row>
    <row r="411" spans="1:24" ht="14" x14ac:dyDescent="0.3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</row>
    <row r="412" spans="1:24" ht="14" x14ac:dyDescent="0.3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</row>
    <row r="413" spans="1:24" ht="14" x14ac:dyDescent="0.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</row>
    <row r="414" spans="1:24" ht="14" x14ac:dyDescent="0.3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</row>
    <row r="415" spans="1:24" ht="14" x14ac:dyDescent="0.3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</row>
    <row r="416" spans="1:24" ht="14" x14ac:dyDescent="0.3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</row>
    <row r="417" spans="1:24" ht="14" x14ac:dyDescent="0.3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</row>
    <row r="418" spans="1:24" ht="14" x14ac:dyDescent="0.3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</row>
    <row r="419" spans="1:24" ht="14" x14ac:dyDescent="0.3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</row>
    <row r="420" spans="1:24" ht="14" x14ac:dyDescent="0.3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</row>
    <row r="421" spans="1:24" ht="14" x14ac:dyDescent="0.3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</row>
    <row r="422" spans="1:24" ht="14" x14ac:dyDescent="0.3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</row>
    <row r="423" spans="1:24" ht="14" x14ac:dyDescent="0.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</row>
    <row r="424" spans="1:24" ht="14" x14ac:dyDescent="0.3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</row>
    <row r="425" spans="1:24" ht="14" x14ac:dyDescent="0.3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</row>
    <row r="426" spans="1:24" ht="14" x14ac:dyDescent="0.3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</row>
    <row r="427" spans="1:24" ht="14" x14ac:dyDescent="0.3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</row>
    <row r="428" spans="1:24" ht="14" x14ac:dyDescent="0.3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</row>
    <row r="429" spans="1:24" ht="14" x14ac:dyDescent="0.3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</row>
    <row r="430" spans="1:24" ht="14" x14ac:dyDescent="0.3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</row>
    <row r="431" spans="1:24" ht="14" x14ac:dyDescent="0.3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</row>
    <row r="432" spans="1:24" ht="14" x14ac:dyDescent="0.3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</row>
    <row r="433" spans="1:24" ht="14" x14ac:dyDescent="0.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</row>
    <row r="434" spans="1:24" ht="14" x14ac:dyDescent="0.3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</row>
    <row r="435" spans="1:24" ht="14" x14ac:dyDescent="0.3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</row>
    <row r="436" spans="1:24" ht="14" x14ac:dyDescent="0.3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</row>
    <row r="437" spans="1:24" ht="14" x14ac:dyDescent="0.3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</row>
    <row r="438" spans="1:24" ht="14" x14ac:dyDescent="0.3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</row>
    <row r="439" spans="1:24" ht="14" x14ac:dyDescent="0.3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</row>
    <row r="440" spans="1:24" ht="14" x14ac:dyDescent="0.3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</row>
    <row r="441" spans="1:24" ht="14" x14ac:dyDescent="0.3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</row>
    <row r="442" spans="1:24" ht="14" x14ac:dyDescent="0.3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</row>
    <row r="443" spans="1:24" ht="14" x14ac:dyDescent="0.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</row>
    <row r="444" spans="1:24" ht="14" x14ac:dyDescent="0.3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</row>
    <row r="445" spans="1:24" ht="14" x14ac:dyDescent="0.3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</row>
    <row r="446" spans="1:24" ht="14" x14ac:dyDescent="0.3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</row>
    <row r="447" spans="1:24" ht="14" x14ac:dyDescent="0.3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</row>
    <row r="448" spans="1:24" ht="14" x14ac:dyDescent="0.3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</row>
    <row r="449" spans="1:24" ht="14" x14ac:dyDescent="0.3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</row>
    <row r="450" spans="1:24" ht="14" x14ac:dyDescent="0.3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</row>
    <row r="451" spans="1:24" ht="14" x14ac:dyDescent="0.3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</row>
    <row r="452" spans="1:24" ht="14" x14ac:dyDescent="0.3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</row>
    <row r="453" spans="1:24" ht="14" x14ac:dyDescent="0.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</row>
    <row r="454" spans="1:24" ht="14" x14ac:dyDescent="0.3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</row>
    <row r="455" spans="1:24" ht="14" x14ac:dyDescent="0.3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</row>
    <row r="456" spans="1:24" ht="14" x14ac:dyDescent="0.3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</row>
    <row r="457" spans="1:24" ht="14" x14ac:dyDescent="0.3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</row>
    <row r="458" spans="1:24" ht="14" x14ac:dyDescent="0.3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</row>
    <row r="459" spans="1:24" ht="14" x14ac:dyDescent="0.3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</row>
    <row r="460" spans="1:24" ht="14" x14ac:dyDescent="0.3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</row>
    <row r="461" spans="1:24" ht="14" x14ac:dyDescent="0.3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</row>
    <row r="462" spans="1:24" ht="14" x14ac:dyDescent="0.3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</row>
    <row r="463" spans="1:24" ht="14" x14ac:dyDescent="0.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</row>
    <row r="464" spans="1:24" ht="14" x14ac:dyDescent="0.3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</row>
    <row r="465" spans="1:24" ht="14" x14ac:dyDescent="0.3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</row>
    <row r="466" spans="1:24" ht="14" x14ac:dyDescent="0.3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</row>
    <row r="467" spans="1:24" ht="14" x14ac:dyDescent="0.3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</row>
    <row r="468" spans="1:24" ht="14" x14ac:dyDescent="0.3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</row>
    <row r="469" spans="1:24" ht="14" x14ac:dyDescent="0.3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</row>
    <row r="470" spans="1:24" ht="14" x14ac:dyDescent="0.3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</row>
    <row r="471" spans="1:24" ht="14" x14ac:dyDescent="0.3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</row>
    <row r="472" spans="1:24" ht="14" x14ac:dyDescent="0.3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</row>
    <row r="473" spans="1:24" ht="14" x14ac:dyDescent="0.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</row>
    <row r="474" spans="1:24" ht="14" x14ac:dyDescent="0.3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</row>
    <row r="475" spans="1:24" ht="14" x14ac:dyDescent="0.3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</row>
    <row r="476" spans="1:24" ht="14" x14ac:dyDescent="0.3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</row>
    <row r="477" spans="1:24" ht="14" x14ac:dyDescent="0.3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</row>
    <row r="478" spans="1:24" ht="14" x14ac:dyDescent="0.3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</row>
    <row r="479" spans="1:24" ht="14" x14ac:dyDescent="0.3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</row>
    <row r="480" spans="1:24" ht="14" x14ac:dyDescent="0.3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</row>
    <row r="481" spans="1:24" ht="14" x14ac:dyDescent="0.3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</row>
    <row r="482" spans="1:24" ht="14" x14ac:dyDescent="0.3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</row>
    <row r="483" spans="1:24" ht="14" x14ac:dyDescent="0.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</row>
    <row r="484" spans="1:24" ht="14" x14ac:dyDescent="0.3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</row>
    <row r="485" spans="1:24" ht="14" x14ac:dyDescent="0.3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</row>
    <row r="486" spans="1:24" ht="14" x14ac:dyDescent="0.3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</row>
    <row r="487" spans="1:24" ht="14" x14ac:dyDescent="0.3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</row>
    <row r="488" spans="1:24" ht="14" x14ac:dyDescent="0.3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</row>
    <row r="489" spans="1:24" ht="14" x14ac:dyDescent="0.3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</row>
    <row r="490" spans="1:24" ht="14" x14ac:dyDescent="0.3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</row>
    <row r="491" spans="1:24" ht="14" x14ac:dyDescent="0.3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</row>
    <row r="492" spans="1:24" ht="14" x14ac:dyDescent="0.3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</row>
    <row r="493" spans="1:24" ht="14" x14ac:dyDescent="0.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</row>
    <row r="494" spans="1:24" ht="14" x14ac:dyDescent="0.3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</row>
    <row r="495" spans="1:24" ht="14" x14ac:dyDescent="0.3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</row>
    <row r="496" spans="1:24" ht="14" x14ac:dyDescent="0.3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</row>
    <row r="497" spans="1:24" ht="14" x14ac:dyDescent="0.3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</row>
    <row r="498" spans="1:24" ht="14" x14ac:dyDescent="0.3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</row>
    <row r="499" spans="1:24" ht="14" x14ac:dyDescent="0.3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</row>
    <row r="500" spans="1:24" ht="14" x14ac:dyDescent="0.3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</row>
    <row r="501" spans="1:24" ht="14" x14ac:dyDescent="0.3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</row>
    <row r="502" spans="1:24" ht="14" x14ac:dyDescent="0.3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</row>
    <row r="503" spans="1:24" ht="14" x14ac:dyDescent="0.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</row>
    <row r="504" spans="1:24" ht="14" x14ac:dyDescent="0.3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</row>
    <row r="505" spans="1:24" ht="14" x14ac:dyDescent="0.3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</row>
    <row r="506" spans="1:24" ht="14" x14ac:dyDescent="0.3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</row>
    <row r="507" spans="1:24" ht="14" x14ac:dyDescent="0.3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</row>
    <row r="508" spans="1:24" ht="14" x14ac:dyDescent="0.3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</row>
    <row r="509" spans="1:24" ht="14" x14ac:dyDescent="0.3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</row>
    <row r="510" spans="1:24" ht="14" x14ac:dyDescent="0.3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</row>
    <row r="511" spans="1:24" ht="14" x14ac:dyDescent="0.3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</row>
    <row r="512" spans="1:24" ht="14" x14ac:dyDescent="0.3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</row>
    <row r="513" spans="1:24" ht="14" x14ac:dyDescent="0.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</row>
    <row r="514" spans="1:24" ht="14" x14ac:dyDescent="0.3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</row>
    <row r="515" spans="1:24" ht="14" x14ac:dyDescent="0.3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</row>
    <row r="516" spans="1:24" ht="14" x14ac:dyDescent="0.3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</row>
    <row r="517" spans="1:24" ht="14" x14ac:dyDescent="0.3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</row>
    <row r="518" spans="1:24" ht="14" x14ac:dyDescent="0.3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</row>
    <row r="519" spans="1:24" ht="14" x14ac:dyDescent="0.3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</row>
    <row r="520" spans="1:24" ht="14" x14ac:dyDescent="0.3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</row>
    <row r="521" spans="1:24" ht="14" x14ac:dyDescent="0.3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</row>
    <row r="522" spans="1:24" ht="14" x14ac:dyDescent="0.3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</row>
    <row r="523" spans="1:24" ht="14" x14ac:dyDescent="0.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</row>
    <row r="524" spans="1:24" ht="14" x14ac:dyDescent="0.3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</row>
    <row r="525" spans="1:24" ht="14" x14ac:dyDescent="0.3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</row>
    <row r="526" spans="1:24" ht="14" x14ac:dyDescent="0.3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</row>
    <row r="527" spans="1:24" ht="14" x14ac:dyDescent="0.3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</row>
    <row r="528" spans="1:24" ht="14" x14ac:dyDescent="0.3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</row>
    <row r="529" spans="1:24" ht="14" x14ac:dyDescent="0.3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</row>
    <row r="530" spans="1:24" ht="14" x14ac:dyDescent="0.3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</row>
    <row r="531" spans="1:24" ht="14" x14ac:dyDescent="0.3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</row>
    <row r="532" spans="1:24" ht="14" x14ac:dyDescent="0.3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</row>
    <row r="533" spans="1:24" ht="14" x14ac:dyDescent="0.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</row>
    <row r="534" spans="1:24" ht="14" x14ac:dyDescent="0.3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</row>
    <row r="535" spans="1:24" ht="14" x14ac:dyDescent="0.3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</row>
    <row r="536" spans="1:24" ht="14" x14ac:dyDescent="0.3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</row>
    <row r="537" spans="1:24" ht="14" x14ac:dyDescent="0.3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</row>
    <row r="538" spans="1:24" ht="14" x14ac:dyDescent="0.3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</row>
    <row r="539" spans="1:24" ht="14" x14ac:dyDescent="0.3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</row>
    <row r="540" spans="1:24" ht="14" x14ac:dyDescent="0.3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</row>
    <row r="541" spans="1:24" ht="14" x14ac:dyDescent="0.3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</row>
    <row r="542" spans="1:24" ht="14" x14ac:dyDescent="0.3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</row>
    <row r="543" spans="1:24" ht="14" x14ac:dyDescent="0.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</row>
    <row r="544" spans="1:24" ht="14" x14ac:dyDescent="0.3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</row>
    <row r="545" spans="1:24" ht="14" x14ac:dyDescent="0.3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</row>
    <row r="546" spans="1:24" ht="14" x14ac:dyDescent="0.3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</row>
    <row r="547" spans="1:24" ht="14" x14ac:dyDescent="0.3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</row>
    <row r="548" spans="1:24" ht="14" x14ac:dyDescent="0.3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</row>
    <row r="549" spans="1:24" ht="14" x14ac:dyDescent="0.3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</row>
    <row r="550" spans="1:24" ht="14" x14ac:dyDescent="0.3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</row>
    <row r="551" spans="1:24" ht="14" x14ac:dyDescent="0.3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</row>
    <row r="552" spans="1:24" ht="14" x14ac:dyDescent="0.3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</row>
    <row r="553" spans="1:24" ht="14" x14ac:dyDescent="0.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</row>
    <row r="554" spans="1:24" ht="14" x14ac:dyDescent="0.3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</row>
    <row r="555" spans="1:24" ht="14" x14ac:dyDescent="0.3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</row>
    <row r="556" spans="1:24" ht="14" x14ac:dyDescent="0.3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</row>
    <row r="557" spans="1:24" ht="14" x14ac:dyDescent="0.3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</row>
    <row r="558" spans="1:24" ht="14" x14ac:dyDescent="0.3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</row>
    <row r="559" spans="1:24" ht="14" x14ac:dyDescent="0.3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</row>
    <row r="560" spans="1:24" ht="14" x14ac:dyDescent="0.3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</row>
    <row r="561" spans="1:24" ht="14" x14ac:dyDescent="0.3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</row>
    <row r="562" spans="1:24" ht="14" x14ac:dyDescent="0.3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</row>
    <row r="563" spans="1:24" ht="14" x14ac:dyDescent="0.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</row>
    <row r="564" spans="1:24" ht="14" x14ac:dyDescent="0.3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</row>
    <row r="565" spans="1:24" ht="14" x14ac:dyDescent="0.3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</row>
    <row r="566" spans="1:24" ht="14" x14ac:dyDescent="0.3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</row>
    <row r="567" spans="1:24" ht="14" x14ac:dyDescent="0.3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</row>
    <row r="568" spans="1:24" ht="14" x14ac:dyDescent="0.3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</row>
    <row r="569" spans="1:24" ht="14" x14ac:dyDescent="0.3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</row>
    <row r="570" spans="1:24" ht="14" x14ac:dyDescent="0.3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</row>
    <row r="571" spans="1:24" ht="14" x14ac:dyDescent="0.3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</row>
    <row r="572" spans="1:24" ht="14" x14ac:dyDescent="0.3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</row>
    <row r="573" spans="1:24" ht="14" x14ac:dyDescent="0.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</row>
    <row r="574" spans="1:24" ht="14" x14ac:dyDescent="0.3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</row>
    <row r="575" spans="1:24" ht="14" x14ac:dyDescent="0.3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</row>
    <row r="576" spans="1:24" ht="14" x14ac:dyDescent="0.3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</row>
    <row r="577" spans="1:24" ht="14" x14ac:dyDescent="0.3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</row>
    <row r="578" spans="1:24" ht="14" x14ac:dyDescent="0.3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</row>
    <row r="579" spans="1:24" ht="14" x14ac:dyDescent="0.3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</row>
    <row r="580" spans="1:24" ht="14" x14ac:dyDescent="0.3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</row>
    <row r="581" spans="1:24" ht="14" x14ac:dyDescent="0.3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</row>
    <row r="582" spans="1:24" ht="14" x14ac:dyDescent="0.3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</row>
    <row r="583" spans="1:24" ht="14" x14ac:dyDescent="0.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</row>
    <row r="584" spans="1:24" ht="14" x14ac:dyDescent="0.3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</row>
    <row r="585" spans="1:24" ht="14" x14ac:dyDescent="0.3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</row>
    <row r="586" spans="1:24" ht="14" x14ac:dyDescent="0.3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</row>
    <row r="587" spans="1:24" ht="14" x14ac:dyDescent="0.3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</row>
    <row r="588" spans="1:24" ht="14" x14ac:dyDescent="0.3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</row>
    <row r="589" spans="1:24" ht="14" x14ac:dyDescent="0.3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</row>
    <row r="590" spans="1:24" ht="14" x14ac:dyDescent="0.3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</row>
    <row r="591" spans="1:24" ht="14" x14ac:dyDescent="0.3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</row>
    <row r="592" spans="1:24" ht="14" x14ac:dyDescent="0.3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</row>
    <row r="593" spans="1:24" ht="14" x14ac:dyDescent="0.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</row>
    <row r="594" spans="1:24" ht="14" x14ac:dyDescent="0.3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</row>
    <row r="595" spans="1:24" ht="14" x14ac:dyDescent="0.3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</row>
    <row r="596" spans="1:24" ht="14" x14ac:dyDescent="0.3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</row>
    <row r="597" spans="1:24" ht="14" x14ac:dyDescent="0.3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</row>
    <row r="598" spans="1:24" ht="14" x14ac:dyDescent="0.3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</row>
    <row r="599" spans="1:24" ht="14" x14ac:dyDescent="0.3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</row>
    <row r="600" spans="1:24" ht="14" x14ac:dyDescent="0.3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</row>
    <row r="601" spans="1:24" ht="14" x14ac:dyDescent="0.3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</row>
    <row r="602" spans="1:24" ht="14" x14ac:dyDescent="0.3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</row>
    <row r="603" spans="1:24" ht="14" x14ac:dyDescent="0.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</row>
    <row r="604" spans="1:24" ht="14" x14ac:dyDescent="0.3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</row>
    <row r="605" spans="1:24" ht="14" x14ac:dyDescent="0.3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</row>
    <row r="606" spans="1:24" ht="14" x14ac:dyDescent="0.3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</row>
    <row r="607" spans="1:24" ht="14" x14ac:dyDescent="0.3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</row>
    <row r="608" spans="1:24" ht="14" x14ac:dyDescent="0.3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</row>
    <row r="609" spans="1:24" ht="14" x14ac:dyDescent="0.3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</row>
    <row r="610" spans="1:24" ht="14" x14ac:dyDescent="0.3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</row>
    <row r="611" spans="1:24" ht="14" x14ac:dyDescent="0.3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</row>
    <row r="612" spans="1:24" ht="14" x14ac:dyDescent="0.3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</row>
    <row r="613" spans="1:24" ht="14" x14ac:dyDescent="0.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</row>
    <row r="614" spans="1:24" ht="14" x14ac:dyDescent="0.3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</row>
    <row r="615" spans="1:24" ht="14" x14ac:dyDescent="0.3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</row>
    <row r="616" spans="1:24" ht="14" x14ac:dyDescent="0.3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</row>
    <row r="617" spans="1:24" ht="14" x14ac:dyDescent="0.3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</row>
    <row r="618" spans="1:24" ht="14" x14ac:dyDescent="0.3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</row>
    <row r="619" spans="1:24" ht="14" x14ac:dyDescent="0.3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</row>
    <row r="620" spans="1:24" ht="14" x14ac:dyDescent="0.3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</row>
    <row r="621" spans="1:24" ht="14" x14ac:dyDescent="0.3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</row>
    <row r="622" spans="1:24" ht="14" x14ac:dyDescent="0.3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</row>
    <row r="623" spans="1:24" ht="14" x14ac:dyDescent="0.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</row>
    <row r="624" spans="1:24" ht="14" x14ac:dyDescent="0.3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</row>
    <row r="625" spans="1:24" ht="14" x14ac:dyDescent="0.3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</row>
    <row r="626" spans="1:24" ht="14" x14ac:dyDescent="0.3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</row>
    <row r="627" spans="1:24" ht="14" x14ac:dyDescent="0.3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</row>
    <row r="628" spans="1:24" ht="14" x14ac:dyDescent="0.3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</row>
    <row r="629" spans="1:24" ht="14" x14ac:dyDescent="0.3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</row>
    <row r="630" spans="1:24" ht="14" x14ac:dyDescent="0.3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</row>
    <row r="631" spans="1:24" ht="14" x14ac:dyDescent="0.3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</row>
    <row r="632" spans="1:24" ht="14" x14ac:dyDescent="0.3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</row>
    <row r="633" spans="1:24" ht="14" x14ac:dyDescent="0.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</row>
    <row r="634" spans="1:24" ht="14" x14ac:dyDescent="0.3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</row>
    <row r="635" spans="1:24" ht="14" x14ac:dyDescent="0.3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</row>
    <row r="636" spans="1:24" ht="14" x14ac:dyDescent="0.3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</row>
    <row r="637" spans="1:24" ht="14" x14ac:dyDescent="0.3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</row>
    <row r="638" spans="1:24" ht="14" x14ac:dyDescent="0.3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</row>
    <row r="639" spans="1:24" ht="14" x14ac:dyDescent="0.3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</row>
    <row r="640" spans="1:24" ht="14" x14ac:dyDescent="0.3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</row>
    <row r="641" spans="1:24" ht="14" x14ac:dyDescent="0.3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</row>
    <row r="642" spans="1:24" ht="14" x14ac:dyDescent="0.3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</row>
    <row r="643" spans="1:24" ht="14" x14ac:dyDescent="0.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</row>
    <row r="644" spans="1:24" ht="14" x14ac:dyDescent="0.3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</row>
    <row r="645" spans="1:24" ht="14" x14ac:dyDescent="0.3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</row>
    <row r="646" spans="1:24" ht="14" x14ac:dyDescent="0.3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</row>
    <row r="647" spans="1:24" ht="14" x14ac:dyDescent="0.3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</row>
    <row r="648" spans="1:24" ht="14" x14ac:dyDescent="0.3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</row>
    <row r="649" spans="1:24" ht="14" x14ac:dyDescent="0.3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</row>
    <row r="650" spans="1:24" ht="14" x14ac:dyDescent="0.3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</row>
    <row r="651" spans="1:24" ht="14" x14ac:dyDescent="0.3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</row>
    <row r="652" spans="1:24" ht="14" x14ac:dyDescent="0.3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</row>
    <row r="653" spans="1:24" ht="14" x14ac:dyDescent="0.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</row>
    <row r="654" spans="1:24" ht="14" x14ac:dyDescent="0.3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</row>
    <row r="655" spans="1:24" ht="14" x14ac:dyDescent="0.3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</row>
    <row r="656" spans="1:24" ht="14" x14ac:dyDescent="0.3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</row>
    <row r="657" spans="1:24" ht="14" x14ac:dyDescent="0.3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</row>
    <row r="658" spans="1:24" ht="14" x14ac:dyDescent="0.3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</row>
    <row r="659" spans="1:24" ht="14" x14ac:dyDescent="0.3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</row>
    <row r="660" spans="1:24" ht="14" x14ac:dyDescent="0.3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</row>
    <row r="661" spans="1:24" ht="14" x14ac:dyDescent="0.3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</row>
    <row r="662" spans="1:24" ht="14" x14ac:dyDescent="0.3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</row>
    <row r="663" spans="1:24" ht="14" x14ac:dyDescent="0.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</row>
    <row r="664" spans="1:24" ht="14" x14ac:dyDescent="0.3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</row>
    <row r="665" spans="1:24" ht="14" x14ac:dyDescent="0.3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</row>
    <row r="666" spans="1:24" ht="14" x14ac:dyDescent="0.3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</row>
    <row r="667" spans="1:24" ht="14" x14ac:dyDescent="0.3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</row>
    <row r="668" spans="1:24" ht="14" x14ac:dyDescent="0.3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</row>
    <row r="669" spans="1:24" ht="14" x14ac:dyDescent="0.3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</row>
    <row r="670" spans="1:24" ht="14" x14ac:dyDescent="0.3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</row>
    <row r="671" spans="1:24" ht="14" x14ac:dyDescent="0.3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</row>
    <row r="672" spans="1:24" ht="14" x14ac:dyDescent="0.3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</row>
    <row r="673" spans="1:24" ht="14" x14ac:dyDescent="0.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</row>
    <row r="674" spans="1:24" ht="14" x14ac:dyDescent="0.3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</row>
    <row r="675" spans="1:24" ht="14" x14ac:dyDescent="0.3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</row>
    <row r="676" spans="1:24" ht="14" x14ac:dyDescent="0.3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</row>
    <row r="677" spans="1:24" ht="14" x14ac:dyDescent="0.3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</row>
    <row r="678" spans="1:24" ht="14" x14ac:dyDescent="0.3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</row>
    <row r="679" spans="1:24" ht="14" x14ac:dyDescent="0.3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</row>
    <row r="680" spans="1:24" ht="14" x14ac:dyDescent="0.3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</row>
    <row r="681" spans="1:24" ht="14" x14ac:dyDescent="0.3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</row>
    <row r="682" spans="1:24" ht="14" x14ac:dyDescent="0.3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</row>
    <row r="683" spans="1:24" ht="14" x14ac:dyDescent="0.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</row>
    <row r="684" spans="1:24" ht="14" x14ac:dyDescent="0.3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</row>
    <row r="685" spans="1:24" ht="14" x14ac:dyDescent="0.3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</row>
    <row r="686" spans="1:24" ht="14" x14ac:dyDescent="0.3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</row>
    <row r="687" spans="1:24" ht="14" x14ac:dyDescent="0.3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</row>
    <row r="688" spans="1:24" ht="14" x14ac:dyDescent="0.3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</row>
    <row r="689" spans="1:24" ht="14" x14ac:dyDescent="0.3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</row>
    <row r="690" spans="1:24" ht="14" x14ac:dyDescent="0.3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</row>
    <row r="691" spans="1:24" ht="14" x14ac:dyDescent="0.3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</row>
    <row r="692" spans="1:24" ht="14" x14ac:dyDescent="0.3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</row>
    <row r="693" spans="1:24" ht="14" x14ac:dyDescent="0.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</row>
    <row r="694" spans="1:24" ht="14" x14ac:dyDescent="0.3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</row>
    <row r="695" spans="1:24" ht="14" x14ac:dyDescent="0.3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</row>
    <row r="696" spans="1:24" ht="14" x14ac:dyDescent="0.3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</row>
    <row r="697" spans="1:24" ht="14" x14ac:dyDescent="0.3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</row>
    <row r="698" spans="1:24" ht="14" x14ac:dyDescent="0.3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</row>
    <row r="699" spans="1:24" ht="14" x14ac:dyDescent="0.3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</row>
    <row r="700" spans="1:24" ht="14" x14ac:dyDescent="0.3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</row>
    <row r="701" spans="1:24" ht="14" x14ac:dyDescent="0.3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</row>
    <row r="702" spans="1:24" ht="14" x14ac:dyDescent="0.3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</row>
    <row r="703" spans="1:24" ht="14" x14ac:dyDescent="0.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</row>
    <row r="704" spans="1:24" ht="14" x14ac:dyDescent="0.3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</row>
    <row r="705" spans="1:24" ht="14" x14ac:dyDescent="0.3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</row>
    <row r="706" spans="1:24" ht="14" x14ac:dyDescent="0.3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</row>
    <row r="707" spans="1:24" ht="14" x14ac:dyDescent="0.3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</row>
    <row r="708" spans="1:24" ht="14" x14ac:dyDescent="0.3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</row>
    <row r="709" spans="1:24" ht="14" x14ac:dyDescent="0.3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</row>
    <row r="710" spans="1:24" ht="14" x14ac:dyDescent="0.3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</row>
    <row r="711" spans="1:24" ht="14" x14ac:dyDescent="0.3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</row>
    <row r="712" spans="1:24" ht="14" x14ac:dyDescent="0.3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</row>
    <row r="713" spans="1:24" ht="14" x14ac:dyDescent="0.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</row>
    <row r="714" spans="1:24" ht="14" x14ac:dyDescent="0.3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</row>
    <row r="715" spans="1:24" ht="14" x14ac:dyDescent="0.3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</row>
    <row r="716" spans="1:24" ht="14" x14ac:dyDescent="0.3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</row>
    <row r="717" spans="1:24" ht="14" x14ac:dyDescent="0.3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</row>
    <row r="718" spans="1:24" ht="14" x14ac:dyDescent="0.3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</row>
    <row r="719" spans="1:24" ht="14" x14ac:dyDescent="0.3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</row>
    <row r="720" spans="1:24" ht="14" x14ac:dyDescent="0.3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</row>
    <row r="721" spans="1:24" ht="14" x14ac:dyDescent="0.3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</row>
    <row r="722" spans="1:24" ht="14" x14ac:dyDescent="0.3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</row>
    <row r="723" spans="1:24" ht="14" x14ac:dyDescent="0.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</row>
    <row r="724" spans="1:24" ht="14" x14ac:dyDescent="0.3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</row>
    <row r="725" spans="1:24" ht="14" x14ac:dyDescent="0.3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</row>
    <row r="726" spans="1:24" ht="14" x14ac:dyDescent="0.3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</row>
    <row r="727" spans="1:24" ht="14" x14ac:dyDescent="0.3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</row>
    <row r="728" spans="1:24" ht="14" x14ac:dyDescent="0.3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</row>
    <row r="729" spans="1:24" ht="14" x14ac:dyDescent="0.3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</row>
    <row r="730" spans="1:24" ht="14" x14ac:dyDescent="0.3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</row>
    <row r="731" spans="1:24" ht="14" x14ac:dyDescent="0.3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</row>
    <row r="732" spans="1:24" ht="14" x14ac:dyDescent="0.3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</row>
    <row r="733" spans="1:24" ht="14" x14ac:dyDescent="0.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</row>
    <row r="734" spans="1:24" ht="14" x14ac:dyDescent="0.3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</row>
    <row r="735" spans="1:24" ht="14" x14ac:dyDescent="0.3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</row>
    <row r="736" spans="1:24" ht="14" x14ac:dyDescent="0.3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</row>
    <row r="737" spans="1:24" ht="14" x14ac:dyDescent="0.3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</row>
    <row r="738" spans="1:24" ht="14" x14ac:dyDescent="0.3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</row>
    <row r="739" spans="1:24" ht="14" x14ac:dyDescent="0.3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</row>
    <row r="740" spans="1:24" ht="14" x14ac:dyDescent="0.3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</row>
    <row r="741" spans="1:24" ht="14" x14ac:dyDescent="0.3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</row>
    <row r="742" spans="1:24" ht="14" x14ac:dyDescent="0.3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</row>
    <row r="743" spans="1:24" ht="14" x14ac:dyDescent="0.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</row>
    <row r="744" spans="1:24" ht="14" x14ac:dyDescent="0.3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</row>
    <row r="745" spans="1:24" ht="14" x14ac:dyDescent="0.3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</row>
    <row r="746" spans="1:24" ht="14" x14ac:dyDescent="0.3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</row>
    <row r="747" spans="1:24" ht="14" x14ac:dyDescent="0.3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</row>
    <row r="748" spans="1:24" ht="14" x14ac:dyDescent="0.3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</row>
    <row r="749" spans="1:24" ht="14" x14ac:dyDescent="0.3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</row>
    <row r="750" spans="1:24" ht="14" x14ac:dyDescent="0.3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</row>
    <row r="751" spans="1:24" ht="14" x14ac:dyDescent="0.3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</row>
    <row r="752" spans="1:24" ht="14" x14ac:dyDescent="0.3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</row>
    <row r="753" spans="1:24" ht="14" x14ac:dyDescent="0.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</row>
    <row r="754" spans="1:24" ht="14" x14ac:dyDescent="0.3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</row>
    <row r="755" spans="1:24" ht="14" x14ac:dyDescent="0.3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</row>
    <row r="756" spans="1:24" ht="14" x14ac:dyDescent="0.3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</row>
    <row r="757" spans="1:24" ht="14" x14ac:dyDescent="0.3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</row>
    <row r="758" spans="1:24" ht="14" x14ac:dyDescent="0.3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</row>
    <row r="759" spans="1:24" ht="14" x14ac:dyDescent="0.3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</row>
    <row r="760" spans="1:24" ht="14" x14ac:dyDescent="0.3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</row>
    <row r="761" spans="1:24" ht="14" x14ac:dyDescent="0.3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</row>
    <row r="762" spans="1:24" ht="14" x14ac:dyDescent="0.3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</row>
    <row r="763" spans="1:24" ht="14" x14ac:dyDescent="0.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</row>
    <row r="764" spans="1:24" ht="14" x14ac:dyDescent="0.3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</row>
    <row r="765" spans="1:24" ht="14" x14ac:dyDescent="0.3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</row>
    <row r="766" spans="1:24" ht="14" x14ac:dyDescent="0.3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</row>
    <row r="767" spans="1:24" ht="14" x14ac:dyDescent="0.3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</row>
    <row r="768" spans="1:24" ht="14" x14ac:dyDescent="0.3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</row>
    <row r="769" spans="1:24" ht="14" x14ac:dyDescent="0.3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</row>
    <row r="770" spans="1:24" ht="14" x14ac:dyDescent="0.3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</row>
    <row r="771" spans="1:24" ht="14" x14ac:dyDescent="0.3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</row>
    <row r="772" spans="1:24" ht="14" x14ac:dyDescent="0.3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</row>
    <row r="773" spans="1:24" ht="14" x14ac:dyDescent="0.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</row>
    <row r="774" spans="1:24" ht="14" x14ac:dyDescent="0.3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</row>
    <row r="775" spans="1:24" ht="14" x14ac:dyDescent="0.3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</row>
    <row r="776" spans="1:24" ht="14" x14ac:dyDescent="0.3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</row>
    <row r="777" spans="1:24" ht="14" x14ac:dyDescent="0.3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</row>
    <row r="778" spans="1:24" ht="14" x14ac:dyDescent="0.3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</row>
    <row r="779" spans="1:24" ht="14" x14ac:dyDescent="0.3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</row>
    <row r="780" spans="1:24" ht="14" x14ac:dyDescent="0.3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</row>
    <row r="781" spans="1:24" ht="14" x14ac:dyDescent="0.3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</row>
    <row r="782" spans="1:24" ht="14" x14ac:dyDescent="0.3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</row>
    <row r="783" spans="1:24" ht="14" x14ac:dyDescent="0.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</row>
    <row r="784" spans="1:24" ht="14" x14ac:dyDescent="0.3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</row>
    <row r="785" spans="1:24" ht="14" x14ac:dyDescent="0.3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</row>
    <row r="786" spans="1:24" ht="14" x14ac:dyDescent="0.3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</row>
    <row r="787" spans="1:24" ht="14" x14ac:dyDescent="0.3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</row>
    <row r="788" spans="1:24" ht="14" x14ac:dyDescent="0.3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</row>
    <row r="789" spans="1:24" ht="14" x14ac:dyDescent="0.3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</row>
    <row r="790" spans="1:24" ht="14" x14ac:dyDescent="0.3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</row>
    <row r="791" spans="1:24" ht="14" x14ac:dyDescent="0.3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</row>
    <row r="792" spans="1:24" ht="14" x14ac:dyDescent="0.3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</row>
    <row r="793" spans="1:24" ht="14" x14ac:dyDescent="0.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</row>
    <row r="794" spans="1:24" ht="14" x14ac:dyDescent="0.3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</row>
    <row r="795" spans="1:24" ht="14" x14ac:dyDescent="0.3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</row>
    <row r="796" spans="1:24" ht="14" x14ac:dyDescent="0.3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</row>
    <row r="797" spans="1:24" ht="14" x14ac:dyDescent="0.3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</row>
    <row r="798" spans="1:24" ht="14" x14ac:dyDescent="0.3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</row>
    <row r="799" spans="1:24" ht="14" x14ac:dyDescent="0.3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</row>
    <row r="800" spans="1:24" ht="14" x14ac:dyDescent="0.3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</row>
    <row r="801" spans="1:24" ht="14" x14ac:dyDescent="0.3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</row>
    <row r="802" spans="1:24" ht="14" x14ac:dyDescent="0.3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</row>
    <row r="803" spans="1:24" ht="14" x14ac:dyDescent="0.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</row>
    <row r="804" spans="1:24" ht="14" x14ac:dyDescent="0.3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</row>
    <row r="805" spans="1:24" ht="14" x14ac:dyDescent="0.3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</row>
    <row r="806" spans="1:24" ht="14" x14ac:dyDescent="0.3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</row>
    <row r="807" spans="1:24" ht="14" x14ac:dyDescent="0.3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</row>
    <row r="808" spans="1:24" ht="14" x14ac:dyDescent="0.3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</row>
    <row r="809" spans="1:24" ht="14" x14ac:dyDescent="0.3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</row>
    <row r="810" spans="1:24" ht="14" x14ac:dyDescent="0.3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</row>
    <row r="811" spans="1:24" ht="14" x14ac:dyDescent="0.3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</row>
    <row r="812" spans="1:24" ht="14" x14ac:dyDescent="0.3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</row>
    <row r="813" spans="1:24" ht="14" x14ac:dyDescent="0.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</row>
    <row r="814" spans="1:24" ht="14" x14ac:dyDescent="0.3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</row>
    <row r="815" spans="1:24" ht="14" x14ac:dyDescent="0.3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</row>
    <row r="816" spans="1:24" ht="14" x14ac:dyDescent="0.3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</row>
    <row r="817" spans="1:24" ht="14" x14ac:dyDescent="0.3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</row>
    <row r="818" spans="1:24" ht="14" x14ac:dyDescent="0.3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</row>
    <row r="819" spans="1:24" ht="14" x14ac:dyDescent="0.3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</row>
    <row r="820" spans="1:24" ht="14" x14ac:dyDescent="0.3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</row>
    <row r="821" spans="1:24" ht="14" x14ac:dyDescent="0.3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</row>
    <row r="822" spans="1:24" ht="14" x14ac:dyDescent="0.3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</row>
    <row r="823" spans="1:24" ht="14" x14ac:dyDescent="0.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</row>
    <row r="824" spans="1:24" ht="14" x14ac:dyDescent="0.3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</row>
    <row r="825" spans="1:24" ht="14" x14ac:dyDescent="0.3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</row>
    <row r="826" spans="1:24" ht="14" x14ac:dyDescent="0.3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</row>
    <row r="827" spans="1:24" ht="14" x14ac:dyDescent="0.3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</row>
    <row r="828" spans="1:24" ht="14" x14ac:dyDescent="0.3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</row>
    <row r="829" spans="1:24" ht="14" x14ac:dyDescent="0.3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</row>
    <row r="830" spans="1:24" ht="14" x14ac:dyDescent="0.3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</row>
    <row r="831" spans="1:24" ht="14" x14ac:dyDescent="0.3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</row>
    <row r="832" spans="1:24" ht="14" x14ac:dyDescent="0.3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</row>
    <row r="833" spans="1:24" ht="14" x14ac:dyDescent="0.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</row>
    <row r="834" spans="1:24" ht="14" x14ac:dyDescent="0.3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</row>
    <row r="835" spans="1:24" ht="14" x14ac:dyDescent="0.3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</row>
    <row r="836" spans="1:24" ht="14" x14ac:dyDescent="0.3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</row>
    <row r="837" spans="1:24" ht="14" x14ac:dyDescent="0.3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</row>
    <row r="838" spans="1:24" ht="14" x14ac:dyDescent="0.3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</row>
    <row r="839" spans="1:24" ht="14" x14ac:dyDescent="0.3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</row>
    <row r="840" spans="1:24" ht="14" x14ac:dyDescent="0.3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</row>
    <row r="841" spans="1:24" ht="14" x14ac:dyDescent="0.3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</row>
    <row r="842" spans="1:24" ht="14" x14ac:dyDescent="0.3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</row>
    <row r="843" spans="1:24" ht="14" x14ac:dyDescent="0.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</row>
    <row r="844" spans="1:24" ht="14" x14ac:dyDescent="0.3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</row>
    <row r="845" spans="1:24" ht="14" x14ac:dyDescent="0.3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</row>
    <row r="846" spans="1:24" ht="14" x14ac:dyDescent="0.3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</row>
    <row r="847" spans="1:24" ht="14" x14ac:dyDescent="0.3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</row>
    <row r="848" spans="1:24" ht="14" x14ac:dyDescent="0.3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</row>
    <row r="849" spans="1:24" ht="14" x14ac:dyDescent="0.3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</row>
    <row r="850" spans="1:24" ht="14" x14ac:dyDescent="0.3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</row>
    <row r="851" spans="1:24" ht="14" x14ac:dyDescent="0.3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</row>
    <row r="852" spans="1:24" ht="14" x14ac:dyDescent="0.3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</row>
    <row r="853" spans="1:24" ht="14" x14ac:dyDescent="0.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</row>
    <row r="854" spans="1:24" ht="14" x14ac:dyDescent="0.3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</row>
    <row r="855" spans="1:24" ht="14" x14ac:dyDescent="0.3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</row>
    <row r="856" spans="1:24" ht="14" x14ac:dyDescent="0.3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</row>
    <row r="857" spans="1:24" ht="14" x14ac:dyDescent="0.3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</row>
    <row r="858" spans="1:24" ht="14" x14ac:dyDescent="0.3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</row>
    <row r="859" spans="1:24" ht="14" x14ac:dyDescent="0.3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</row>
    <row r="860" spans="1:24" ht="14" x14ac:dyDescent="0.3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</row>
    <row r="861" spans="1:24" ht="14" x14ac:dyDescent="0.3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</row>
    <row r="862" spans="1:24" ht="14" x14ac:dyDescent="0.3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</row>
    <row r="863" spans="1:24" ht="14" x14ac:dyDescent="0.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</row>
    <row r="864" spans="1:24" ht="14" x14ac:dyDescent="0.3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</row>
    <row r="865" spans="1:24" ht="14" x14ac:dyDescent="0.3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</row>
    <row r="866" spans="1:24" ht="14" x14ac:dyDescent="0.3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</row>
    <row r="867" spans="1:24" ht="14" x14ac:dyDescent="0.3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</row>
    <row r="868" spans="1:24" ht="14" x14ac:dyDescent="0.3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</row>
    <row r="869" spans="1:24" ht="14" x14ac:dyDescent="0.3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</row>
    <row r="870" spans="1:24" ht="14" x14ac:dyDescent="0.3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</row>
    <row r="871" spans="1:24" ht="14" x14ac:dyDescent="0.3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</row>
    <row r="872" spans="1:24" ht="14" x14ac:dyDescent="0.3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</row>
    <row r="873" spans="1:24" ht="14" x14ac:dyDescent="0.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</row>
    <row r="874" spans="1:24" ht="14" x14ac:dyDescent="0.3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</row>
    <row r="875" spans="1:24" ht="14" x14ac:dyDescent="0.3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</row>
    <row r="876" spans="1:24" ht="14" x14ac:dyDescent="0.3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</row>
    <row r="877" spans="1:24" ht="14" x14ac:dyDescent="0.3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</row>
    <row r="878" spans="1:24" ht="14" x14ac:dyDescent="0.3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</row>
    <row r="879" spans="1:24" ht="14" x14ac:dyDescent="0.3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</row>
    <row r="880" spans="1:24" ht="14" x14ac:dyDescent="0.3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</row>
    <row r="881" spans="1:24" ht="14" x14ac:dyDescent="0.3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</row>
    <row r="882" spans="1:24" ht="14" x14ac:dyDescent="0.3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</row>
    <row r="883" spans="1:24" ht="14" x14ac:dyDescent="0.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</row>
    <row r="884" spans="1:24" ht="14" x14ac:dyDescent="0.3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</row>
    <row r="885" spans="1:24" ht="14" x14ac:dyDescent="0.3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</row>
    <row r="886" spans="1:24" ht="14" x14ac:dyDescent="0.3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</row>
    <row r="887" spans="1:24" ht="14" x14ac:dyDescent="0.3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</row>
    <row r="888" spans="1:24" ht="14" x14ac:dyDescent="0.3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</row>
    <row r="889" spans="1:24" ht="14" x14ac:dyDescent="0.3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</row>
    <row r="890" spans="1:24" ht="14" x14ac:dyDescent="0.3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</row>
    <row r="891" spans="1:24" ht="14" x14ac:dyDescent="0.3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</row>
    <row r="892" spans="1:24" ht="14" x14ac:dyDescent="0.3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</row>
    <row r="893" spans="1:24" ht="14" x14ac:dyDescent="0.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</row>
    <row r="894" spans="1:24" ht="14" x14ac:dyDescent="0.3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</row>
    <row r="895" spans="1:24" ht="14" x14ac:dyDescent="0.3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</row>
    <row r="896" spans="1:24" ht="14" x14ac:dyDescent="0.3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</row>
    <row r="897" spans="1:24" ht="14" x14ac:dyDescent="0.3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</row>
    <row r="898" spans="1:24" ht="14" x14ac:dyDescent="0.3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</row>
    <row r="899" spans="1:24" ht="14" x14ac:dyDescent="0.3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</row>
    <row r="900" spans="1:24" ht="14" x14ac:dyDescent="0.3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</row>
    <row r="901" spans="1:24" ht="14" x14ac:dyDescent="0.3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</row>
    <row r="902" spans="1:24" ht="14" x14ac:dyDescent="0.3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</row>
    <row r="903" spans="1:24" ht="14" x14ac:dyDescent="0.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</row>
    <row r="904" spans="1:24" ht="14" x14ac:dyDescent="0.3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</row>
    <row r="905" spans="1:24" ht="14" x14ac:dyDescent="0.3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</row>
    <row r="906" spans="1:24" ht="14" x14ac:dyDescent="0.3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</row>
    <row r="907" spans="1:24" ht="14" x14ac:dyDescent="0.3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</row>
    <row r="908" spans="1:24" ht="14" x14ac:dyDescent="0.3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</row>
    <row r="909" spans="1:24" ht="14" x14ac:dyDescent="0.3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</row>
    <row r="910" spans="1:24" ht="14" x14ac:dyDescent="0.3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</row>
    <row r="911" spans="1:24" ht="14" x14ac:dyDescent="0.3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</row>
    <row r="912" spans="1:24" ht="14" x14ac:dyDescent="0.3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</row>
    <row r="913" spans="1:24" ht="14" x14ac:dyDescent="0.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</row>
    <row r="914" spans="1:24" ht="14" x14ac:dyDescent="0.3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</row>
    <row r="915" spans="1:24" ht="14" x14ac:dyDescent="0.3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</row>
    <row r="916" spans="1:24" ht="14" x14ac:dyDescent="0.3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</row>
    <row r="917" spans="1:24" ht="14" x14ac:dyDescent="0.3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</row>
    <row r="918" spans="1:24" ht="14" x14ac:dyDescent="0.3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</row>
    <row r="919" spans="1:24" ht="14" x14ac:dyDescent="0.3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</row>
    <row r="920" spans="1:24" ht="14" x14ac:dyDescent="0.3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</row>
    <row r="921" spans="1:24" ht="14" x14ac:dyDescent="0.3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</row>
    <row r="922" spans="1:24" ht="14" x14ac:dyDescent="0.3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</row>
    <row r="923" spans="1:24" ht="14" x14ac:dyDescent="0.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</row>
    <row r="924" spans="1:24" ht="14" x14ac:dyDescent="0.3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</row>
    <row r="925" spans="1:24" ht="14" x14ac:dyDescent="0.3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</row>
    <row r="926" spans="1:24" ht="14" x14ac:dyDescent="0.3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</row>
    <row r="927" spans="1:24" ht="14" x14ac:dyDescent="0.3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</row>
    <row r="928" spans="1:24" ht="14" x14ac:dyDescent="0.3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</row>
    <row r="929" spans="1:24" ht="14" x14ac:dyDescent="0.3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</row>
    <row r="930" spans="1:24" ht="14" x14ac:dyDescent="0.3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</row>
    <row r="931" spans="1:24" ht="14" x14ac:dyDescent="0.3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</row>
    <row r="932" spans="1:24" ht="14" x14ac:dyDescent="0.3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</row>
    <row r="933" spans="1:24" ht="14" x14ac:dyDescent="0.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</row>
    <row r="934" spans="1:24" ht="14" x14ac:dyDescent="0.3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</row>
    <row r="935" spans="1:24" ht="14" x14ac:dyDescent="0.3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</row>
    <row r="936" spans="1:24" ht="14" x14ac:dyDescent="0.3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</row>
    <row r="937" spans="1:24" ht="14" x14ac:dyDescent="0.3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</row>
    <row r="938" spans="1:24" ht="14" x14ac:dyDescent="0.3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</row>
    <row r="939" spans="1:24" ht="14" x14ac:dyDescent="0.3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</row>
    <row r="940" spans="1:24" ht="14" x14ac:dyDescent="0.3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</row>
    <row r="941" spans="1:24" ht="14" x14ac:dyDescent="0.3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</row>
    <row r="942" spans="1:24" ht="14" x14ac:dyDescent="0.3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</row>
    <row r="943" spans="1:24" ht="14" x14ac:dyDescent="0.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</row>
    <row r="944" spans="1:24" ht="14" x14ac:dyDescent="0.3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</row>
    <row r="945" spans="1:24" ht="14" x14ac:dyDescent="0.3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</row>
    <row r="946" spans="1:24" ht="14" x14ac:dyDescent="0.3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</row>
    <row r="947" spans="1:24" ht="14" x14ac:dyDescent="0.3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</row>
    <row r="948" spans="1:24" ht="14" x14ac:dyDescent="0.3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</row>
    <row r="949" spans="1:24" ht="14" x14ac:dyDescent="0.3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</row>
    <row r="950" spans="1:24" ht="14" x14ac:dyDescent="0.3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</row>
    <row r="951" spans="1:24" ht="14" x14ac:dyDescent="0.3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</row>
    <row r="952" spans="1:24" ht="14" x14ac:dyDescent="0.3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</row>
    <row r="953" spans="1:24" ht="14" x14ac:dyDescent="0.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</row>
    <row r="954" spans="1:24" ht="14" x14ac:dyDescent="0.3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</row>
    <row r="955" spans="1:24" ht="14" x14ac:dyDescent="0.3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</row>
    <row r="956" spans="1:24" ht="14" x14ac:dyDescent="0.3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</row>
    <row r="957" spans="1:24" ht="14" x14ac:dyDescent="0.3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</row>
    <row r="958" spans="1:24" ht="14" x14ac:dyDescent="0.3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</row>
    <row r="959" spans="1:24" ht="14" x14ac:dyDescent="0.3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</row>
    <row r="960" spans="1:24" ht="14" x14ac:dyDescent="0.3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</row>
    <row r="961" spans="1:24" ht="14" x14ac:dyDescent="0.3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</row>
    <row r="962" spans="1:24" ht="14" x14ac:dyDescent="0.3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</row>
    <row r="963" spans="1:24" ht="14" x14ac:dyDescent="0.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</row>
    <row r="964" spans="1:24" ht="14" x14ac:dyDescent="0.3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</row>
    <row r="965" spans="1:24" ht="14" x14ac:dyDescent="0.3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</row>
    <row r="966" spans="1:24" ht="14" x14ac:dyDescent="0.3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</row>
    <row r="967" spans="1:24" ht="14" x14ac:dyDescent="0.3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</row>
    <row r="968" spans="1:24" ht="14" x14ac:dyDescent="0.3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</row>
    <row r="969" spans="1:24" ht="14" x14ac:dyDescent="0.3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</row>
    <row r="970" spans="1:24" ht="14" x14ac:dyDescent="0.3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</row>
    <row r="971" spans="1:24" ht="14" x14ac:dyDescent="0.3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</row>
    <row r="972" spans="1:24" ht="14" x14ac:dyDescent="0.3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</row>
    <row r="973" spans="1:24" ht="14" x14ac:dyDescent="0.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</row>
    <row r="974" spans="1:24" ht="14" x14ac:dyDescent="0.3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</row>
    <row r="975" spans="1:24" ht="14" x14ac:dyDescent="0.3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</row>
    <row r="976" spans="1:24" ht="14" x14ac:dyDescent="0.3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</row>
    <row r="977" spans="1:24" ht="14" x14ac:dyDescent="0.3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</row>
    <row r="978" spans="1:24" ht="14" x14ac:dyDescent="0.3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</row>
    <row r="979" spans="1:24" ht="14" x14ac:dyDescent="0.3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</row>
    <row r="980" spans="1:24" ht="14" x14ac:dyDescent="0.3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</row>
    <row r="981" spans="1:24" ht="14" x14ac:dyDescent="0.3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</row>
    <row r="982" spans="1:24" ht="14" x14ac:dyDescent="0.3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</row>
  </sheetData>
  <mergeCells count="12">
    <mergeCell ref="B35:B36"/>
    <mergeCell ref="C35:C36"/>
    <mergeCell ref="A54:G54"/>
    <mergeCell ref="A47:D47"/>
    <mergeCell ref="A8:G8"/>
    <mergeCell ref="A15:A16"/>
    <mergeCell ref="B15:B16"/>
    <mergeCell ref="C15:C16"/>
    <mergeCell ref="A23:A24"/>
    <mergeCell ref="B23:B24"/>
    <mergeCell ref="C23:C24"/>
    <mergeCell ref="A35:A36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6DD4-61F8-4B96-A965-1EDBE5E26347}">
  <sheetPr>
    <outlinePr summaryBelow="0" summaryRight="0"/>
  </sheetPr>
  <dimension ref="A1:X771"/>
  <sheetViews>
    <sheetView tabSelected="1" topLeftCell="A262" zoomScale="70" zoomScaleNormal="70" workbookViewId="0">
      <selection activeCell="D272" sqref="D272"/>
    </sheetView>
  </sheetViews>
  <sheetFormatPr defaultColWidth="14.453125" defaultRowHeight="15.75" customHeight="1" x14ac:dyDescent="0.25"/>
  <cols>
    <col min="1" max="1" width="51.81640625" style="33" customWidth="1"/>
    <col min="2" max="2" width="25.81640625" style="33" customWidth="1"/>
    <col min="3" max="3" width="21" style="33" customWidth="1"/>
    <col min="4" max="4" width="14.453125" style="33"/>
    <col min="5" max="5" width="40.6328125" style="33" customWidth="1"/>
    <col min="6" max="6" width="13.6328125" style="33" customWidth="1"/>
    <col min="7" max="7" width="45.81640625" style="33" bestFit="1" customWidth="1"/>
    <col min="8" max="16384" width="14.453125" style="33"/>
  </cols>
  <sheetData>
    <row r="1" spans="1:24" ht="14" x14ac:dyDescent="0.3">
      <c r="A1" s="30" t="s">
        <v>45</v>
      </c>
      <c r="B1" s="31" t="s">
        <v>46</v>
      </c>
      <c r="C1" s="32"/>
      <c r="E1" s="34"/>
      <c r="F1" s="34"/>
      <c r="G1" s="35"/>
      <c r="H1" s="36"/>
      <c r="I1" s="37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14" x14ac:dyDescent="0.3">
      <c r="A2" s="39" t="s">
        <v>47</v>
      </c>
      <c r="B2" s="40">
        <f>'2.3.4.3.4_Hitung_Scorecard (1)'!B2</f>
        <v>600</v>
      </c>
      <c r="C2" s="41" t="s">
        <v>114</v>
      </c>
      <c r="D2" s="35"/>
      <c r="E2" s="35" t="s">
        <v>59</v>
      </c>
      <c r="F2" s="33">
        <f>$B$3/LN(2)</f>
        <v>72.134752044448177</v>
      </c>
      <c r="G2" s="35" t="s">
        <v>243</v>
      </c>
      <c r="H2" s="36"/>
      <c r="I2" s="37"/>
      <c r="J2" s="3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70" x14ac:dyDescent="0.3">
      <c r="A3" s="39" t="s">
        <v>48</v>
      </c>
      <c r="B3" s="40">
        <f>'2.3.4.3.4_Hitung_Scorecard (1)'!B3</f>
        <v>50</v>
      </c>
      <c r="C3" s="34"/>
      <c r="D3" s="35"/>
      <c r="E3" s="35" t="s">
        <v>21</v>
      </c>
      <c r="F3" s="33">
        <f>$B$2+$F$2*LN(1/$B$4)</f>
        <v>500</v>
      </c>
      <c r="G3" s="219" t="s">
        <v>244</v>
      </c>
      <c r="H3" s="36"/>
      <c r="I3" s="37"/>
      <c r="J3" s="37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4" x14ac:dyDescent="0.3">
      <c r="A4" s="39" t="s">
        <v>49</v>
      </c>
      <c r="B4" s="43">
        <f>'2.3.4.3.4_Hitung_Scorecard (1)'!B4</f>
        <v>4</v>
      </c>
      <c r="C4" s="44" t="str">
        <f>B4&amp;"/1"</f>
        <v>4/1</v>
      </c>
      <c r="D4" s="45">
        <f>(1/(1+B4))</f>
        <v>0.2</v>
      </c>
      <c r="E4" s="42"/>
      <c r="F4" s="42"/>
      <c r="G4" s="35"/>
      <c r="H4" s="36"/>
      <c r="I4" s="37"/>
      <c r="J4" s="3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4" x14ac:dyDescent="0.3">
      <c r="A5" s="39" t="s">
        <v>50</v>
      </c>
      <c r="B5" s="46">
        <f>'2.3.4.3.4_Hitung_Scorecard (1)'!B5</f>
        <v>3</v>
      </c>
      <c r="C5" s="38"/>
      <c r="D5" s="35"/>
      <c r="E5" s="35"/>
      <c r="F5" s="35"/>
      <c r="G5" s="35"/>
      <c r="H5" s="36"/>
      <c r="I5" s="37"/>
      <c r="J5" s="37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4" x14ac:dyDescent="0.3">
      <c r="A6" s="39" t="s">
        <v>51</v>
      </c>
      <c r="B6" s="46">
        <f>'2.3.4.3.4_Hitung_Scorecard (1)'!B6</f>
        <v>-0.82758582999999997</v>
      </c>
      <c r="C6" s="47" t="s">
        <v>115</v>
      </c>
      <c r="D6" s="35"/>
      <c r="E6" s="35"/>
      <c r="F6" s="35"/>
      <c r="G6" s="35"/>
      <c r="H6" s="36"/>
      <c r="I6" s="37"/>
      <c r="J6" s="37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4" x14ac:dyDescent="0.3">
      <c r="A7" s="36"/>
      <c r="B7" s="48"/>
      <c r="C7" s="35"/>
      <c r="D7" s="35"/>
      <c r="E7" s="35"/>
      <c r="F7" s="35"/>
      <c r="G7" s="35"/>
      <c r="H7" s="36"/>
      <c r="I7" s="37"/>
      <c r="J7" s="3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ht="14" x14ac:dyDescent="0.3">
      <c r="A8" s="222" t="s">
        <v>80</v>
      </c>
      <c r="B8" s="222" t="s">
        <v>96</v>
      </c>
      <c r="C8" s="222" t="s">
        <v>97</v>
      </c>
      <c r="D8" s="222" t="s">
        <v>56</v>
      </c>
      <c r="E8" s="217" t="s">
        <v>100</v>
      </c>
      <c r="F8" s="221" t="s">
        <v>125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ht="14" x14ac:dyDescent="0.3">
      <c r="A9" s="218">
        <f>'2.3.4.3.1_Regresi_Logistik'!A130</f>
        <v>1</v>
      </c>
      <c r="B9" s="218">
        <f>'2.3.4.3.1_Regresi_Logistik'!B130</f>
        <v>1.0023</v>
      </c>
      <c r="C9" s="218">
        <f>'2.3.4.3.1_Regresi_Logistik'!C130</f>
        <v>1.1453599999999999</v>
      </c>
      <c r="D9" s="218">
        <f>'2.3.4.3.1_Regresi_Logistik'!D130</f>
        <v>0.47419099999999997</v>
      </c>
      <c r="E9" s="38">
        <f>'2.3.4.3.1_Regresi_Logistik'!G130</f>
        <v>0.78665564691537981</v>
      </c>
      <c r="F9" s="220">
        <f t="shared" ref="F9:F72" si="0">$F$3-$F$2*LN(E9/(1-E9))</f>
        <v>405.87258404447346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14" x14ac:dyDescent="0.3">
      <c r="A10" s="218">
        <f>'2.3.4.3.1_Regresi_Logistik'!A289</f>
        <v>1</v>
      </c>
      <c r="B10" s="218">
        <f>'2.3.4.3.1_Regresi_Logistik'!B289</f>
        <v>1.0023</v>
      </c>
      <c r="C10" s="218">
        <f>'2.3.4.3.1_Regresi_Logistik'!C289</f>
        <v>1.1453599999999999</v>
      </c>
      <c r="D10" s="218">
        <f>'2.3.4.3.1_Regresi_Logistik'!D289</f>
        <v>0.47419099999999997</v>
      </c>
      <c r="E10" s="38">
        <f>'2.3.4.3.1_Regresi_Logistik'!G289</f>
        <v>0.78665564691537981</v>
      </c>
      <c r="F10" s="220">
        <f t="shared" si="0"/>
        <v>405.87258404447346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14" x14ac:dyDescent="0.3">
      <c r="A11" s="218">
        <f>'2.3.4.3.1_Regresi_Logistik'!A3</f>
        <v>0</v>
      </c>
      <c r="B11" s="218">
        <f>'2.3.4.3.1_Regresi_Logistik'!B3</f>
        <v>1.0023</v>
      </c>
      <c r="C11" s="218">
        <f>'2.3.4.3.1_Regresi_Logistik'!C3</f>
        <v>1.1453599999999999</v>
      </c>
      <c r="D11" s="218">
        <f>'2.3.4.3.1_Regresi_Logistik'!D3</f>
        <v>0.13558899999999999</v>
      </c>
      <c r="E11" s="38">
        <f>'2.3.4.3.1_Regresi_Logistik'!G3</f>
        <v>0.75843360716526675</v>
      </c>
      <c r="F11" s="220">
        <f t="shared" si="0"/>
        <v>417.46984324452296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14" x14ac:dyDescent="0.3">
      <c r="A12" s="218">
        <f>'2.3.4.3.1_Regresi_Logistik'!A7</f>
        <v>1</v>
      </c>
      <c r="B12" s="218">
        <f>'2.3.4.3.1_Regresi_Logistik'!B7</f>
        <v>1.0023</v>
      </c>
      <c r="C12" s="218">
        <f>'2.3.4.3.1_Regresi_Logistik'!C7</f>
        <v>1.1453599999999999</v>
      </c>
      <c r="D12" s="218">
        <f>'2.3.4.3.1_Regresi_Logistik'!D7</f>
        <v>0.13558899999999999</v>
      </c>
      <c r="E12" s="38">
        <f>'2.3.4.3.1_Regresi_Logistik'!G7</f>
        <v>0.75843360716526675</v>
      </c>
      <c r="F12" s="220">
        <f t="shared" si="0"/>
        <v>417.46984324452296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4" x14ac:dyDescent="0.3">
      <c r="A13" s="218">
        <f>'2.3.4.3.1_Regresi_Logistik'!A55</f>
        <v>1</v>
      </c>
      <c r="B13" s="218">
        <f>'2.3.4.3.1_Regresi_Logistik'!B55</f>
        <v>1.0023</v>
      </c>
      <c r="C13" s="218">
        <f>'2.3.4.3.1_Regresi_Logistik'!C55</f>
        <v>1.1453599999999999</v>
      </c>
      <c r="D13" s="218">
        <f>'2.3.4.3.1_Regresi_Logistik'!D55</f>
        <v>0.13558899999999999</v>
      </c>
      <c r="E13" s="38">
        <f>'2.3.4.3.1_Regresi_Logistik'!G55</f>
        <v>0.75843360716526675</v>
      </c>
      <c r="F13" s="220">
        <f t="shared" si="0"/>
        <v>417.46984324452296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4" x14ac:dyDescent="0.3">
      <c r="A14" s="218">
        <f>'2.3.4.3.1_Regresi_Logistik'!A65</f>
        <v>0</v>
      </c>
      <c r="B14" s="218">
        <f>'2.3.4.3.1_Regresi_Logistik'!B65</f>
        <v>1.0023</v>
      </c>
      <c r="C14" s="218">
        <f>'2.3.4.3.1_Regresi_Logistik'!C65</f>
        <v>1.1453599999999999</v>
      </c>
      <c r="D14" s="218">
        <f>'2.3.4.3.1_Regresi_Logistik'!D65</f>
        <v>0.13558899999999999</v>
      </c>
      <c r="E14" s="38">
        <f>'2.3.4.3.1_Regresi_Logistik'!G65</f>
        <v>0.75843360716526675</v>
      </c>
      <c r="F14" s="220">
        <f t="shared" si="0"/>
        <v>417.46984324452296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4" x14ac:dyDescent="0.3">
      <c r="A15" s="218">
        <f>'2.3.4.3.1_Regresi_Logistik'!A86</f>
        <v>0</v>
      </c>
      <c r="B15" s="218">
        <f>'2.3.4.3.1_Regresi_Logistik'!B86</f>
        <v>1.0023</v>
      </c>
      <c r="C15" s="218">
        <f>'2.3.4.3.1_Regresi_Logistik'!C86</f>
        <v>1.1453599999999999</v>
      </c>
      <c r="D15" s="218">
        <f>'2.3.4.3.1_Regresi_Logistik'!D86</f>
        <v>0.13558899999999999</v>
      </c>
      <c r="E15" s="38">
        <f>'2.3.4.3.1_Regresi_Logistik'!G86</f>
        <v>0.75843360716526675</v>
      </c>
      <c r="F15" s="220">
        <f t="shared" si="0"/>
        <v>417.46984324452296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4" x14ac:dyDescent="0.3">
      <c r="A16" s="218">
        <f>'2.3.4.3.1_Regresi_Logistik'!A125</f>
        <v>0</v>
      </c>
      <c r="B16" s="218">
        <f>'2.3.4.3.1_Regresi_Logistik'!B125</f>
        <v>1.0023</v>
      </c>
      <c r="C16" s="218">
        <f>'2.3.4.3.1_Regresi_Logistik'!C125</f>
        <v>1.1453599999999999</v>
      </c>
      <c r="D16" s="218">
        <f>'2.3.4.3.1_Regresi_Logistik'!D125</f>
        <v>0.13558899999999999</v>
      </c>
      <c r="E16" s="38">
        <f>'2.3.4.3.1_Regresi_Logistik'!G125</f>
        <v>0.75843360716526675</v>
      </c>
      <c r="F16" s="220">
        <f t="shared" si="0"/>
        <v>417.46984324452296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4" x14ac:dyDescent="0.3">
      <c r="A17" s="218">
        <f>'2.3.4.3.1_Regresi_Logistik'!A145</f>
        <v>0</v>
      </c>
      <c r="B17" s="218">
        <f>'2.3.4.3.1_Regresi_Logistik'!B145</f>
        <v>1.0023</v>
      </c>
      <c r="C17" s="218">
        <f>'2.3.4.3.1_Regresi_Logistik'!C145</f>
        <v>1.1453599999999999</v>
      </c>
      <c r="D17" s="218">
        <f>'2.3.4.3.1_Regresi_Logistik'!D145</f>
        <v>0.13558899999999999</v>
      </c>
      <c r="E17" s="38">
        <f>'2.3.4.3.1_Regresi_Logistik'!G145</f>
        <v>0.75843360716526675</v>
      </c>
      <c r="F17" s="220">
        <f t="shared" si="0"/>
        <v>417.46984324452296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4" x14ac:dyDescent="0.3">
      <c r="A18" s="218">
        <f>'2.3.4.3.1_Regresi_Logistik'!A163</f>
        <v>0</v>
      </c>
      <c r="B18" s="218">
        <f>'2.3.4.3.1_Regresi_Logistik'!B163</f>
        <v>1.0023</v>
      </c>
      <c r="C18" s="218">
        <f>'2.3.4.3.1_Regresi_Logistik'!C163</f>
        <v>1.1453599999999999</v>
      </c>
      <c r="D18" s="218">
        <f>'2.3.4.3.1_Regresi_Logistik'!D163</f>
        <v>0.13558899999999999</v>
      </c>
      <c r="E18" s="38">
        <f>'2.3.4.3.1_Regresi_Logistik'!G163</f>
        <v>0.75843360716526675</v>
      </c>
      <c r="F18" s="220">
        <f t="shared" si="0"/>
        <v>417.46984324452296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4" x14ac:dyDescent="0.3">
      <c r="A19" s="218">
        <f>'2.3.4.3.1_Regresi_Logistik'!A191</f>
        <v>0</v>
      </c>
      <c r="B19" s="218">
        <f>'2.3.4.3.1_Regresi_Logistik'!B191</f>
        <v>1.0023</v>
      </c>
      <c r="C19" s="218">
        <f>'2.3.4.3.1_Regresi_Logistik'!C191</f>
        <v>1.1453599999999999</v>
      </c>
      <c r="D19" s="218">
        <f>'2.3.4.3.1_Regresi_Logistik'!D191</f>
        <v>0.13558899999999999</v>
      </c>
      <c r="E19" s="38">
        <f>'2.3.4.3.1_Regresi_Logistik'!G191</f>
        <v>0.75843360716526675</v>
      </c>
      <c r="F19" s="220">
        <f t="shared" si="0"/>
        <v>417.46984324452296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4" x14ac:dyDescent="0.3">
      <c r="A20" s="218">
        <f>'2.3.4.3.1_Regresi_Logistik'!A256</f>
        <v>1</v>
      </c>
      <c r="B20" s="218">
        <f>'2.3.4.3.1_Regresi_Logistik'!B256</f>
        <v>1.0023</v>
      </c>
      <c r="C20" s="218">
        <f>'2.3.4.3.1_Regresi_Logistik'!C256</f>
        <v>1.1453599999999999</v>
      </c>
      <c r="D20" s="218">
        <f>'2.3.4.3.1_Regresi_Logistik'!D256</f>
        <v>0.13558899999999999</v>
      </c>
      <c r="E20" s="38">
        <f>'2.3.4.3.1_Regresi_Logistik'!G256</f>
        <v>0.75843360716526675</v>
      </c>
      <c r="F20" s="220">
        <f t="shared" si="0"/>
        <v>417.46984324452296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4" x14ac:dyDescent="0.3">
      <c r="A21" s="218">
        <f>'2.3.4.3.1_Regresi_Logistik'!A279</f>
        <v>1</v>
      </c>
      <c r="B21" s="218">
        <f>'2.3.4.3.1_Regresi_Logistik'!B279</f>
        <v>1.0023</v>
      </c>
      <c r="C21" s="218">
        <f>'2.3.4.3.1_Regresi_Logistik'!C279</f>
        <v>1.1453599999999999</v>
      </c>
      <c r="D21" s="218">
        <f>'2.3.4.3.1_Regresi_Logistik'!D279</f>
        <v>0.13558899999999999</v>
      </c>
      <c r="E21" s="38">
        <f>'2.3.4.3.1_Regresi_Logistik'!G279</f>
        <v>0.75843360716526675</v>
      </c>
      <c r="F21" s="220">
        <f t="shared" si="0"/>
        <v>417.46984324452296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4" x14ac:dyDescent="0.3">
      <c r="A22" s="218">
        <f>'2.3.4.3.1_Regresi_Logistik'!A287</f>
        <v>0</v>
      </c>
      <c r="B22" s="218">
        <f>'2.3.4.3.1_Regresi_Logistik'!B287</f>
        <v>1.0023</v>
      </c>
      <c r="C22" s="218">
        <f>'2.3.4.3.1_Regresi_Logistik'!C287</f>
        <v>1.1453599999999999</v>
      </c>
      <c r="D22" s="218">
        <f>'2.3.4.3.1_Regresi_Logistik'!D287</f>
        <v>0.13558899999999999</v>
      </c>
      <c r="E22" s="38">
        <f>'2.3.4.3.1_Regresi_Logistik'!G287</f>
        <v>0.75843360716526675</v>
      </c>
      <c r="F22" s="220">
        <f t="shared" si="0"/>
        <v>417.46984324452296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4" x14ac:dyDescent="0.3">
      <c r="A23" s="218">
        <f>'2.3.4.3.1_Regresi_Logistik'!A375</f>
        <v>0</v>
      </c>
      <c r="B23" s="218">
        <f>'2.3.4.3.1_Regresi_Logistik'!B375</f>
        <v>1.0023</v>
      </c>
      <c r="C23" s="218">
        <f>'2.3.4.3.1_Regresi_Logistik'!C375</f>
        <v>1.1453599999999999</v>
      </c>
      <c r="D23" s="218">
        <f>'2.3.4.3.1_Regresi_Logistik'!D375</f>
        <v>0.13558899999999999</v>
      </c>
      <c r="E23" s="38">
        <f>'2.3.4.3.1_Regresi_Logistik'!G375</f>
        <v>0.75843360716526675</v>
      </c>
      <c r="F23" s="220">
        <f t="shared" si="0"/>
        <v>417.46984324452296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4" x14ac:dyDescent="0.3">
      <c r="A24" s="218">
        <f>'2.3.4.3.1_Regresi_Logistik'!A428</f>
        <v>1</v>
      </c>
      <c r="B24" s="218">
        <f>'2.3.4.3.1_Regresi_Logistik'!B428</f>
        <v>1.0023</v>
      </c>
      <c r="C24" s="218">
        <f>'2.3.4.3.1_Regresi_Logistik'!C428</f>
        <v>1.1453599999999999</v>
      </c>
      <c r="D24" s="218">
        <f>'2.3.4.3.1_Regresi_Logistik'!D428</f>
        <v>0.13558899999999999</v>
      </c>
      <c r="E24" s="38">
        <f>'2.3.4.3.1_Regresi_Logistik'!G428</f>
        <v>0.75843360716526675</v>
      </c>
      <c r="F24" s="220">
        <f t="shared" si="0"/>
        <v>417.46984324452296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4" x14ac:dyDescent="0.3">
      <c r="A25" s="218">
        <f>'2.3.4.3.1_Regresi_Logistik'!A439</f>
        <v>1</v>
      </c>
      <c r="B25" s="218">
        <f>'2.3.4.3.1_Regresi_Logistik'!B439</f>
        <v>1.0023</v>
      </c>
      <c r="C25" s="218">
        <f>'2.3.4.3.1_Regresi_Logistik'!C439</f>
        <v>1.1453599999999999</v>
      </c>
      <c r="D25" s="218">
        <f>'2.3.4.3.1_Regresi_Logistik'!D439</f>
        <v>0.13558899999999999</v>
      </c>
      <c r="E25" s="38">
        <f>'2.3.4.3.1_Regresi_Logistik'!G439</f>
        <v>0.75843360716526675</v>
      </c>
      <c r="F25" s="220">
        <f t="shared" si="0"/>
        <v>417.46984324452296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4" x14ac:dyDescent="0.3">
      <c r="A26" s="218">
        <f>'2.3.4.3.1_Regresi_Logistik'!A480</f>
        <v>1</v>
      </c>
      <c r="B26" s="218">
        <f>'2.3.4.3.1_Regresi_Logistik'!B480</f>
        <v>1.0023</v>
      </c>
      <c r="C26" s="218">
        <f>'2.3.4.3.1_Regresi_Logistik'!C480</f>
        <v>1.1453599999999999</v>
      </c>
      <c r="D26" s="218">
        <f>'2.3.4.3.1_Regresi_Logistik'!D480</f>
        <v>0.13558899999999999</v>
      </c>
      <c r="E26" s="38">
        <f>'2.3.4.3.1_Regresi_Logistik'!G480</f>
        <v>0.75843360716526675</v>
      </c>
      <c r="F26" s="220">
        <f t="shared" si="0"/>
        <v>417.46984324452296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4" x14ac:dyDescent="0.3">
      <c r="A27" s="218">
        <f>'2.3.4.3.1_Regresi_Logistik'!A505</f>
        <v>1</v>
      </c>
      <c r="B27" s="218">
        <f>'2.3.4.3.1_Regresi_Logistik'!B505</f>
        <v>1.0023</v>
      </c>
      <c r="C27" s="218">
        <f>'2.3.4.3.1_Regresi_Logistik'!C505</f>
        <v>1.1453599999999999</v>
      </c>
      <c r="D27" s="218">
        <f>'2.3.4.3.1_Regresi_Logistik'!D505</f>
        <v>0.13558899999999999</v>
      </c>
      <c r="E27" s="38">
        <f>'2.3.4.3.1_Regresi_Logistik'!G505</f>
        <v>0.75843360716526675</v>
      </c>
      <c r="F27" s="220">
        <f t="shared" si="0"/>
        <v>417.46984324452296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4" x14ac:dyDescent="0.3">
      <c r="A28" s="218">
        <f>'2.3.4.3.1_Regresi_Logistik'!A513</f>
        <v>0</v>
      </c>
      <c r="B28" s="218">
        <f>'2.3.4.3.1_Regresi_Logistik'!B513</f>
        <v>1.0023</v>
      </c>
      <c r="C28" s="218">
        <f>'2.3.4.3.1_Regresi_Logistik'!C513</f>
        <v>1.1453599999999999</v>
      </c>
      <c r="D28" s="218">
        <f>'2.3.4.3.1_Regresi_Logistik'!D513</f>
        <v>0.13558899999999999</v>
      </c>
      <c r="E28" s="38">
        <f>'2.3.4.3.1_Regresi_Logistik'!G513</f>
        <v>0.75843360716526675</v>
      </c>
      <c r="F28" s="220">
        <f t="shared" si="0"/>
        <v>417.46984324452296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4" x14ac:dyDescent="0.3">
      <c r="A29" s="218">
        <f>'2.3.4.3.1_Regresi_Logistik'!A536</f>
        <v>1</v>
      </c>
      <c r="B29" s="218">
        <f>'2.3.4.3.1_Regresi_Logistik'!B536</f>
        <v>1.0023</v>
      </c>
      <c r="C29" s="218">
        <f>'2.3.4.3.1_Regresi_Logistik'!C536</f>
        <v>1.1453599999999999</v>
      </c>
      <c r="D29" s="218">
        <f>'2.3.4.3.1_Regresi_Logistik'!D536</f>
        <v>0.13558899999999999</v>
      </c>
      <c r="E29" s="38">
        <f>'2.3.4.3.1_Regresi_Logistik'!G536</f>
        <v>0.75843360716526675</v>
      </c>
      <c r="F29" s="220">
        <f t="shared" si="0"/>
        <v>417.46984324452296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4" x14ac:dyDescent="0.3">
      <c r="A30" s="218">
        <f>'2.3.4.3.1_Regresi_Logistik'!A554</f>
        <v>1</v>
      </c>
      <c r="B30" s="218">
        <f>'2.3.4.3.1_Regresi_Logistik'!B554</f>
        <v>1.0023</v>
      </c>
      <c r="C30" s="218">
        <f>'2.3.4.3.1_Regresi_Logistik'!C554</f>
        <v>1.1453599999999999</v>
      </c>
      <c r="D30" s="218">
        <f>'2.3.4.3.1_Regresi_Logistik'!D554</f>
        <v>0.13558899999999999</v>
      </c>
      <c r="E30" s="38">
        <f>'2.3.4.3.1_Regresi_Logistik'!G554</f>
        <v>0.75843360716526675</v>
      </c>
      <c r="F30" s="220">
        <f t="shared" si="0"/>
        <v>417.46984324452296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4" x14ac:dyDescent="0.3">
      <c r="A31" s="218">
        <f>'2.3.4.3.1_Regresi_Logistik'!A555</f>
        <v>1</v>
      </c>
      <c r="B31" s="218">
        <f>'2.3.4.3.1_Regresi_Logistik'!B555</f>
        <v>1.0023</v>
      </c>
      <c r="C31" s="218">
        <f>'2.3.4.3.1_Regresi_Logistik'!C555</f>
        <v>1.1453599999999999</v>
      </c>
      <c r="D31" s="218">
        <f>'2.3.4.3.1_Regresi_Logistik'!D555</f>
        <v>0.13558899999999999</v>
      </c>
      <c r="E31" s="38">
        <f>'2.3.4.3.1_Regresi_Logistik'!G555</f>
        <v>0.75843360716526675</v>
      </c>
      <c r="F31" s="220">
        <f t="shared" si="0"/>
        <v>417.46984324452296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4" x14ac:dyDescent="0.3">
      <c r="A32" s="218">
        <f>'2.3.4.3.1_Regresi_Logistik'!A603</f>
        <v>0</v>
      </c>
      <c r="B32" s="218">
        <f>'2.3.4.3.1_Regresi_Logistik'!B603</f>
        <v>1.0023</v>
      </c>
      <c r="C32" s="218">
        <f>'2.3.4.3.1_Regresi_Logistik'!C603</f>
        <v>1.1453599999999999</v>
      </c>
      <c r="D32" s="218">
        <f>'2.3.4.3.1_Regresi_Logistik'!D603</f>
        <v>0.13558899999999999</v>
      </c>
      <c r="E32" s="38">
        <f>'2.3.4.3.1_Regresi_Logistik'!G603</f>
        <v>0.75843360716526675</v>
      </c>
      <c r="F32" s="220">
        <f t="shared" si="0"/>
        <v>417.46984324452296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4" x14ac:dyDescent="0.3">
      <c r="A33" s="218">
        <f>'2.3.4.3.1_Regresi_Logistik'!A606</f>
        <v>0</v>
      </c>
      <c r="B33" s="218">
        <f>'2.3.4.3.1_Regresi_Logistik'!B606</f>
        <v>1.0023</v>
      </c>
      <c r="C33" s="218">
        <f>'2.3.4.3.1_Regresi_Logistik'!C606</f>
        <v>1.1453599999999999</v>
      </c>
      <c r="D33" s="218">
        <f>'2.3.4.3.1_Regresi_Logistik'!D606</f>
        <v>0.13558899999999999</v>
      </c>
      <c r="E33" s="38">
        <f>'2.3.4.3.1_Regresi_Logistik'!G606</f>
        <v>0.75843360716526675</v>
      </c>
      <c r="F33" s="220">
        <f t="shared" si="0"/>
        <v>417.46984324452296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4" x14ac:dyDescent="0.3">
      <c r="A34" s="218">
        <f>'2.3.4.3.1_Regresi_Logistik'!A645</f>
        <v>1</v>
      </c>
      <c r="B34" s="218">
        <f>'2.3.4.3.1_Regresi_Logistik'!B645</f>
        <v>1.0023</v>
      </c>
      <c r="C34" s="218">
        <f>'2.3.4.3.1_Regresi_Logistik'!C645</f>
        <v>1.1453599999999999</v>
      </c>
      <c r="D34" s="218">
        <f>'2.3.4.3.1_Regresi_Logistik'!D645</f>
        <v>0.13558899999999999</v>
      </c>
      <c r="E34" s="38">
        <f>'2.3.4.3.1_Regresi_Logistik'!G645</f>
        <v>0.75843360716526675</v>
      </c>
      <c r="F34" s="220">
        <f t="shared" si="0"/>
        <v>417.46984324452296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4" x14ac:dyDescent="0.3">
      <c r="A35" s="218">
        <f>'2.3.4.3.1_Regresi_Logistik'!A541</f>
        <v>1</v>
      </c>
      <c r="B35" s="218">
        <f>'2.3.4.3.1_Regresi_Logistik'!B541</f>
        <v>1.0023</v>
      </c>
      <c r="C35" s="218">
        <f>'2.3.4.3.1_Regresi_Logistik'!C541</f>
        <v>1.1453599999999999</v>
      </c>
      <c r="D35" s="218">
        <f>'2.3.4.3.1_Regresi_Logistik'!D541</f>
        <v>-2.6051999999999999E-2</v>
      </c>
      <c r="E35" s="38">
        <f>'2.3.4.3.1_Regresi_Logistik'!G541</f>
        <v>0.74409489676645835</v>
      </c>
      <c r="F35" s="220">
        <f t="shared" si="0"/>
        <v>423.00611466157068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4" x14ac:dyDescent="0.3">
      <c r="A36" s="218">
        <f>'2.3.4.3.1_Regresi_Logistik'!A595</f>
        <v>1</v>
      </c>
      <c r="B36" s="218">
        <f>'2.3.4.3.1_Regresi_Logistik'!B595</f>
        <v>1.0023</v>
      </c>
      <c r="C36" s="218">
        <f>'2.3.4.3.1_Regresi_Logistik'!C595</f>
        <v>1.1453599999999999</v>
      </c>
      <c r="D36" s="218">
        <f>'2.3.4.3.1_Regresi_Logistik'!D595</f>
        <v>-2.6051999999999999E-2</v>
      </c>
      <c r="E36" s="38">
        <f>'2.3.4.3.1_Regresi_Logistik'!G595</f>
        <v>0.74409489676645835</v>
      </c>
      <c r="F36" s="220">
        <f t="shared" si="0"/>
        <v>423.00611466157068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4" x14ac:dyDescent="0.3">
      <c r="A37" s="218">
        <f>'2.3.4.3.1_Regresi_Logistik'!A321</f>
        <v>0</v>
      </c>
      <c r="B37" s="218">
        <f>'2.3.4.3.1_Regresi_Logistik'!B321</f>
        <v>1.0023</v>
      </c>
      <c r="C37" s="218">
        <f>'2.3.4.3.1_Regresi_Logistik'!C321</f>
        <v>1.1453599999999999</v>
      </c>
      <c r="D37" s="218">
        <f>'2.3.4.3.1_Regresi_Logistik'!D321</f>
        <v>-0.31604700000000002</v>
      </c>
      <c r="E37" s="38">
        <f>'2.3.4.3.1_Regresi_Logistik'!G321</f>
        <v>0.71700810906325896</v>
      </c>
      <c r="F37" s="220">
        <f t="shared" si="0"/>
        <v>432.93856391384429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4" x14ac:dyDescent="0.3">
      <c r="A38" s="218">
        <f>'2.3.4.3.1_Regresi_Logistik'!A348</f>
        <v>0</v>
      </c>
      <c r="B38" s="218">
        <f>'2.3.4.3.1_Regresi_Logistik'!B348</f>
        <v>1.0023</v>
      </c>
      <c r="C38" s="218">
        <f>'2.3.4.3.1_Regresi_Logistik'!C348</f>
        <v>1.1453599999999999</v>
      </c>
      <c r="D38" s="218">
        <f>'2.3.4.3.1_Regresi_Logistik'!D348</f>
        <v>-0.31604700000000002</v>
      </c>
      <c r="E38" s="38">
        <f>'2.3.4.3.1_Regresi_Logistik'!G348</f>
        <v>0.71700810906325896</v>
      </c>
      <c r="F38" s="220">
        <f t="shared" si="0"/>
        <v>432.93856391384429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4" x14ac:dyDescent="0.3">
      <c r="A39" s="218">
        <f>'2.3.4.3.1_Regresi_Logistik'!A379</f>
        <v>1</v>
      </c>
      <c r="B39" s="218">
        <f>'2.3.4.3.1_Regresi_Logistik'!B379</f>
        <v>1.0023</v>
      </c>
      <c r="C39" s="218">
        <f>'2.3.4.3.1_Regresi_Logistik'!C379</f>
        <v>1.1453599999999999</v>
      </c>
      <c r="D39" s="218">
        <f>'2.3.4.3.1_Regresi_Logistik'!D379</f>
        <v>-0.31604700000000002</v>
      </c>
      <c r="E39" s="38">
        <f>'2.3.4.3.1_Regresi_Logistik'!G379</f>
        <v>0.71700810906325896</v>
      </c>
      <c r="F39" s="220">
        <f t="shared" si="0"/>
        <v>432.93856391384429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4" x14ac:dyDescent="0.3">
      <c r="A40" s="218">
        <f>'2.3.4.3.1_Regresi_Logistik'!A419</f>
        <v>0</v>
      </c>
      <c r="B40" s="218">
        <f>'2.3.4.3.1_Regresi_Logistik'!B419</f>
        <v>1.0023</v>
      </c>
      <c r="C40" s="218">
        <f>'2.3.4.3.1_Regresi_Logistik'!C419</f>
        <v>1.1453599999999999</v>
      </c>
      <c r="D40" s="218">
        <f>'2.3.4.3.1_Regresi_Logistik'!D419</f>
        <v>-0.31604700000000002</v>
      </c>
      <c r="E40" s="38">
        <f>'2.3.4.3.1_Regresi_Logistik'!G419</f>
        <v>0.71700810906325896</v>
      </c>
      <c r="F40" s="220">
        <f t="shared" si="0"/>
        <v>432.93856391384429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4" x14ac:dyDescent="0.3">
      <c r="A41" s="218">
        <f>'2.3.4.3.1_Regresi_Logistik'!A615</f>
        <v>0</v>
      </c>
      <c r="B41" s="218">
        <f>'2.3.4.3.1_Regresi_Logistik'!B615</f>
        <v>1.0023</v>
      </c>
      <c r="C41" s="218">
        <f>'2.3.4.3.1_Regresi_Logistik'!C615</f>
        <v>1.1453599999999999</v>
      </c>
      <c r="D41" s="218">
        <f>'2.3.4.3.1_Regresi_Logistik'!D615</f>
        <v>-0.31604700000000002</v>
      </c>
      <c r="E41" s="38">
        <f>'2.3.4.3.1_Regresi_Logistik'!G615</f>
        <v>0.71700810906325896</v>
      </c>
      <c r="F41" s="220">
        <f t="shared" si="0"/>
        <v>432.93856391384429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4" x14ac:dyDescent="0.3">
      <c r="A42" s="218">
        <f>'2.3.4.3.1_Regresi_Logistik'!A131</f>
        <v>1</v>
      </c>
      <c r="B42" s="218">
        <f>'2.3.4.3.1_Regresi_Logistik'!B131</f>
        <v>1.1392</v>
      </c>
      <c r="C42" s="218">
        <f>'2.3.4.3.1_Regresi_Logistik'!C131</f>
        <v>0.72861600000000004</v>
      </c>
      <c r="D42" s="218">
        <f>'2.3.4.3.1_Regresi_Logistik'!D131</f>
        <v>0.13558899999999999</v>
      </c>
      <c r="E42" s="38">
        <f>'2.3.4.3.1_Regresi_Logistik'!G131</f>
        <v>0.70927977970345102</v>
      </c>
      <c r="F42" s="220">
        <f t="shared" si="0"/>
        <v>435.66382991885661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4" x14ac:dyDescent="0.3">
      <c r="A43" s="218">
        <f>'2.3.4.3.1_Regresi_Logistik'!A236</f>
        <v>1</v>
      </c>
      <c r="B43" s="218">
        <f>'2.3.4.3.1_Regresi_Logistik'!B236</f>
        <v>1.1392</v>
      </c>
      <c r="C43" s="218">
        <f>'2.3.4.3.1_Regresi_Logistik'!C236</f>
        <v>0.72861600000000004</v>
      </c>
      <c r="D43" s="218">
        <f>'2.3.4.3.1_Regresi_Logistik'!D236</f>
        <v>0.13558899999999999</v>
      </c>
      <c r="E43" s="38">
        <f>'2.3.4.3.1_Regresi_Logistik'!G236</f>
        <v>0.70927977970345102</v>
      </c>
      <c r="F43" s="220">
        <f t="shared" si="0"/>
        <v>435.66382991885661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4" x14ac:dyDescent="0.3">
      <c r="A44" s="218">
        <f>'2.3.4.3.1_Regresi_Logistik'!A303</f>
        <v>1</v>
      </c>
      <c r="B44" s="218">
        <f>'2.3.4.3.1_Regresi_Logistik'!B303</f>
        <v>1.1392</v>
      </c>
      <c r="C44" s="218">
        <f>'2.3.4.3.1_Regresi_Logistik'!C303</f>
        <v>0.72861600000000004</v>
      </c>
      <c r="D44" s="218">
        <f>'2.3.4.3.1_Regresi_Logistik'!D303</f>
        <v>0.13558899999999999</v>
      </c>
      <c r="E44" s="38">
        <f>'2.3.4.3.1_Regresi_Logistik'!G303</f>
        <v>0.70927977970345102</v>
      </c>
      <c r="F44" s="220">
        <f t="shared" si="0"/>
        <v>435.66382991885661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4" x14ac:dyDescent="0.3">
      <c r="A45" s="218">
        <f>'2.3.4.3.1_Regresi_Logistik'!A322</f>
        <v>1</v>
      </c>
      <c r="B45" s="218">
        <f>'2.3.4.3.1_Regresi_Logistik'!B322</f>
        <v>1.1392</v>
      </c>
      <c r="C45" s="218">
        <f>'2.3.4.3.1_Regresi_Logistik'!C322</f>
        <v>0.72861600000000004</v>
      </c>
      <c r="D45" s="218">
        <f>'2.3.4.3.1_Regresi_Logistik'!D322</f>
        <v>0.13558899999999999</v>
      </c>
      <c r="E45" s="38">
        <f>'2.3.4.3.1_Regresi_Logistik'!G322</f>
        <v>0.70927977970345102</v>
      </c>
      <c r="F45" s="220">
        <f t="shared" si="0"/>
        <v>435.66382991885661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4" x14ac:dyDescent="0.3">
      <c r="A46" s="218">
        <f>'2.3.4.3.1_Regresi_Logistik'!A370</f>
        <v>1</v>
      </c>
      <c r="B46" s="218">
        <f>'2.3.4.3.1_Regresi_Logistik'!B370</f>
        <v>1.1392</v>
      </c>
      <c r="C46" s="218">
        <f>'2.3.4.3.1_Regresi_Logistik'!C370</f>
        <v>0.72861600000000004</v>
      </c>
      <c r="D46" s="218">
        <f>'2.3.4.3.1_Regresi_Logistik'!D370</f>
        <v>0.13558899999999999</v>
      </c>
      <c r="E46" s="38">
        <f>'2.3.4.3.1_Regresi_Logistik'!G370</f>
        <v>0.70927977970345102</v>
      </c>
      <c r="F46" s="220">
        <f t="shared" si="0"/>
        <v>435.66382991885661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4" x14ac:dyDescent="0.3">
      <c r="A47" s="218">
        <f>'2.3.4.3.1_Regresi_Logistik'!A103</f>
        <v>1</v>
      </c>
      <c r="B47" s="218">
        <f>'2.3.4.3.1_Regresi_Logistik'!B103</f>
        <v>1.1392</v>
      </c>
      <c r="C47" s="218">
        <f>'2.3.4.3.1_Regresi_Logistik'!C103</f>
        <v>0.72861600000000004</v>
      </c>
      <c r="D47" s="218">
        <f>'2.3.4.3.1_Regresi_Logistik'!D103</f>
        <v>-2.6051999999999999E-2</v>
      </c>
      <c r="E47" s="38">
        <f>'2.3.4.3.1_Regresi_Logistik'!G103</f>
        <v>0.69320365609994195</v>
      </c>
      <c r="F47" s="220">
        <f t="shared" si="0"/>
        <v>441.20010133590432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4" x14ac:dyDescent="0.3">
      <c r="A48" s="218">
        <f>'2.3.4.3.1_Regresi_Logistik'!A17</f>
        <v>1</v>
      </c>
      <c r="B48" s="218">
        <f>'2.3.4.3.1_Regresi_Logistik'!B17</f>
        <v>1.1392</v>
      </c>
      <c r="C48" s="218">
        <f>'2.3.4.3.1_Regresi_Logistik'!C17</f>
        <v>0.72861600000000004</v>
      </c>
      <c r="D48" s="218">
        <f>'2.3.4.3.1_Regresi_Logistik'!D17</f>
        <v>-0.31604700000000002</v>
      </c>
      <c r="E48" s="38">
        <f>'2.3.4.3.1_Regresi_Logistik'!G17</f>
        <v>0.66316858828292646</v>
      </c>
      <c r="F48" s="220">
        <f t="shared" si="0"/>
        <v>451.13255058817793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4" x14ac:dyDescent="0.3">
      <c r="A49" s="218">
        <f>'2.3.4.3.1_Regresi_Logistik'!A76</f>
        <v>1</v>
      </c>
      <c r="B49" s="218">
        <f>'2.3.4.3.1_Regresi_Logistik'!B76</f>
        <v>1.1392</v>
      </c>
      <c r="C49" s="218">
        <f>'2.3.4.3.1_Regresi_Logistik'!C76</f>
        <v>0.72861600000000004</v>
      </c>
      <c r="D49" s="218">
        <f>'2.3.4.3.1_Regresi_Logistik'!D76</f>
        <v>-0.31604700000000002</v>
      </c>
      <c r="E49" s="38">
        <f>'2.3.4.3.1_Regresi_Logistik'!G76</f>
        <v>0.66316858828292646</v>
      </c>
      <c r="F49" s="220">
        <f t="shared" si="0"/>
        <v>451.13255058817793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4" x14ac:dyDescent="0.3">
      <c r="A50" s="218">
        <f>'2.3.4.3.1_Regresi_Logistik'!A226</f>
        <v>1</v>
      </c>
      <c r="B50" s="218">
        <f>'2.3.4.3.1_Regresi_Logistik'!B226</f>
        <v>1.1392</v>
      </c>
      <c r="C50" s="218">
        <f>'2.3.4.3.1_Regresi_Logistik'!C226</f>
        <v>0.72861600000000004</v>
      </c>
      <c r="D50" s="218">
        <f>'2.3.4.3.1_Regresi_Logistik'!D226</f>
        <v>-0.31604700000000002</v>
      </c>
      <c r="E50" s="38">
        <f>'2.3.4.3.1_Regresi_Logistik'!G226</f>
        <v>0.66316858828292646</v>
      </c>
      <c r="F50" s="220">
        <f t="shared" si="0"/>
        <v>451.13255058817793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4" x14ac:dyDescent="0.3">
      <c r="A51" s="218">
        <f>'2.3.4.3.1_Regresi_Logistik'!A535</f>
        <v>0</v>
      </c>
      <c r="B51" s="218">
        <f>'2.3.4.3.1_Regresi_Logistik'!B535</f>
        <v>1.1392</v>
      </c>
      <c r="C51" s="218">
        <f>'2.3.4.3.1_Regresi_Logistik'!C535</f>
        <v>0.72861600000000004</v>
      </c>
      <c r="D51" s="218">
        <f>'2.3.4.3.1_Regresi_Logistik'!D535</f>
        <v>-0.31604700000000002</v>
      </c>
      <c r="E51" s="38">
        <f>'2.3.4.3.1_Regresi_Logistik'!G535</f>
        <v>0.66316858828292646</v>
      </c>
      <c r="F51" s="220">
        <f t="shared" si="0"/>
        <v>451.13255058817793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4" x14ac:dyDescent="0.3">
      <c r="A52" s="218">
        <f>'2.3.4.3.1_Regresi_Logistik'!A665</f>
        <v>1</v>
      </c>
      <c r="B52" s="218">
        <f>'2.3.4.3.1_Regresi_Logistik'!B665</f>
        <v>1.1392</v>
      </c>
      <c r="C52" s="218">
        <f>'2.3.4.3.1_Regresi_Logistik'!C665</f>
        <v>0.72861600000000004</v>
      </c>
      <c r="D52" s="218">
        <f>'2.3.4.3.1_Regresi_Logistik'!D665</f>
        <v>-0.31604700000000002</v>
      </c>
      <c r="E52" s="38">
        <f>'2.3.4.3.1_Regresi_Logistik'!G665</f>
        <v>0.66316858828292646</v>
      </c>
      <c r="F52" s="220">
        <f t="shared" si="0"/>
        <v>451.13255058817793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4" x14ac:dyDescent="0.3">
      <c r="A53" s="218">
        <f>'2.3.4.3.1_Regresi_Logistik'!A153</f>
        <v>0</v>
      </c>
      <c r="B53" s="218">
        <f>'2.3.4.3.1_Regresi_Logistik'!B153</f>
        <v>1.1392</v>
      </c>
      <c r="C53" s="218">
        <f>'2.3.4.3.1_Regresi_Logistik'!C153</f>
        <v>6.2895000000000006E-2</v>
      </c>
      <c r="D53" s="218">
        <f>'2.3.4.3.1_Regresi_Logistik'!D153</f>
        <v>0.47419099999999997</v>
      </c>
      <c r="E53" s="38">
        <f>'2.3.4.3.1_Regresi_Logistik'!G153</f>
        <v>0.6122901316017888</v>
      </c>
      <c r="F53" s="220">
        <f t="shared" si="0"/>
        <v>467.03810127294855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4" x14ac:dyDescent="0.3">
      <c r="A54" s="218">
        <f>'2.3.4.3.1_Regresi_Logistik'!A477</f>
        <v>1</v>
      </c>
      <c r="B54" s="218">
        <f>'2.3.4.3.1_Regresi_Logistik'!B477</f>
        <v>1.1392</v>
      </c>
      <c r="C54" s="218">
        <f>'2.3.4.3.1_Regresi_Logistik'!C477</f>
        <v>0.14205799999999999</v>
      </c>
      <c r="D54" s="218">
        <f>'2.3.4.3.1_Regresi_Logistik'!D477</f>
        <v>0.13558899999999999</v>
      </c>
      <c r="E54" s="38">
        <f>'2.3.4.3.1_Regresi_Logistik'!G477</f>
        <v>0.59073744975947473</v>
      </c>
      <c r="F54" s="220">
        <f t="shared" si="0"/>
        <v>473.52547919652108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4" x14ac:dyDescent="0.3">
      <c r="A55" s="218">
        <f>'2.3.4.3.1_Regresi_Logistik'!A558</f>
        <v>0</v>
      </c>
      <c r="B55" s="218">
        <f>'2.3.4.3.1_Regresi_Logistik'!B558</f>
        <v>1.1392</v>
      </c>
      <c r="C55" s="218">
        <f>'2.3.4.3.1_Regresi_Logistik'!C558</f>
        <v>0.14205799999999999</v>
      </c>
      <c r="D55" s="218">
        <f>'2.3.4.3.1_Regresi_Logistik'!D558</f>
        <v>0.13558899999999999</v>
      </c>
      <c r="E55" s="38">
        <f>'2.3.4.3.1_Regresi_Logistik'!G558</f>
        <v>0.59073744975947473</v>
      </c>
      <c r="F55" s="220">
        <f t="shared" si="0"/>
        <v>473.52547919652108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4" x14ac:dyDescent="0.3">
      <c r="A56" s="218">
        <f>'2.3.4.3.1_Regresi_Logistik'!A284</f>
        <v>1</v>
      </c>
      <c r="B56" s="218">
        <f>'2.3.4.3.1_Regresi_Logistik'!B284</f>
        <v>8.14E-2</v>
      </c>
      <c r="C56" s="218">
        <f>'2.3.4.3.1_Regresi_Logistik'!C284</f>
        <v>1.1453599999999999</v>
      </c>
      <c r="D56" s="218">
        <f>'2.3.4.3.1_Regresi_Logistik'!D284</f>
        <v>0.13558899999999999</v>
      </c>
      <c r="E56" s="38">
        <f>'2.3.4.3.1_Regresi_Logistik'!G284</f>
        <v>0.58229781929071056</v>
      </c>
      <c r="F56" s="220">
        <f t="shared" si="0"/>
        <v>476.03587297790085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4" x14ac:dyDescent="0.3">
      <c r="A57" s="218">
        <f>'2.3.4.3.1_Regresi_Logistik'!A234</f>
        <v>1</v>
      </c>
      <c r="B57" s="218">
        <f>'2.3.4.3.1_Regresi_Logistik'!B234</f>
        <v>1.1392</v>
      </c>
      <c r="C57" s="218">
        <f>'2.3.4.3.1_Regresi_Logistik'!C234</f>
        <v>6.2895000000000006E-2</v>
      </c>
      <c r="D57" s="218">
        <f>'2.3.4.3.1_Regresi_Logistik'!D234</f>
        <v>0.13558899999999999</v>
      </c>
      <c r="E57" s="38">
        <f>'2.3.4.3.1_Regresi_Logistik'!G234</f>
        <v>0.57350763715554898</v>
      </c>
      <c r="F57" s="220">
        <f t="shared" si="0"/>
        <v>478.635360472998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4" x14ac:dyDescent="0.3">
      <c r="A58" s="218">
        <f>'2.3.4.3.1_Regresi_Logistik'!A33</f>
        <v>1</v>
      </c>
      <c r="B58" s="218">
        <f>'2.3.4.3.1_Regresi_Logistik'!B33</f>
        <v>1.1392</v>
      </c>
      <c r="C58" s="218">
        <f>'2.3.4.3.1_Regresi_Logistik'!C33</f>
        <v>-3.6634E-2</v>
      </c>
      <c r="D58" s="218">
        <f>'2.3.4.3.1_Regresi_Logistik'!D33</f>
        <v>0.13558899999999999</v>
      </c>
      <c r="E58" s="38">
        <f>'2.3.4.3.1_Regresi_Logistik'!G33</f>
        <v>0.55159433305489647</v>
      </c>
      <c r="F58" s="220">
        <f t="shared" si="0"/>
        <v>485.05984379938121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4" x14ac:dyDescent="0.3">
      <c r="A59" s="218">
        <f>'2.3.4.3.1_Regresi_Logistik'!A220</f>
        <v>1</v>
      </c>
      <c r="B59" s="218">
        <f>'2.3.4.3.1_Regresi_Logistik'!B220</f>
        <v>1.1392</v>
      </c>
      <c r="C59" s="218">
        <f>'2.3.4.3.1_Regresi_Logistik'!C220</f>
        <v>-7.2352E-2</v>
      </c>
      <c r="D59" s="218">
        <f>'2.3.4.3.1_Regresi_Logistik'!D220</f>
        <v>0.13558899999999999</v>
      </c>
      <c r="E59" s="38">
        <f>'2.3.4.3.1_Regresi_Logistik'!G220</f>
        <v>0.54367658320378154</v>
      </c>
      <c r="F59" s="220">
        <f t="shared" si="0"/>
        <v>487.36539992324214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4" x14ac:dyDescent="0.3">
      <c r="A60" s="218">
        <f>'2.3.4.3.1_Regresi_Logistik'!A212</f>
        <v>0</v>
      </c>
      <c r="B60" s="218">
        <f>'2.3.4.3.1_Regresi_Logistik'!B212</f>
        <v>1.1392</v>
      </c>
      <c r="C60" s="218">
        <f>'2.3.4.3.1_Regresi_Logistik'!C212</f>
        <v>0.14205799999999999</v>
      </c>
      <c r="D60" s="218">
        <f>'2.3.4.3.1_Regresi_Logistik'!D212</f>
        <v>-0.31604700000000002</v>
      </c>
      <c r="E60" s="38">
        <f>'2.3.4.3.1_Regresi_Logistik'!G212</f>
        <v>0.53806937561191637</v>
      </c>
      <c r="F60" s="220">
        <f t="shared" si="0"/>
        <v>488.9941998658424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4" x14ac:dyDescent="0.3">
      <c r="A61" s="218">
        <f>'2.3.4.3.1_Regresi_Logistik'!A293</f>
        <v>1</v>
      </c>
      <c r="B61" s="218">
        <f>'2.3.4.3.1_Regresi_Logistik'!B293</f>
        <v>1.1392</v>
      </c>
      <c r="C61" s="218">
        <f>'2.3.4.3.1_Regresi_Logistik'!C293</f>
        <v>-0.303039</v>
      </c>
      <c r="D61" s="218">
        <f>'2.3.4.3.1_Regresi_Logistik'!D293</f>
        <v>0.47419099999999997</v>
      </c>
      <c r="E61" s="38">
        <f>'2.3.4.3.1_Regresi_Logistik'!G293</f>
        <v>0.53232923184832137</v>
      </c>
      <c r="F61" s="220">
        <f t="shared" si="0"/>
        <v>490.65872321787617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4" x14ac:dyDescent="0.3">
      <c r="A62" s="218">
        <f>'2.3.4.3.1_Regresi_Logistik'!A54</f>
        <v>1</v>
      </c>
      <c r="B62" s="218">
        <f>'2.3.4.3.1_Regresi_Logistik'!B54</f>
        <v>8.14E-2</v>
      </c>
      <c r="C62" s="218">
        <f>'2.3.4.3.1_Regresi_Logistik'!C54</f>
        <v>0.72861600000000004</v>
      </c>
      <c r="D62" s="218">
        <f>'2.3.4.3.1_Regresi_Logistik'!D54</f>
        <v>0.47419099999999997</v>
      </c>
      <c r="E62" s="38">
        <f>'2.3.4.3.1_Regresi_Logistik'!G54</f>
        <v>0.52998085729081823</v>
      </c>
      <c r="F62" s="220">
        <f t="shared" si="0"/>
        <v>491.33896321741406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4" x14ac:dyDescent="0.3">
      <c r="A63" s="218">
        <f>'2.3.4.3.1_Regresi_Logistik'!A126</f>
        <v>1</v>
      </c>
      <c r="B63" s="218">
        <f>'2.3.4.3.1_Regresi_Logistik'!B126</f>
        <v>8.14E-2</v>
      </c>
      <c r="C63" s="218">
        <f>'2.3.4.3.1_Regresi_Logistik'!C126</f>
        <v>0.72861600000000004</v>
      </c>
      <c r="D63" s="218">
        <f>'2.3.4.3.1_Regresi_Logistik'!D126</f>
        <v>0.47419099999999997</v>
      </c>
      <c r="E63" s="38">
        <f>'2.3.4.3.1_Regresi_Logistik'!G126</f>
        <v>0.52998085729081823</v>
      </c>
      <c r="F63" s="220">
        <f t="shared" si="0"/>
        <v>491.33896321741406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4" x14ac:dyDescent="0.3">
      <c r="A64" s="218">
        <f>'2.3.4.3.1_Regresi_Logistik'!A179</f>
        <v>1</v>
      </c>
      <c r="B64" s="218">
        <f>'2.3.4.3.1_Regresi_Logistik'!B179</f>
        <v>8.14E-2</v>
      </c>
      <c r="C64" s="218">
        <f>'2.3.4.3.1_Regresi_Logistik'!C179</f>
        <v>0.72861600000000004</v>
      </c>
      <c r="D64" s="218">
        <f>'2.3.4.3.1_Regresi_Logistik'!D179</f>
        <v>0.47419099999999997</v>
      </c>
      <c r="E64" s="38">
        <f>'2.3.4.3.1_Regresi_Logistik'!G179</f>
        <v>0.52998085729081823</v>
      </c>
      <c r="F64" s="220">
        <f t="shared" si="0"/>
        <v>491.33896321741406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4" x14ac:dyDescent="0.3">
      <c r="A65" s="218">
        <f>'2.3.4.3.1_Regresi_Logistik'!A180</f>
        <v>1</v>
      </c>
      <c r="B65" s="218">
        <f>'2.3.4.3.1_Regresi_Logistik'!B180</f>
        <v>8.14E-2</v>
      </c>
      <c r="C65" s="218">
        <f>'2.3.4.3.1_Regresi_Logistik'!C180</f>
        <v>0.72861600000000004</v>
      </c>
      <c r="D65" s="218">
        <f>'2.3.4.3.1_Regresi_Logistik'!D180</f>
        <v>0.47419099999999997</v>
      </c>
      <c r="E65" s="38">
        <f>'2.3.4.3.1_Regresi_Logistik'!G180</f>
        <v>0.52998085729081823</v>
      </c>
      <c r="F65" s="220">
        <f t="shared" si="0"/>
        <v>491.33896321741406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4" x14ac:dyDescent="0.3">
      <c r="A66" s="218">
        <f>'2.3.4.3.1_Regresi_Logistik'!A195</f>
        <v>0</v>
      </c>
      <c r="B66" s="218">
        <f>'2.3.4.3.1_Regresi_Logistik'!B195</f>
        <v>8.14E-2</v>
      </c>
      <c r="C66" s="218">
        <f>'2.3.4.3.1_Regresi_Logistik'!C195</f>
        <v>0.72861600000000004</v>
      </c>
      <c r="D66" s="218">
        <f>'2.3.4.3.1_Regresi_Logistik'!D195</f>
        <v>0.47419099999999997</v>
      </c>
      <c r="E66" s="38">
        <f>'2.3.4.3.1_Regresi_Logistik'!G195</f>
        <v>0.52998085729081823</v>
      </c>
      <c r="F66" s="220">
        <f t="shared" si="0"/>
        <v>491.33896321741406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4" x14ac:dyDescent="0.3">
      <c r="A67" s="218">
        <f>'2.3.4.3.1_Regresi_Logistik'!A308</f>
        <v>1</v>
      </c>
      <c r="B67" s="218">
        <f>'2.3.4.3.1_Regresi_Logistik'!B308</f>
        <v>8.14E-2</v>
      </c>
      <c r="C67" s="218">
        <f>'2.3.4.3.1_Regresi_Logistik'!C308</f>
        <v>0.72861600000000004</v>
      </c>
      <c r="D67" s="218">
        <f>'2.3.4.3.1_Regresi_Logistik'!D308</f>
        <v>0.47419099999999997</v>
      </c>
      <c r="E67" s="38">
        <f>'2.3.4.3.1_Regresi_Logistik'!G308</f>
        <v>0.52998085729081823</v>
      </c>
      <c r="F67" s="220">
        <f t="shared" si="0"/>
        <v>491.33896321741406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4" x14ac:dyDescent="0.3">
      <c r="A68" s="218">
        <f>'2.3.4.3.1_Regresi_Logistik'!A404</f>
        <v>0</v>
      </c>
      <c r="B68" s="218">
        <f>'2.3.4.3.1_Regresi_Logistik'!B404</f>
        <v>8.14E-2</v>
      </c>
      <c r="C68" s="218">
        <f>'2.3.4.3.1_Regresi_Logistik'!C404</f>
        <v>0.72861600000000004</v>
      </c>
      <c r="D68" s="218">
        <f>'2.3.4.3.1_Regresi_Logistik'!D404</f>
        <v>0.47419099999999997</v>
      </c>
      <c r="E68" s="38">
        <f>'2.3.4.3.1_Regresi_Logistik'!G404</f>
        <v>0.52998085729081823</v>
      </c>
      <c r="F68" s="220">
        <f t="shared" si="0"/>
        <v>491.33896321741406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4" x14ac:dyDescent="0.3">
      <c r="A69" s="218">
        <f>'2.3.4.3.1_Regresi_Logistik'!A463</f>
        <v>1</v>
      </c>
      <c r="B69" s="218">
        <f>'2.3.4.3.1_Regresi_Logistik'!B463</f>
        <v>8.14E-2</v>
      </c>
      <c r="C69" s="218">
        <f>'2.3.4.3.1_Regresi_Logistik'!C463</f>
        <v>0.72861600000000004</v>
      </c>
      <c r="D69" s="218">
        <f>'2.3.4.3.1_Regresi_Logistik'!D463</f>
        <v>0.47419099999999997</v>
      </c>
      <c r="E69" s="38">
        <f>'2.3.4.3.1_Regresi_Logistik'!G463</f>
        <v>0.52998085729081823</v>
      </c>
      <c r="F69" s="220">
        <f t="shared" si="0"/>
        <v>491.33896321741406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4" x14ac:dyDescent="0.3">
      <c r="A70" s="218">
        <f>'2.3.4.3.1_Regresi_Logistik'!A467</f>
        <v>1</v>
      </c>
      <c r="B70" s="218">
        <f>'2.3.4.3.1_Regresi_Logistik'!B467</f>
        <v>8.14E-2</v>
      </c>
      <c r="C70" s="218">
        <f>'2.3.4.3.1_Regresi_Logistik'!C467</f>
        <v>0.72861600000000004</v>
      </c>
      <c r="D70" s="218">
        <f>'2.3.4.3.1_Regresi_Logistik'!D467</f>
        <v>0.47419099999999997</v>
      </c>
      <c r="E70" s="38">
        <f>'2.3.4.3.1_Regresi_Logistik'!G467</f>
        <v>0.52998085729081823</v>
      </c>
      <c r="F70" s="220">
        <f t="shared" si="0"/>
        <v>491.33896321741406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4" x14ac:dyDescent="0.3">
      <c r="A71" s="218">
        <f>'2.3.4.3.1_Regresi_Logistik'!A499</f>
        <v>1</v>
      </c>
      <c r="B71" s="218">
        <f>'2.3.4.3.1_Regresi_Logistik'!B499</f>
        <v>8.14E-2</v>
      </c>
      <c r="C71" s="218">
        <f>'2.3.4.3.1_Regresi_Logistik'!C499</f>
        <v>0.72861600000000004</v>
      </c>
      <c r="D71" s="218">
        <f>'2.3.4.3.1_Regresi_Logistik'!D499</f>
        <v>0.47419099999999997</v>
      </c>
      <c r="E71" s="38">
        <f>'2.3.4.3.1_Regresi_Logistik'!G499</f>
        <v>0.52998085729081823</v>
      </c>
      <c r="F71" s="220">
        <f t="shared" si="0"/>
        <v>491.33896321741406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4" x14ac:dyDescent="0.3">
      <c r="A72" s="218">
        <f>'2.3.4.3.1_Regresi_Logistik'!A584</f>
        <v>1</v>
      </c>
      <c r="B72" s="218">
        <f>'2.3.4.3.1_Regresi_Logistik'!B584</f>
        <v>8.14E-2</v>
      </c>
      <c r="C72" s="218">
        <f>'2.3.4.3.1_Regresi_Logistik'!C584</f>
        <v>0.72861600000000004</v>
      </c>
      <c r="D72" s="218">
        <f>'2.3.4.3.1_Regresi_Logistik'!D584</f>
        <v>0.47419099999999997</v>
      </c>
      <c r="E72" s="38">
        <f>'2.3.4.3.1_Regresi_Logistik'!G584</f>
        <v>0.52998085729081823</v>
      </c>
      <c r="F72" s="220">
        <f t="shared" si="0"/>
        <v>491.33896321741406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4" x14ac:dyDescent="0.3">
      <c r="A73" s="218">
        <f>'2.3.4.3.1_Regresi_Logistik'!A626</f>
        <v>0</v>
      </c>
      <c r="B73" s="218">
        <f>'2.3.4.3.1_Regresi_Logistik'!B626</f>
        <v>8.14E-2</v>
      </c>
      <c r="C73" s="218">
        <f>'2.3.4.3.1_Regresi_Logistik'!C626</f>
        <v>0.72861600000000004</v>
      </c>
      <c r="D73" s="218">
        <f>'2.3.4.3.1_Regresi_Logistik'!D626</f>
        <v>0.47419099999999997</v>
      </c>
      <c r="E73" s="38">
        <f>'2.3.4.3.1_Regresi_Logistik'!G626</f>
        <v>0.52998085729081823</v>
      </c>
      <c r="F73" s="220">
        <f t="shared" ref="F73:F136" si="1">$F$3-$F$2*LN(E73/(1-E73))</f>
        <v>491.33896321741406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4" x14ac:dyDescent="0.3">
      <c r="A74" s="218">
        <f>'2.3.4.3.1_Regresi_Logistik'!A642</f>
        <v>1</v>
      </c>
      <c r="B74" s="218">
        <f>'2.3.4.3.1_Regresi_Logistik'!B642</f>
        <v>8.14E-2</v>
      </c>
      <c r="C74" s="218">
        <f>'2.3.4.3.1_Regresi_Logistik'!C642</f>
        <v>0.72861600000000004</v>
      </c>
      <c r="D74" s="218">
        <f>'2.3.4.3.1_Regresi_Logistik'!D642</f>
        <v>0.47419099999999997</v>
      </c>
      <c r="E74" s="38">
        <f>'2.3.4.3.1_Regresi_Logistik'!G642</f>
        <v>0.52998085729081823</v>
      </c>
      <c r="F74" s="220">
        <f t="shared" si="1"/>
        <v>491.33896321741406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4" x14ac:dyDescent="0.3">
      <c r="A75" s="218">
        <f>'2.3.4.3.1_Regresi_Logistik'!A50</f>
        <v>1</v>
      </c>
      <c r="B75" s="218">
        <f>'2.3.4.3.1_Regresi_Logistik'!B50</f>
        <v>1.1392</v>
      </c>
      <c r="C75" s="218">
        <f>'2.3.4.3.1_Regresi_Logistik'!C50</f>
        <v>-7.2352E-2</v>
      </c>
      <c r="D75" s="218">
        <f>'2.3.4.3.1_Regresi_Logistik'!D50</f>
        <v>-2.6051999999999999E-2</v>
      </c>
      <c r="E75" s="38">
        <f>'2.3.4.3.1_Regresi_Logistik'!G50</f>
        <v>0.52458110018451087</v>
      </c>
      <c r="F75" s="220">
        <f t="shared" si="1"/>
        <v>492.90167134028985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4" x14ac:dyDescent="0.3">
      <c r="A76" s="218">
        <f>'2.3.4.3.1_Regresi_Logistik'!A471</f>
        <v>1</v>
      </c>
      <c r="B76" s="218">
        <f>'2.3.4.3.1_Regresi_Logistik'!B471</f>
        <v>1.1392</v>
      </c>
      <c r="C76" s="218">
        <f>'2.3.4.3.1_Regresi_Logistik'!C471</f>
        <v>-3.6634E-2</v>
      </c>
      <c r="D76" s="218">
        <f>'2.3.4.3.1_Regresi_Logistik'!D471</f>
        <v>-0.31604700000000002</v>
      </c>
      <c r="E76" s="38">
        <f>'2.3.4.3.1_Regresi_Logistik'!G471</f>
        <v>0.49816814334015175</v>
      </c>
      <c r="F76" s="220">
        <f t="shared" si="1"/>
        <v>500.52856446870254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4" x14ac:dyDescent="0.3">
      <c r="A77" s="218">
        <f>'2.3.4.3.1_Regresi_Logistik'!A219</f>
        <v>0</v>
      </c>
      <c r="B77" s="218">
        <f>'2.3.4.3.1_Regresi_Logistik'!B219</f>
        <v>1.1392</v>
      </c>
      <c r="C77" s="218">
        <f>'2.3.4.3.1_Regresi_Logistik'!C219</f>
        <v>-0.303039</v>
      </c>
      <c r="D77" s="218">
        <f>'2.3.4.3.1_Regresi_Logistik'!D219</f>
        <v>0.13558899999999999</v>
      </c>
      <c r="E77" s="38">
        <f>'2.3.4.3.1_Regresi_Logistik'!G219</f>
        <v>0.49218199795868278</v>
      </c>
      <c r="F77" s="220">
        <f t="shared" si="1"/>
        <v>502.25598241792562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4" x14ac:dyDescent="0.3">
      <c r="A78" s="218">
        <f>'2.3.4.3.1_Regresi_Logistik'!A324</f>
        <v>1</v>
      </c>
      <c r="B78" s="218">
        <f>'2.3.4.3.1_Regresi_Logistik'!B324</f>
        <v>1.1392</v>
      </c>
      <c r="C78" s="218">
        <f>'2.3.4.3.1_Regresi_Logistik'!C324</f>
        <v>-0.303039</v>
      </c>
      <c r="D78" s="218">
        <f>'2.3.4.3.1_Regresi_Logistik'!D324</f>
        <v>0.13558899999999999</v>
      </c>
      <c r="E78" s="38">
        <f>'2.3.4.3.1_Regresi_Logistik'!G324</f>
        <v>0.49218199795868278</v>
      </c>
      <c r="F78" s="220">
        <f t="shared" si="1"/>
        <v>502.25598241792562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4" x14ac:dyDescent="0.3">
      <c r="A79" s="218">
        <f>'2.3.4.3.1_Regresi_Logistik'!A216</f>
        <v>0</v>
      </c>
      <c r="B79" s="218">
        <f>'2.3.4.3.1_Regresi_Logistik'!B216</f>
        <v>1.1392</v>
      </c>
      <c r="C79" s="218">
        <f>'2.3.4.3.1_Regresi_Logistik'!C216</f>
        <v>-7.2352E-2</v>
      </c>
      <c r="D79" s="218">
        <f>'2.3.4.3.1_Regresi_Logistik'!D216</f>
        <v>-0.31604700000000002</v>
      </c>
      <c r="E79" s="38">
        <f>'2.3.4.3.1_Regresi_Logistik'!G216</f>
        <v>0.49017894982862681</v>
      </c>
      <c r="F79" s="220">
        <f t="shared" si="1"/>
        <v>502.83412059256347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4" x14ac:dyDescent="0.3">
      <c r="A80" s="218">
        <f>'2.3.4.3.1_Regresi_Logistik'!A254</f>
        <v>1</v>
      </c>
      <c r="B80" s="218">
        <f>'2.3.4.3.1_Regresi_Logistik'!B254</f>
        <v>1.1392</v>
      </c>
      <c r="C80" s="218">
        <f>'2.3.4.3.1_Regresi_Logistik'!C254</f>
        <v>-7.2352E-2</v>
      </c>
      <c r="D80" s="218">
        <f>'2.3.4.3.1_Regresi_Logistik'!D254</f>
        <v>-0.31604700000000002</v>
      </c>
      <c r="E80" s="38">
        <f>'2.3.4.3.1_Regresi_Logistik'!G254</f>
        <v>0.49017894982862681</v>
      </c>
      <c r="F80" s="220">
        <f t="shared" si="1"/>
        <v>502.83412059256347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4" x14ac:dyDescent="0.3">
      <c r="A81" s="218">
        <f>'2.3.4.3.1_Regresi_Logistik'!A490</f>
        <v>0</v>
      </c>
      <c r="B81" s="218">
        <f>'2.3.4.3.1_Regresi_Logistik'!B490</f>
        <v>1.1392</v>
      </c>
      <c r="C81" s="218">
        <f>'2.3.4.3.1_Regresi_Logistik'!C490</f>
        <v>-7.2352E-2</v>
      </c>
      <c r="D81" s="218">
        <f>'2.3.4.3.1_Regresi_Logistik'!D490</f>
        <v>-0.31604700000000002</v>
      </c>
      <c r="E81" s="38">
        <f>'2.3.4.3.1_Regresi_Logistik'!G490</f>
        <v>0.49017894982862681</v>
      </c>
      <c r="F81" s="220">
        <f t="shared" si="1"/>
        <v>502.83412059256347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4" x14ac:dyDescent="0.3">
      <c r="A82" s="218">
        <f>'2.3.4.3.1_Regresi_Logistik'!A8</f>
        <v>1</v>
      </c>
      <c r="B82" s="218">
        <f>'2.3.4.3.1_Regresi_Logistik'!B8</f>
        <v>8.14E-2</v>
      </c>
      <c r="C82" s="218">
        <f>'2.3.4.3.1_Regresi_Logistik'!C8</f>
        <v>0.72861600000000004</v>
      </c>
      <c r="D82" s="218">
        <f>'2.3.4.3.1_Regresi_Logistik'!D8</f>
        <v>0.13558899999999999</v>
      </c>
      <c r="E82" s="38">
        <f>'2.3.4.3.1_Regresi_Logistik'!G8</f>
        <v>0.48982523336709055</v>
      </c>
      <c r="F82" s="220">
        <f t="shared" si="1"/>
        <v>502.93622241746357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4" x14ac:dyDescent="0.3">
      <c r="A83" s="218">
        <f>'2.3.4.3.1_Regresi_Logistik'!A30</f>
        <v>1</v>
      </c>
      <c r="B83" s="218">
        <f>'2.3.4.3.1_Regresi_Logistik'!B30</f>
        <v>8.14E-2</v>
      </c>
      <c r="C83" s="218">
        <f>'2.3.4.3.1_Regresi_Logistik'!C30</f>
        <v>0.72861600000000004</v>
      </c>
      <c r="D83" s="218">
        <f>'2.3.4.3.1_Regresi_Logistik'!D30</f>
        <v>0.13558899999999999</v>
      </c>
      <c r="E83" s="38">
        <f>'2.3.4.3.1_Regresi_Logistik'!G30</f>
        <v>0.48982523336709055</v>
      </c>
      <c r="F83" s="220">
        <f t="shared" si="1"/>
        <v>502.93622241746357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4" x14ac:dyDescent="0.3">
      <c r="A84" s="218">
        <f>'2.3.4.3.1_Regresi_Logistik'!A69</f>
        <v>1</v>
      </c>
      <c r="B84" s="218">
        <f>'2.3.4.3.1_Regresi_Logistik'!B69</f>
        <v>8.14E-2</v>
      </c>
      <c r="C84" s="218">
        <f>'2.3.4.3.1_Regresi_Logistik'!C69</f>
        <v>0.72861600000000004</v>
      </c>
      <c r="D84" s="218">
        <f>'2.3.4.3.1_Regresi_Logistik'!D69</f>
        <v>0.13558899999999999</v>
      </c>
      <c r="E84" s="38">
        <f>'2.3.4.3.1_Regresi_Logistik'!G69</f>
        <v>0.48982523336709055</v>
      </c>
      <c r="F84" s="220">
        <f t="shared" si="1"/>
        <v>502.93622241746357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4" x14ac:dyDescent="0.3">
      <c r="A85" s="218">
        <f>'2.3.4.3.1_Regresi_Logistik'!A77</f>
        <v>0</v>
      </c>
      <c r="B85" s="218">
        <f>'2.3.4.3.1_Regresi_Logistik'!B77</f>
        <v>8.14E-2</v>
      </c>
      <c r="C85" s="218">
        <f>'2.3.4.3.1_Regresi_Logistik'!C77</f>
        <v>0.72861600000000004</v>
      </c>
      <c r="D85" s="218">
        <f>'2.3.4.3.1_Regresi_Logistik'!D77</f>
        <v>0.13558899999999999</v>
      </c>
      <c r="E85" s="38">
        <f>'2.3.4.3.1_Regresi_Logistik'!G77</f>
        <v>0.48982523336709055</v>
      </c>
      <c r="F85" s="220">
        <f t="shared" si="1"/>
        <v>502.93622241746357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4" x14ac:dyDescent="0.3">
      <c r="A86" s="218">
        <f>'2.3.4.3.1_Regresi_Logistik'!A79</f>
        <v>0</v>
      </c>
      <c r="B86" s="218">
        <f>'2.3.4.3.1_Regresi_Logistik'!B79</f>
        <v>8.14E-2</v>
      </c>
      <c r="C86" s="218">
        <f>'2.3.4.3.1_Regresi_Logistik'!C79</f>
        <v>0.72861600000000004</v>
      </c>
      <c r="D86" s="218">
        <f>'2.3.4.3.1_Regresi_Logistik'!D79</f>
        <v>0.13558899999999999</v>
      </c>
      <c r="E86" s="38">
        <f>'2.3.4.3.1_Regresi_Logistik'!G79</f>
        <v>0.48982523336709055</v>
      </c>
      <c r="F86" s="220">
        <f t="shared" si="1"/>
        <v>502.93622241746357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4" x14ac:dyDescent="0.3">
      <c r="A87" s="218">
        <f>'2.3.4.3.1_Regresi_Logistik'!A85</f>
        <v>0</v>
      </c>
      <c r="B87" s="218">
        <f>'2.3.4.3.1_Regresi_Logistik'!B85</f>
        <v>8.14E-2</v>
      </c>
      <c r="C87" s="218">
        <f>'2.3.4.3.1_Regresi_Logistik'!C85</f>
        <v>0.72861600000000004</v>
      </c>
      <c r="D87" s="218">
        <f>'2.3.4.3.1_Regresi_Logistik'!D85</f>
        <v>0.13558899999999999</v>
      </c>
      <c r="E87" s="38">
        <f>'2.3.4.3.1_Regresi_Logistik'!G85</f>
        <v>0.48982523336709055</v>
      </c>
      <c r="F87" s="220">
        <f t="shared" si="1"/>
        <v>502.93622241746357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4" x14ac:dyDescent="0.3">
      <c r="A88" s="218">
        <f>'2.3.4.3.1_Regresi_Logistik'!A100</f>
        <v>1</v>
      </c>
      <c r="B88" s="218">
        <f>'2.3.4.3.1_Regresi_Logistik'!B100</f>
        <v>8.14E-2</v>
      </c>
      <c r="C88" s="218">
        <f>'2.3.4.3.1_Regresi_Logistik'!C100</f>
        <v>0.72861600000000004</v>
      </c>
      <c r="D88" s="218">
        <f>'2.3.4.3.1_Regresi_Logistik'!D100</f>
        <v>0.13558899999999999</v>
      </c>
      <c r="E88" s="38">
        <f>'2.3.4.3.1_Regresi_Logistik'!G100</f>
        <v>0.48982523336709055</v>
      </c>
      <c r="F88" s="220">
        <f t="shared" si="1"/>
        <v>502.93622241746357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4" x14ac:dyDescent="0.3">
      <c r="A89" s="218">
        <f>'2.3.4.3.1_Regresi_Logistik'!A114</f>
        <v>1</v>
      </c>
      <c r="B89" s="218">
        <f>'2.3.4.3.1_Regresi_Logistik'!B114</f>
        <v>8.14E-2</v>
      </c>
      <c r="C89" s="218">
        <f>'2.3.4.3.1_Regresi_Logistik'!C114</f>
        <v>0.72861600000000004</v>
      </c>
      <c r="D89" s="218">
        <f>'2.3.4.3.1_Regresi_Logistik'!D114</f>
        <v>0.13558899999999999</v>
      </c>
      <c r="E89" s="38">
        <f>'2.3.4.3.1_Regresi_Logistik'!G114</f>
        <v>0.48982523336709055</v>
      </c>
      <c r="F89" s="220">
        <f t="shared" si="1"/>
        <v>502.93622241746357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4" x14ac:dyDescent="0.3">
      <c r="A90" s="218">
        <f>'2.3.4.3.1_Regresi_Logistik'!A127</f>
        <v>0</v>
      </c>
      <c r="B90" s="218">
        <f>'2.3.4.3.1_Regresi_Logistik'!B127</f>
        <v>8.14E-2</v>
      </c>
      <c r="C90" s="218">
        <f>'2.3.4.3.1_Regresi_Logistik'!C127</f>
        <v>0.72861600000000004</v>
      </c>
      <c r="D90" s="218">
        <f>'2.3.4.3.1_Regresi_Logistik'!D127</f>
        <v>0.13558899999999999</v>
      </c>
      <c r="E90" s="38">
        <f>'2.3.4.3.1_Regresi_Logistik'!G127</f>
        <v>0.48982523336709055</v>
      </c>
      <c r="F90" s="220">
        <f t="shared" si="1"/>
        <v>502.93622241746357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4" x14ac:dyDescent="0.3">
      <c r="A91" s="218">
        <f>'2.3.4.3.1_Regresi_Logistik'!A128</f>
        <v>1</v>
      </c>
      <c r="B91" s="218">
        <f>'2.3.4.3.1_Regresi_Logistik'!B128</f>
        <v>8.14E-2</v>
      </c>
      <c r="C91" s="218">
        <f>'2.3.4.3.1_Regresi_Logistik'!C128</f>
        <v>0.72861600000000004</v>
      </c>
      <c r="D91" s="218">
        <f>'2.3.4.3.1_Regresi_Logistik'!D128</f>
        <v>0.13558899999999999</v>
      </c>
      <c r="E91" s="38">
        <f>'2.3.4.3.1_Regresi_Logistik'!G128</f>
        <v>0.48982523336709055</v>
      </c>
      <c r="F91" s="220">
        <f t="shared" si="1"/>
        <v>502.93622241746357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4" x14ac:dyDescent="0.3">
      <c r="A92" s="218">
        <f>'2.3.4.3.1_Regresi_Logistik'!A184</f>
        <v>1</v>
      </c>
      <c r="B92" s="218">
        <f>'2.3.4.3.1_Regresi_Logistik'!B184</f>
        <v>8.14E-2</v>
      </c>
      <c r="C92" s="218">
        <f>'2.3.4.3.1_Regresi_Logistik'!C184</f>
        <v>0.72861600000000004</v>
      </c>
      <c r="D92" s="218">
        <f>'2.3.4.3.1_Regresi_Logistik'!D184</f>
        <v>0.13558899999999999</v>
      </c>
      <c r="E92" s="38">
        <f>'2.3.4.3.1_Regresi_Logistik'!G184</f>
        <v>0.48982523336709055</v>
      </c>
      <c r="F92" s="220">
        <f t="shared" si="1"/>
        <v>502.93622241746357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4" x14ac:dyDescent="0.3">
      <c r="A93" s="218">
        <f>'2.3.4.3.1_Regresi_Logistik'!A203</f>
        <v>1</v>
      </c>
      <c r="B93" s="218">
        <f>'2.3.4.3.1_Regresi_Logistik'!B203</f>
        <v>8.14E-2</v>
      </c>
      <c r="C93" s="218">
        <f>'2.3.4.3.1_Regresi_Logistik'!C203</f>
        <v>0.72861600000000004</v>
      </c>
      <c r="D93" s="218">
        <f>'2.3.4.3.1_Regresi_Logistik'!D203</f>
        <v>0.13558899999999999</v>
      </c>
      <c r="E93" s="38">
        <f>'2.3.4.3.1_Regresi_Logistik'!G203</f>
        <v>0.48982523336709055</v>
      </c>
      <c r="F93" s="220">
        <f t="shared" si="1"/>
        <v>502.93622241746357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4" x14ac:dyDescent="0.3">
      <c r="A94" s="218">
        <f>'2.3.4.3.1_Regresi_Logistik'!A209</f>
        <v>1</v>
      </c>
      <c r="B94" s="218">
        <f>'2.3.4.3.1_Regresi_Logistik'!B209</f>
        <v>8.14E-2</v>
      </c>
      <c r="C94" s="218">
        <f>'2.3.4.3.1_Regresi_Logistik'!C209</f>
        <v>0.72861600000000004</v>
      </c>
      <c r="D94" s="218">
        <f>'2.3.4.3.1_Regresi_Logistik'!D209</f>
        <v>0.13558899999999999</v>
      </c>
      <c r="E94" s="38">
        <f>'2.3.4.3.1_Regresi_Logistik'!G209</f>
        <v>0.48982523336709055</v>
      </c>
      <c r="F94" s="220">
        <f t="shared" si="1"/>
        <v>502.93622241746357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4" x14ac:dyDescent="0.3">
      <c r="A95" s="218">
        <f>'2.3.4.3.1_Regresi_Logistik'!A213</f>
        <v>0</v>
      </c>
      <c r="B95" s="218">
        <f>'2.3.4.3.1_Regresi_Logistik'!B213</f>
        <v>8.14E-2</v>
      </c>
      <c r="C95" s="218">
        <f>'2.3.4.3.1_Regresi_Logistik'!C213</f>
        <v>0.72861600000000004</v>
      </c>
      <c r="D95" s="218">
        <f>'2.3.4.3.1_Regresi_Logistik'!D213</f>
        <v>0.13558899999999999</v>
      </c>
      <c r="E95" s="38">
        <f>'2.3.4.3.1_Regresi_Logistik'!G213</f>
        <v>0.48982523336709055</v>
      </c>
      <c r="F95" s="220">
        <f t="shared" si="1"/>
        <v>502.93622241746357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4" x14ac:dyDescent="0.3">
      <c r="A96" s="218">
        <f>'2.3.4.3.1_Regresi_Logistik'!A227</f>
        <v>0</v>
      </c>
      <c r="B96" s="218">
        <f>'2.3.4.3.1_Regresi_Logistik'!B227</f>
        <v>8.14E-2</v>
      </c>
      <c r="C96" s="218">
        <f>'2.3.4.3.1_Regresi_Logistik'!C227</f>
        <v>0.72861600000000004</v>
      </c>
      <c r="D96" s="218">
        <f>'2.3.4.3.1_Regresi_Logistik'!D227</f>
        <v>0.13558899999999999</v>
      </c>
      <c r="E96" s="38">
        <f>'2.3.4.3.1_Regresi_Logistik'!G227</f>
        <v>0.48982523336709055</v>
      </c>
      <c r="F96" s="220">
        <f t="shared" si="1"/>
        <v>502.93622241746357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4" x14ac:dyDescent="0.3">
      <c r="A97" s="218">
        <f>'2.3.4.3.1_Regresi_Logistik'!A263</f>
        <v>0</v>
      </c>
      <c r="B97" s="218">
        <f>'2.3.4.3.1_Regresi_Logistik'!B263</f>
        <v>8.14E-2</v>
      </c>
      <c r="C97" s="218">
        <f>'2.3.4.3.1_Regresi_Logistik'!C263</f>
        <v>0.72861600000000004</v>
      </c>
      <c r="D97" s="218">
        <f>'2.3.4.3.1_Regresi_Logistik'!D263</f>
        <v>0.13558899999999999</v>
      </c>
      <c r="E97" s="38">
        <f>'2.3.4.3.1_Regresi_Logistik'!G263</f>
        <v>0.48982523336709055</v>
      </c>
      <c r="F97" s="220">
        <f t="shared" si="1"/>
        <v>502.93622241746357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4" x14ac:dyDescent="0.3">
      <c r="A98" s="218">
        <f>'2.3.4.3.1_Regresi_Logistik'!A267</f>
        <v>1</v>
      </c>
      <c r="B98" s="218">
        <f>'2.3.4.3.1_Regresi_Logistik'!B267</f>
        <v>8.14E-2</v>
      </c>
      <c r="C98" s="218">
        <f>'2.3.4.3.1_Regresi_Logistik'!C267</f>
        <v>0.72861600000000004</v>
      </c>
      <c r="D98" s="218">
        <f>'2.3.4.3.1_Regresi_Logistik'!D267</f>
        <v>0.13558899999999999</v>
      </c>
      <c r="E98" s="38">
        <f>'2.3.4.3.1_Regresi_Logistik'!G267</f>
        <v>0.48982523336709055</v>
      </c>
      <c r="F98" s="220">
        <f t="shared" si="1"/>
        <v>502.93622241746357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4" x14ac:dyDescent="0.3">
      <c r="A99" s="218">
        <f>'2.3.4.3.1_Regresi_Logistik'!A274</f>
        <v>1</v>
      </c>
      <c r="B99" s="218">
        <f>'2.3.4.3.1_Regresi_Logistik'!B274</f>
        <v>8.14E-2</v>
      </c>
      <c r="C99" s="218">
        <f>'2.3.4.3.1_Regresi_Logistik'!C274</f>
        <v>0.72861600000000004</v>
      </c>
      <c r="D99" s="218">
        <f>'2.3.4.3.1_Regresi_Logistik'!D274</f>
        <v>0.13558899999999999</v>
      </c>
      <c r="E99" s="38">
        <f>'2.3.4.3.1_Regresi_Logistik'!G274</f>
        <v>0.48982523336709055</v>
      </c>
      <c r="F99" s="220">
        <f t="shared" si="1"/>
        <v>502.93622241746357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4" x14ac:dyDescent="0.3">
      <c r="A100" s="218">
        <f>'2.3.4.3.1_Regresi_Logistik'!A280</f>
        <v>0</v>
      </c>
      <c r="B100" s="218">
        <f>'2.3.4.3.1_Regresi_Logistik'!B280</f>
        <v>8.14E-2</v>
      </c>
      <c r="C100" s="218">
        <f>'2.3.4.3.1_Regresi_Logistik'!C280</f>
        <v>0.72861600000000004</v>
      </c>
      <c r="D100" s="218">
        <f>'2.3.4.3.1_Regresi_Logistik'!D280</f>
        <v>0.13558899999999999</v>
      </c>
      <c r="E100" s="38">
        <f>'2.3.4.3.1_Regresi_Logistik'!G280</f>
        <v>0.48982523336709055</v>
      </c>
      <c r="F100" s="220">
        <f t="shared" si="1"/>
        <v>502.93622241746357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4" x14ac:dyDescent="0.3">
      <c r="A101" s="218">
        <f>'2.3.4.3.1_Regresi_Logistik'!A315</f>
        <v>1</v>
      </c>
      <c r="B101" s="218">
        <f>'2.3.4.3.1_Regresi_Logistik'!B315</f>
        <v>8.14E-2</v>
      </c>
      <c r="C101" s="218">
        <f>'2.3.4.3.1_Regresi_Logistik'!C315</f>
        <v>0.72861600000000004</v>
      </c>
      <c r="D101" s="218">
        <f>'2.3.4.3.1_Regresi_Logistik'!D315</f>
        <v>0.13558899999999999</v>
      </c>
      <c r="E101" s="38">
        <f>'2.3.4.3.1_Regresi_Logistik'!G315</f>
        <v>0.48982523336709055</v>
      </c>
      <c r="F101" s="220">
        <f t="shared" si="1"/>
        <v>502.93622241746357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4" x14ac:dyDescent="0.3">
      <c r="A102" s="218">
        <f>'2.3.4.3.1_Regresi_Logistik'!A325</f>
        <v>0</v>
      </c>
      <c r="B102" s="218">
        <f>'2.3.4.3.1_Regresi_Logistik'!B325</f>
        <v>8.14E-2</v>
      </c>
      <c r="C102" s="218">
        <f>'2.3.4.3.1_Regresi_Logistik'!C325</f>
        <v>0.72861600000000004</v>
      </c>
      <c r="D102" s="218">
        <f>'2.3.4.3.1_Regresi_Logistik'!D325</f>
        <v>0.13558899999999999</v>
      </c>
      <c r="E102" s="38">
        <f>'2.3.4.3.1_Regresi_Logistik'!G325</f>
        <v>0.48982523336709055</v>
      </c>
      <c r="F102" s="220">
        <f t="shared" si="1"/>
        <v>502.93622241746357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4" x14ac:dyDescent="0.3">
      <c r="A103" s="218">
        <f>'2.3.4.3.1_Regresi_Logistik'!A342</f>
        <v>0</v>
      </c>
      <c r="B103" s="218">
        <f>'2.3.4.3.1_Regresi_Logistik'!B342</f>
        <v>8.14E-2</v>
      </c>
      <c r="C103" s="218">
        <f>'2.3.4.3.1_Regresi_Logistik'!C342</f>
        <v>0.72861600000000004</v>
      </c>
      <c r="D103" s="218">
        <f>'2.3.4.3.1_Regresi_Logistik'!D342</f>
        <v>0.13558899999999999</v>
      </c>
      <c r="E103" s="38">
        <f>'2.3.4.3.1_Regresi_Logistik'!G342</f>
        <v>0.48982523336709055</v>
      </c>
      <c r="F103" s="220">
        <f t="shared" si="1"/>
        <v>502.93622241746357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4" x14ac:dyDescent="0.3">
      <c r="A104" s="218">
        <f>'2.3.4.3.1_Regresi_Logistik'!A349</f>
        <v>1</v>
      </c>
      <c r="B104" s="218">
        <f>'2.3.4.3.1_Regresi_Logistik'!B349</f>
        <v>8.14E-2</v>
      </c>
      <c r="C104" s="218">
        <f>'2.3.4.3.1_Regresi_Logistik'!C349</f>
        <v>0.72861600000000004</v>
      </c>
      <c r="D104" s="218">
        <f>'2.3.4.3.1_Regresi_Logistik'!D349</f>
        <v>0.13558899999999999</v>
      </c>
      <c r="E104" s="38">
        <f>'2.3.4.3.1_Regresi_Logistik'!G349</f>
        <v>0.48982523336709055</v>
      </c>
      <c r="F104" s="220">
        <f t="shared" si="1"/>
        <v>502.93622241746357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4" x14ac:dyDescent="0.3">
      <c r="A105" s="218">
        <f>'2.3.4.3.1_Regresi_Logistik'!A398</f>
        <v>1</v>
      </c>
      <c r="B105" s="218">
        <f>'2.3.4.3.1_Regresi_Logistik'!B398</f>
        <v>8.14E-2</v>
      </c>
      <c r="C105" s="218">
        <f>'2.3.4.3.1_Regresi_Logistik'!C398</f>
        <v>0.72861600000000004</v>
      </c>
      <c r="D105" s="218">
        <f>'2.3.4.3.1_Regresi_Logistik'!D398</f>
        <v>0.13558899999999999</v>
      </c>
      <c r="E105" s="38">
        <f>'2.3.4.3.1_Regresi_Logistik'!G398</f>
        <v>0.48982523336709055</v>
      </c>
      <c r="F105" s="220">
        <f t="shared" si="1"/>
        <v>502.93622241746357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4" x14ac:dyDescent="0.3">
      <c r="A106" s="218">
        <f>'2.3.4.3.1_Regresi_Logistik'!A402</f>
        <v>1</v>
      </c>
      <c r="B106" s="218">
        <f>'2.3.4.3.1_Regresi_Logistik'!B402</f>
        <v>8.14E-2</v>
      </c>
      <c r="C106" s="218">
        <f>'2.3.4.3.1_Regresi_Logistik'!C402</f>
        <v>0.72861600000000004</v>
      </c>
      <c r="D106" s="218">
        <f>'2.3.4.3.1_Regresi_Logistik'!D402</f>
        <v>0.13558899999999999</v>
      </c>
      <c r="E106" s="38">
        <f>'2.3.4.3.1_Regresi_Logistik'!G402</f>
        <v>0.48982523336709055</v>
      </c>
      <c r="F106" s="220">
        <f t="shared" si="1"/>
        <v>502.93622241746357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4" x14ac:dyDescent="0.3">
      <c r="A107" s="218">
        <f>'2.3.4.3.1_Regresi_Logistik'!A403</f>
        <v>0</v>
      </c>
      <c r="B107" s="218">
        <f>'2.3.4.3.1_Regresi_Logistik'!B403</f>
        <v>8.14E-2</v>
      </c>
      <c r="C107" s="218">
        <f>'2.3.4.3.1_Regresi_Logistik'!C403</f>
        <v>0.72861600000000004</v>
      </c>
      <c r="D107" s="218">
        <f>'2.3.4.3.1_Regresi_Logistik'!D403</f>
        <v>0.13558899999999999</v>
      </c>
      <c r="E107" s="38">
        <f>'2.3.4.3.1_Regresi_Logistik'!G403</f>
        <v>0.48982523336709055</v>
      </c>
      <c r="F107" s="220">
        <f t="shared" si="1"/>
        <v>502.93622241746357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4" x14ac:dyDescent="0.3">
      <c r="A108" s="218">
        <f>'2.3.4.3.1_Regresi_Logistik'!A437</f>
        <v>0</v>
      </c>
      <c r="B108" s="218">
        <f>'2.3.4.3.1_Regresi_Logistik'!B437</f>
        <v>8.14E-2</v>
      </c>
      <c r="C108" s="218">
        <f>'2.3.4.3.1_Regresi_Logistik'!C437</f>
        <v>0.72861600000000004</v>
      </c>
      <c r="D108" s="218">
        <f>'2.3.4.3.1_Regresi_Logistik'!D437</f>
        <v>0.13558899999999999</v>
      </c>
      <c r="E108" s="38">
        <f>'2.3.4.3.1_Regresi_Logistik'!G437</f>
        <v>0.48982523336709055</v>
      </c>
      <c r="F108" s="220">
        <f t="shared" si="1"/>
        <v>502.93622241746357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4" x14ac:dyDescent="0.3">
      <c r="A109" s="218">
        <f>'2.3.4.3.1_Regresi_Logistik'!A452</f>
        <v>0</v>
      </c>
      <c r="B109" s="218">
        <f>'2.3.4.3.1_Regresi_Logistik'!B452</f>
        <v>8.14E-2</v>
      </c>
      <c r="C109" s="218">
        <f>'2.3.4.3.1_Regresi_Logistik'!C452</f>
        <v>0.72861600000000004</v>
      </c>
      <c r="D109" s="218">
        <f>'2.3.4.3.1_Regresi_Logistik'!D452</f>
        <v>0.13558899999999999</v>
      </c>
      <c r="E109" s="38">
        <f>'2.3.4.3.1_Regresi_Logistik'!G452</f>
        <v>0.48982523336709055</v>
      </c>
      <c r="F109" s="220">
        <f t="shared" si="1"/>
        <v>502.93622241746357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4" x14ac:dyDescent="0.3">
      <c r="A110" s="218">
        <f>'2.3.4.3.1_Regresi_Logistik'!A487</f>
        <v>1</v>
      </c>
      <c r="B110" s="218">
        <f>'2.3.4.3.1_Regresi_Logistik'!B487</f>
        <v>8.14E-2</v>
      </c>
      <c r="C110" s="218">
        <f>'2.3.4.3.1_Regresi_Logistik'!C487</f>
        <v>0.72861600000000004</v>
      </c>
      <c r="D110" s="218">
        <f>'2.3.4.3.1_Regresi_Logistik'!D487</f>
        <v>0.13558899999999999</v>
      </c>
      <c r="E110" s="38">
        <f>'2.3.4.3.1_Regresi_Logistik'!G487</f>
        <v>0.48982523336709055</v>
      </c>
      <c r="F110" s="220">
        <f t="shared" si="1"/>
        <v>502.93622241746357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4" x14ac:dyDescent="0.3">
      <c r="A111" s="218">
        <f>'2.3.4.3.1_Regresi_Logistik'!A537</f>
        <v>0</v>
      </c>
      <c r="B111" s="218">
        <f>'2.3.4.3.1_Regresi_Logistik'!B537</f>
        <v>8.14E-2</v>
      </c>
      <c r="C111" s="218">
        <f>'2.3.4.3.1_Regresi_Logistik'!C537</f>
        <v>0.72861600000000004</v>
      </c>
      <c r="D111" s="218">
        <f>'2.3.4.3.1_Regresi_Logistik'!D537</f>
        <v>0.13558899999999999</v>
      </c>
      <c r="E111" s="38">
        <f>'2.3.4.3.1_Regresi_Logistik'!G537</f>
        <v>0.48982523336709055</v>
      </c>
      <c r="F111" s="220">
        <f t="shared" si="1"/>
        <v>502.93622241746357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4" x14ac:dyDescent="0.3">
      <c r="A112" s="218">
        <f>'2.3.4.3.1_Regresi_Logistik'!A544</f>
        <v>0</v>
      </c>
      <c r="B112" s="218">
        <f>'2.3.4.3.1_Regresi_Logistik'!B544</f>
        <v>8.14E-2</v>
      </c>
      <c r="C112" s="218">
        <f>'2.3.4.3.1_Regresi_Logistik'!C544</f>
        <v>0.72861600000000004</v>
      </c>
      <c r="D112" s="218">
        <f>'2.3.4.3.1_Regresi_Logistik'!D544</f>
        <v>0.13558899999999999</v>
      </c>
      <c r="E112" s="38">
        <f>'2.3.4.3.1_Regresi_Logistik'!G544</f>
        <v>0.48982523336709055</v>
      </c>
      <c r="F112" s="220">
        <f t="shared" si="1"/>
        <v>502.93622241746357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4" x14ac:dyDescent="0.3">
      <c r="A113" s="218">
        <f>'2.3.4.3.1_Regresi_Logistik'!A548</f>
        <v>1</v>
      </c>
      <c r="B113" s="218">
        <f>'2.3.4.3.1_Regresi_Logistik'!B548</f>
        <v>8.14E-2</v>
      </c>
      <c r="C113" s="218">
        <f>'2.3.4.3.1_Regresi_Logistik'!C548</f>
        <v>0.72861600000000004</v>
      </c>
      <c r="D113" s="218">
        <f>'2.3.4.3.1_Regresi_Logistik'!D548</f>
        <v>0.13558899999999999</v>
      </c>
      <c r="E113" s="38">
        <f>'2.3.4.3.1_Regresi_Logistik'!G548</f>
        <v>0.48982523336709055</v>
      </c>
      <c r="F113" s="220">
        <f t="shared" si="1"/>
        <v>502.93622241746357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4" x14ac:dyDescent="0.3">
      <c r="A114" s="218">
        <f>'2.3.4.3.1_Regresi_Logistik'!A556</f>
        <v>0</v>
      </c>
      <c r="B114" s="218">
        <f>'2.3.4.3.1_Regresi_Logistik'!B556</f>
        <v>8.14E-2</v>
      </c>
      <c r="C114" s="218">
        <f>'2.3.4.3.1_Regresi_Logistik'!C556</f>
        <v>0.72861600000000004</v>
      </c>
      <c r="D114" s="218">
        <f>'2.3.4.3.1_Regresi_Logistik'!D556</f>
        <v>0.13558899999999999</v>
      </c>
      <c r="E114" s="38">
        <f>'2.3.4.3.1_Regresi_Logistik'!G556</f>
        <v>0.48982523336709055</v>
      </c>
      <c r="F114" s="220">
        <f t="shared" si="1"/>
        <v>502.93622241746357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4" x14ac:dyDescent="0.3">
      <c r="A115" s="218">
        <f>'2.3.4.3.1_Regresi_Logistik'!A570</f>
        <v>1</v>
      </c>
      <c r="B115" s="218">
        <f>'2.3.4.3.1_Regresi_Logistik'!B570</f>
        <v>8.14E-2</v>
      </c>
      <c r="C115" s="218">
        <f>'2.3.4.3.1_Regresi_Logistik'!C570</f>
        <v>0.72861600000000004</v>
      </c>
      <c r="D115" s="218">
        <f>'2.3.4.3.1_Regresi_Logistik'!D570</f>
        <v>0.13558899999999999</v>
      </c>
      <c r="E115" s="38">
        <f>'2.3.4.3.1_Regresi_Logistik'!G570</f>
        <v>0.48982523336709055</v>
      </c>
      <c r="F115" s="220">
        <f t="shared" si="1"/>
        <v>502.93622241746357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4" x14ac:dyDescent="0.3">
      <c r="A116" s="218">
        <f>'2.3.4.3.1_Regresi_Logistik'!A574</f>
        <v>1</v>
      </c>
      <c r="B116" s="218">
        <f>'2.3.4.3.1_Regresi_Logistik'!B574</f>
        <v>8.14E-2</v>
      </c>
      <c r="C116" s="218">
        <f>'2.3.4.3.1_Regresi_Logistik'!C574</f>
        <v>0.72861600000000004</v>
      </c>
      <c r="D116" s="218">
        <f>'2.3.4.3.1_Regresi_Logistik'!D574</f>
        <v>0.13558899999999999</v>
      </c>
      <c r="E116" s="38">
        <f>'2.3.4.3.1_Regresi_Logistik'!G574</f>
        <v>0.48982523336709055</v>
      </c>
      <c r="F116" s="220">
        <f t="shared" si="1"/>
        <v>502.93622241746357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4" x14ac:dyDescent="0.3">
      <c r="A117" s="218">
        <f>'2.3.4.3.1_Regresi_Logistik'!A589</f>
        <v>0</v>
      </c>
      <c r="B117" s="218">
        <f>'2.3.4.3.1_Regresi_Logistik'!B589</f>
        <v>8.14E-2</v>
      </c>
      <c r="C117" s="218">
        <f>'2.3.4.3.1_Regresi_Logistik'!C589</f>
        <v>0.72861600000000004</v>
      </c>
      <c r="D117" s="218">
        <f>'2.3.4.3.1_Regresi_Logistik'!D589</f>
        <v>0.13558899999999999</v>
      </c>
      <c r="E117" s="38">
        <f>'2.3.4.3.1_Regresi_Logistik'!G589</f>
        <v>0.48982523336709055</v>
      </c>
      <c r="F117" s="220">
        <f t="shared" si="1"/>
        <v>502.93622241746357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4" x14ac:dyDescent="0.3">
      <c r="A118" s="218">
        <f>'2.3.4.3.1_Regresi_Logistik'!A593</f>
        <v>0</v>
      </c>
      <c r="B118" s="218">
        <f>'2.3.4.3.1_Regresi_Logistik'!B593</f>
        <v>8.14E-2</v>
      </c>
      <c r="C118" s="218">
        <f>'2.3.4.3.1_Regresi_Logistik'!C593</f>
        <v>0.72861600000000004</v>
      </c>
      <c r="D118" s="218">
        <f>'2.3.4.3.1_Regresi_Logistik'!D593</f>
        <v>0.13558899999999999</v>
      </c>
      <c r="E118" s="38">
        <f>'2.3.4.3.1_Regresi_Logistik'!G593</f>
        <v>0.48982523336709055</v>
      </c>
      <c r="F118" s="220">
        <f t="shared" si="1"/>
        <v>502.93622241746357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4" x14ac:dyDescent="0.3">
      <c r="A119" s="218">
        <f>'2.3.4.3.1_Regresi_Logistik'!A596</f>
        <v>1</v>
      </c>
      <c r="B119" s="218">
        <f>'2.3.4.3.1_Regresi_Logistik'!B596</f>
        <v>8.14E-2</v>
      </c>
      <c r="C119" s="218">
        <f>'2.3.4.3.1_Regresi_Logistik'!C596</f>
        <v>0.72861600000000004</v>
      </c>
      <c r="D119" s="218">
        <f>'2.3.4.3.1_Regresi_Logistik'!D596</f>
        <v>0.13558899999999999</v>
      </c>
      <c r="E119" s="38">
        <f>'2.3.4.3.1_Regresi_Logistik'!G596</f>
        <v>0.48982523336709055</v>
      </c>
      <c r="F119" s="220">
        <f t="shared" si="1"/>
        <v>502.93622241746357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4" x14ac:dyDescent="0.3">
      <c r="A120" s="218">
        <f>'2.3.4.3.1_Regresi_Logistik'!A610</f>
        <v>1</v>
      </c>
      <c r="B120" s="218">
        <f>'2.3.4.3.1_Regresi_Logistik'!B610</f>
        <v>8.14E-2</v>
      </c>
      <c r="C120" s="218">
        <f>'2.3.4.3.1_Regresi_Logistik'!C610</f>
        <v>0.72861600000000004</v>
      </c>
      <c r="D120" s="218">
        <f>'2.3.4.3.1_Regresi_Logistik'!D610</f>
        <v>0.13558899999999999</v>
      </c>
      <c r="E120" s="38">
        <f>'2.3.4.3.1_Regresi_Logistik'!G610</f>
        <v>0.48982523336709055</v>
      </c>
      <c r="F120" s="220">
        <f t="shared" si="1"/>
        <v>502.93622241746357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4" x14ac:dyDescent="0.3">
      <c r="A121" s="218">
        <f>'2.3.4.3.1_Regresi_Logistik'!A618</f>
        <v>0</v>
      </c>
      <c r="B121" s="218">
        <f>'2.3.4.3.1_Regresi_Logistik'!B618</f>
        <v>8.14E-2</v>
      </c>
      <c r="C121" s="218">
        <f>'2.3.4.3.1_Regresi_Logistik'!C618</f>
        <v>0.72861600000000004</v>
      </c>
      <c r="D121" s="218">
        <f>'2.3.4.3.1_Regresi_Logistik'!D618</f>
        <v>0.13558899999999999</v>
      </c>
      <c r="E121" s="38">
        <f>'2.3.4.3.1_Regresi_Logistik'!G618</f>
        <v>0.48982523336709055</v>
      </c>
      <c r="F121" s="220">
        <f t="shared" si="1"/>
        <v>502.93622241746357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4" x14ac:dyDescent="0.3">
      <c r="A122" s="218">
        <f>'2.3.4.3.1_Regresi_Logistik'!A644</f>
        <v>0</v>
      </c>
      <c r="B122" s="218">
        <f>'2.3.4.3.1_Regresi_Logistik'!B644</f>
        <v>8.14E-2</v>
      </c>
      <c r="C122" s="218">
        <f>'2.3.4.3.1_Regresi_Logistik'!C644</f>
        <v>0.72861600000000004</v>
      </c>
      <c r="D122" s="218">
        <f>'2.3.4.3.1_Regresi_Logistik'!D644</f>
        <v>0.13558899999999999</v>
      </c>
      <c r="E122" s="38">
        <f>'2.3.4.3.1_Regresi_Logistik'!G644</f>
        <v>0.48982523336709055</v>
      </c>
      <c r="F122" s="220">
        <f t="shared" si="1"/>
        <v>502.93622241746357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4" x14ac:dyDescent="0.3">
      <c r="A123" s="218">
        <f>'2.3.4.3.1_Regresi_Logistik'!A654</f>
        <v>0</v>
      </c>
      <c r="B123" s="218">
        <f>'2.3.4.3.1_Regresi_Logistik'!B654</f>
        <v>8.14E-2</v>
      </c>
      <c r="C123" s="218">
        <f>'2.3.4.3.1_Regresi_Logistik'!C654</f>
        <v>0.72861600000000004</v>
      </c>
      <c r="D123" s="218">
        <f>'2.3.4.3.1_Regresi_Logistik'!D654</f>
        <v>0.13558899999999999</v>
      </c>
      <c r="E123" s="38">
        <f>'2.3.4.3.1_Regresi_Logistik'!G654</f>
        <v>0.48982523336709055</v>
      </c>
      <c r="F123" s="220">
        <f t="shared" si="1"/>
        <v>502.93622241746357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4" x14ac:dyDescent="0.3">
      <c r="A124" s="218">
        <f>'2.3.4.3.1_Regresi_Logistik'!A491</f>
        <v>1</v>
      </c>
      <c r="B124" s="218">
        <f>'2.3.4.3.1_Regresi_Logistik'!B491</f>
        <v>8.14E-2</v>
      </c>
      <c r="C124" s="218">
        <f>'2.3.4.3.1_Regresi_Logistik'!C491</f>
        <v>0.72861600000000004</v>
      </c>
      <c r="D124" s="218">
        <f>'2.3.4.3.1_Regresi_Logistik'!D491</f>
        <v>-2.6051999999999999E-2</v>
      </c>
      <c r="E124" s="38">
        <f>'2.3.4.3.1_Regresi_Logistik'!G491</f>
        <v>0.47067028404495992</v>
      </c>
      <c r="F124" s="220">
        <f t="shared" si="1"/>
        <v>508.47249383451128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4" x14ac:dyDescent="0.3">
      <c r="A125" s="218">
        <f>'2.3.4.3.1_Regresi_Logistik'!A612</f>
        <v>0</v>
      </c>
      <c r="B125" s="218">
        <f>'2.3.4.3.1_Regresi_Logistik'!B612</f>
        <v>8.14E-2</v>
      </c>
      <c r="C125" s="218">
        <f>'2.3.4.3.1_Regresi_Logistik'!C612</f>
        <v>0.72861600000000004</v>
      </c>
      <c r="D125" s="218">
        <f>'2.3.4.3.1_Regresi_Logistik'!D612</f>
        <v>-2.6051999999999999E-2</v>
      </c>
      <c r="E125" s="38">
        <f>'2.3.4.3.1_Regresi_Logistik'!G612</f>
        <v>0.47067028404495992</v>
      </c>
      <c r="F125" s="220">
        <f t="shared" si="1"/>
        <v>508.47249383451128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4" x14ac:dyDescent="0.3">
      <c r="A126" s="218">
        <f>'2.3.4.3.1_Regresi_Logistik'!A314</f>
        <v>0</v>
      </c>
      <c r="B126" s="218">
        <f>'2.3.4.3.1_Regresi_Logistik'!B314</f>
        <v>1.1392</v>
      </c>
      <c r="C126" s="218">
        <f>'2.3.4.3.1_Regresi_Logistik'!C314</f>
        <v>-0.303039</v>
      </c>
      <c r="D126" s="218">
        <f>'2.3.4.3.1_Regresi_Logistik'!D314</f>
        <v>-0.31604700000000002</v>
      </c>
      <c r="E126" s="38">
        <f>'2.3.4.3.1_Regresi_Logistik'!G314</f>
        <v>0.43887807908455301</v>
      </c>
      <c r="F126" s="220">
        <f t="shared" si="1"/>
        <v>517.72470308724701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4" x14ac:dyDescent="0.3">
      <c r="A127" s="218">
        <f>'2.3.4.3.1_Regresi_Logistik'!A97</f>
        <v>1</v>
      </c>
      <c r="B127" s="218">
        <f>'2.3.4.3.1_Regresi_Logistik'!B97</f>
        <v>8.14E-2</v>
      </c>
      <c r="C127" s="218">
        <f>'2.3.4.3.1_Regresi_Logistik'!C97</f>
        <v>0.72861600000000004</v>
      </c>
      <c r="D127" s="218">
        <f>'2.3.4.3.1_Regresi_Logistik'!D97</f>
        <v>-0.31604700000000002</v>
      </c>
      <c r="E127" s="38">
        <f>'2.3.4.3.1_Regresi_Logistik'!G97</f>
        <v>0.43655713177678451</v>
      </c>
      <c r="F127" s="220">
        <f t="shared" si="1"/>
        <v>518.4049430867849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4" x14ac:dyDescent="0.3">
      <c r="A128" s="218">
        <f>'2.3.4.3.1_Regresi_Logistik'!A107</f>
        <v>1</v>
      </c>
      <c r="B128" s="218">
        <f>'2.3.4.3.1_Regresi_Logistik'!B107</f>
        <v>8.14E-2</v>
      </c>
      <c r="C128" s="218">
        <f>'2.3.4.3.1_Regresi_Logistik'!C107</f>
        <v>0.72861600000000004</v>
      </c>
      <c r="D128" s="218">
        <f>'2.3.4.3.1_Regresi_Logistik'!D107</f>
        <v>-0.31604700000000002</v>
      </c>
      <c r="E128" s="38">
        <f>'2.3.4.3.1_Regresi_Logistik'!G107</f>
        <v>0.43655713177678451</v>
      </c>
      <c r="F128" s="220">
        <f t="shared" si="1"/>
        <v>518.4049430867849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4" x14ac:dyDescent="0.3">
      <c r="A129" s="218">
        <f>'2.3.4.3.1_Regresi_Logistik'!A108</f>
        <v>1</v>
      </c>
      <c r="B129" s="218">
        <f>'2.3.4.3.1_Regresi_Logistik'!B108</f>
        <v>8.14E-2</v>
      </c>
      <c r="C129" s="218">
        <f>'2.3.4.3.1_Regresi_Logistik'!C108</f>
        <v>0.72861600000000004</v>
      </c>
      <c r="D129" s="218">
        <f>'2.3.4.3.1_Regresi_Logistik'!D108</f>
        <v>-0.31604700000000002</v>
      </c>
      <c r="E129" s="38">
        <f>'2.3.4.3.1_Regresi_Logistik'!G108</f>
        <v>0.43655713177678451</v>
      </c>
      <c r="F129" s="220">
        <f t="shared" si="1"/>
        <v>518.4049430867849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4" x14ac:dyDescent="0.3">
      <c r="A130" s="218">
        <f>'2.3.4.3.1_Regresi_Logistik'!A138</f>
        <v>1</v>
      </c>
      <c r="B130" s="218">
        <f>'2.3.4.3.1_Regresi_Logistik'!B138</f>
        <v>8.14E-2</v>
      </c>
      <c r="C130" s="218">
        <f>'2.3.4.3.1_Regresi_Logistik'!C138</f>
        <v>0.72861600000000004</v>
      </c>
      <c r="D130" s="218">
        <f>'2.3.4.3.1_Regresi_Logistik'!D138</f>
        <v>-0.31604700000000002</v>
      </c>
      <c r="E130" s="38">
        <f>'2.3.4.3.1_Regresi_Logistik'!G138</f>
        <v>0.43655713177678451</v>
      </c>
      <c r="F130" s="220">
        <f t="shared" si="1"/>
        <v>518.4049430867849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4" x14ac:dyDescent="0.3">
      <c r="A131" s="218">
        <f>'2.3.4.3.1_Regresi_Logistik'!A146</f>
        <v>0</v>
      </c>
      <c r="B131" s="218">
        <f>'2.3.4.3.1_Regresi_Logistik'!B146</f>
        <v>8.14E-2</v>
      </c>
      <c r="C131" s="218">
        <f>'2.3.4.3.1_Regresi_Logistik'!C146</f>
        <v>0.72861600000000004</v>
      </c>
      <c r="D131" s="218">
        <f>'2.3.4.3.1_Regresi_Logistik'!D146</f>
        <v>-0.31604700000000002</v>
      </c>
      <c r="E131" s="38">
        <f>'2.3.4.3.1_Regresi_Logistik'!G146</f>
        <v>0.43655713177678451</v>
      </c>
      <c r="F131" s="220">
        <f t="shared" si="1"/>
        <v>518.4049430867849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4" x14ac:dyDescent="0.3">
      <c r="A132" s="218">
        <f>'2.3.4.3.1_Regresi_Logistik'!A169</f>
        <v>0</v>
      </c>
      <c r="B132" s="218">
        <f>'2.3.4.3.1_Regresi_Logistik'!B169</f>
        <v>8.14E-2</v>
      </c>
      <c r="C132" s="218">
        <f>'2.3.4.3.1_Regresi_Logistik'!C169</f>
        <v>0.72861600000000004</v>
      </c>
      <c r="D132" s="218">
        <f>'2.3.4.3.1_Regresi_Logistik'!D169</f>
        <v>-0.31604700000000002</v>
      </c>
      <c r="E132" s="38">
        <f>'2.3.4.3.1_Regresi_Logistik'!G169</f>
        <v>0.43655713177678451</v>
      </c>
      <c r="F132" s="220">
        <f t="shared" si="1"/>
        <v>518.4049430867849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4" x14ac:dyDescent="0.3">
      <c r="A133" s="218">
        <f>'2.3.4.3.1_Regresi_Logistik'!A197</f>
        <v>0</v>
      </c>
      <c r="B133" s="218">
        <f>'2.3.4.3.1_Regresi_Logistik'!B197</f>
        <v>8.14E-2</v>
      </c>
      <c r="C133" s="218">
        <f>'2.3.4.3.1_Regresi_Logistik'!C197</f>
        <v>0.72861600000000004</v>
      </c>
      <c r="D133" s="218">
        <f>'2.3.4.3.1_Regresi_Logistik'!D197</f>
        <v>-0.31604700000000002</v>
      </c>
      <c r="E133" s="38">
        <f>'2.3.4.3.1_Regresi_Logistik'!G197</f>
        <v>0.43655713177678451</v>
      </c>
      <c r="F133" s="220">
        <f t="shared" si="1"/>
        <v>518.4049430867849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4" x14ac:dyDescent="0.3">
      <c r="A134" s="218">
        <f>'2.3.4.3.1_Regresi_Logistik'!A204</f>
        <v>0</v>
      </c>
      <c r="B134" s="218">
        <f>'2.3.4.3.1_Regresi_Logistik'!B204</f>
        <v>8.14E-2</v>
      </c>
      <c r="C134" s="218">
        <f>'2.3.4.3.1_Regresi_Logistik'!C204</f>
        <v>0.72861600000000004</v>
      </c>
      <c r="D134" s="218">
        <f>'2.3.4.3.1_Regresi_Logistik'!D204</f>
        <v>-0.31604700000000002</v>
      </c>
      <c r="E134" s="38">
        <f>'2.3.4.3.1_Regresi_Logistik'!G204</f>
        <v>0.43655713177678451</v>
      </c>
      <c r="F134" s="220">
        <f t="shared" si="1"/>
        <v>518.4049430867849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4" x14ac:dyDescent="0.3">
      <c r="A135" s="218">
        <f>'2.3.4.3.1_Regresi_Logistik'!A222</f>
        <v>1</v>
      </c>
      <c r="B135" s="218">
        <f>'2.3.4.3.1_Regresi_Logistik'!B222</f>
        <v>8.14E-2</v>
      </c>
      <c r="C135" s="218">
        <f>'2.3.4.3.1_Regresi_Logistik'!C222</f>
        <v>0.72861600000000004</v>
      </c>
      <c r="D135" s="218">
        <f>'2.3.4.3.1_Regresi_Logistik'!D222</f>
        <v>-0.31604700000000002</v>
      </c>
      <c r="E135" s="38">
        <f>'2.3.4.3.1_Regresi_Logistik'!G222</f>
        <v>0.43655713177678451</v>
      </c>
      <c r="F135" s="220">
        <f t="shared" si="1"/>
        <v>518.4049430867849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4" x14ac:dyDescent="0.3">
      <c r="A136" s="218">
        <f>'2.3.4.3.1_Regresi_Logistik'!A244</f>
        <v>1</v>
      </c>
      <c r="B136" s="218">
        <f>'2.3.4.3.1_Regresi_Logistik'!B244</f>
        <v>8.14E-2</v>
      </c>
      <c r="C136" s="218">
        <f>'2.3.4.3.1_Regresi_Logistik'!C244</f>
        <v>0.72861600000000004</v>
      </c>
      <c r="D136" s="218">
        <f>'2.3.4.3.1_Regresi_Logistik'!D244</f>
        <v>-0.31604700000000002</v>
      </c>
      <c r="E136" s="38">
        <f>'2.3.4.3.1_Regresi_Logistik'!G244</f>
        <v>0.43655713177678451</v>
      </c>
      <c r="F136" s="220">
        <f t="shared" si="1"/>
        <v>518.4049430867849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4" x14ac:dyDescent="0.3">
      <c r="A137" s="218">
        <f>'2.3.4.3.1_Regresi_Logistik'!A248</f>
        <v>1</v>
      </c>
      <c r="B137" s="218">
        <f>'2.3.4.3.1_Regresi_Logistik'!B248</f>
        <v>8.14E-2</v>
      </c>
      <c r="C137" s="218">
        <f>'2.3.4.3.1_Regresi_Logistik'!C248</f>
        <v>0.72861600000000004</v>
      </c>
      <c r="D137" s="218">
        <f>'2.3.4.3.1_Regresi_Logistik'!D248</f>
        <v>-0.31604700000000002</v>
      </c>
      <c r="E137" s="38">
        <f>'2.3.4.3.1_Regresi_Logistik'!G248</f>
        <v>0.43655713177678451</v>
      </c>
      <c r="F137" s="220">
        <f t="shared" ref="F137:F200" si="2">$F$3-$F$2*LN(E137/(1-E137))</f>
        <v>518.4049430867849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4" x14ac:dyDescent="0.3">
      <c r="A138" s="218">
        <f>'2.3.4.3.1_Regresi_Logistik'!A250</f>
        <v>1</v>
      </c>
      <c r="B138" s="218">
        <f>'2.3.4.3.1_Regresi_Logistik'!B250</f>
        <v>8.14E-2</v>
      </c>
      <c r="C138" s="218">
        <f>'2.3.4.3.1_Regresi_Logistik'!C250</f>
        <v>0.72861600000000004</v>
      </c>
      <c r="D138" s="218">
        <f>'2.3.4.3.1_Regresi_Logistik'!D250</f>
        <v>-0.31604700000000002</v>
      </c>
      <c r="E138" s="38">
        <f>'2.3.4.3.1_Regresi_Logistik'!G250</f>
        <v>0.43655713177678451</v>
      </c>
      <c r="F138" s="220">
        <f t="shared" si="2"/>
        <v>518.4049430867849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4" x14ac:dyDescent="0.3">
      <c r="A139" s="218">
        <f>'2.3.4.3.1_Regresi_Logistik'!A257</f>
        <v>0</v>
      </c>
      <c r="B139" s="218">
        <f>'2.3.4.3.1_Regresi_Logistik'!B257</f>
        <v>8.14E-2</v>
      </c>
      <c r="C139" s="218">
        <f>'2.3.4.3.1_Regresi_Logistik'!C257</f>
        <v>0.72861600000000004</v>
      </c>
      <c r="D139" s="218">
        <f>'2.3.4.3.1_Regresi_Logistik'!D257</f>
        <v>-0.31604700000000002</v>
      </c>
      <c r="E139" s="38">
        <f>'2.3.4.3.1_Regresi_Logistik'!G257</f>
        <v>0.43655713177678451</v>
      </c>
      <c r="F139" s="220">
        <f t="shared" si="2"/>
        <v>518.4049430867849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4" x14ac:dyDescent="0.3">
      <c r="A140" s="218">
        <f>'2.3.4.3.1_Regresi_Logistik'!A270</f>
        <v>1</v>
      </c>
      <c r="B140" s="218">
        <f>'2.3.4.3.1_Regresi_Logistik'!B270</f>
        <v>8.14E-2</v>
      </c>
      <c r="C140" s="218">
        <f>'2.3.4.3.1_Regresi_Logistik'!C270</f>
        <v>0.72861600000000004</v>
      </c>
      <c r="D140" s="218">
        <f>'2.3.4.3.1_Regresi_Logistik'!D270</f>
        <v>-0.31604700000000002</v>
      </c>
      <c r="E140" s="38">
        <f>'2.3.4.3.1_Regresi_Logistik'!G270</f>
        <v>0.43655713177678451</v>
      </c>
      <c r="F140" s="220">
        <f t="shared" si="2"/>
        <v>518.4049430867849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4" x14ac:dyDescent="0.3">
      <c r="A141" s="218">
        <f>'2.3.4.3.1_Regresi_Logistik'!A352</f>
        <v>1</v>
      </c>
      <c r="B141" s="218">
        <f>'2.3.4.3.1_Regresi_Logistik'!B352</f>
        <v>8.14E-2</v>
      </c>
      <c r="C141" s="218">
        <f>'2.3.4.3.1_Regresi_Logistik'!C352</f>
        <v>0.72861600000000004</v>
      </c>
      <c r="D141" s="218">
        <f>'2.3.4.3.1_Regresi_Logistik'!D352</f>
        <v>-0.31604700000000002</v>
      </c>
      <c r="E141" s="38">
        <f>'2.3.4.3.1_Regresi_Logistik'!G352</f>
        <v>0.43655713177678451</v>
      </c>
      <c r="F141" s="220">
        <f t="shared" si="2"/>
        <v>518.4049430867849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4" x14ac:dyDescent="0.3">
      <c r="A142" s="218">
        <f>'2.3.4.3.1_Regresi_Logistik'!A378</f>
        <v>1</v>
      </c>
      <c r="B142" s="218">
        <f>'2.3.4.3.1_Regresi_Logistik'!B378</f>
        <v>8.14E-2</v>
      </c>
      <c r="C142" s="218">
        <f>'2.3.4.3.1_Regresi_Logistik'!C378</f>
        <v>0.72861600000000004</v>
      </c>
      <c r="D142" s="218">
        <f>'2.3.4.3.1_Regresi_Logistik'!D378</f>
        <v>-0.31604700000000002</v>
      </c>
      <c r="E142" s="38">
        <f>'2.3.4.3.1_Regresi_Logistik'!G378</f>
        <v>0.43655713177678451</v>
      </c>
      <c r="F142" s="220">
        <f t="shared" si="2"/>
        <v>518.4049430867849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4" x14ac:dyDescent="0.3">
      <c r="A143" s="218">
        <f>'2.3.4.3.1_Regresi_Logistik'!A434</f>
        <v>1</v>
      </c>
      <c r="B143" s="218">
        <f>'2.3.4.3.1_Regresi_Logistik'!B434</f>
        <v>8.14E-2</v>
      </c>
      <c r="C143" s="218">
        <f>'2.3.4.3.1_Regresi_Logistik'!C434</f>
        <v>0.72861600000000004</v>
      </c>
      <c r="D143" s="218">
        <f>'2.3.4.3.1_Regresi_Logistik'!D434</f>
        <v>-0.31604700000000002</v>
      </c>
      <c r="E143" s="38">
        <f>'2.3.4.3.1_Regresi_Logistik'!G434</f>
        <v>0.43655713177678451</v>
      </c>
      <c r="F143" s="220">
        <f t="shared" si="2"/>
        <v>518.4049430867849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4" x14ac:dyDescent="0.3">
      <c r="A144" s="218">
        <f>'2.3.4.3.1_Regresi_Logistik'!A464</f>
        <v>1</v>
      </c>
      <c r="B144" s="218">
        <f>'2.3.4.3.1_Regresi_Logistik'!B464</f>
        <v>8.14E-2</v>
      </c>
      <c r="C144" s="218">
        <f>'2.3.4.3.1_Regresi_Logistik'!C464</f>
        <v>0.72861600000000004</v>
      </c>
      <c r="D144" s="218">
        <f>'2.3.4.3.1_Regresi_Logistik'!D464</f>
        <v>-0.31604700000000002</v>
      </c>
      <c r="E144" s="38">
        <f>'2.3.4.3.1_Regresi_Logistik'!G464</f>
        <v>0.43655713177678451</v>
      </c>
      <c r="F144" s="220">
        <f t="shared" si="2"/>
        <v>518.4049430867849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4" x14ac:dyDescent="0.3">
      <c r="A145" s="218">
        <f>'2.3.4.3.1_Regresi_Logistik'!A497</f>
        <v>1</v>
      </c>
      <c r="B145" s="218">
        <f>'2.3.4.3.1_Regresi_Logistik'!B497</f>
        <v>8.14E-2</v>
      </c>
      <c r="C145" s="218">
        <f>'2.3.4.3.1_Regresi_Logistik'!C497</f>
        <v>0.72861600000000004</v>
      </c>
      <c r="D145" s="218">
        <f>'2.3.4.3.1_Regresi_Logistik'!D497</f>
        <v>-0.31604700000000002</v>
      </c>
      <c r="E145" s="38">
        <f>'2.3.4.3.1_Regresi_Logistik'!G497</f>
        <v>0.43655713177678451</v>
      </c>
      <c r="F145" s="220">
        <f t="shared" si="2"/>
        <v>518.4049430867849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4" x14ac:dyDescent="0.3">
      <c r="A146" s="218">
        <f>'2.3.4.3.1_Regresi_Logistik'!A569</f>
        <v>0</v>
      </c>
      <c r="B146" s="218">
        <f>'2.3.4.3.1_Regresi_Logistik'!B569</f>
        <v>8.14E-2</v>
      </c>
      <c r="C146" s="218">
        <f>'2.3.4.3.1_Regresi_Logistik'!C569</f>
        <v>0.72861600000000004</v>
      </c>
      <c r="D146" s="218">
        <f>'2.3.4.3.1_Regresi_Logistik'!D569</f>
        <v>-0.31604700000000002</v>
      </c>
      <c r="E146" s="38">
        <f>'2.3.4.3.1_Regresi_Logistik'!G569</f>
        <v>0.43655713177678451</v>
      </c>
      <c r="F146" s="220">
        <f t="shared" si="2"/>
        <v>518.4049430867849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4" x14ac:dyDescent="0.3">
      <c r="A147" s="218">
        <f>'2.3.4.3.1_Regresi_Logistik'!A376</f>
        <v>0</v>
      </c>
      <c r="B147" s="218">
        <f>'2.3.4.3.1_Regresi_Logistik'!B376</f>
        <v>1.1392</v>
      </c>
      <c r="C147" s="218">
        <f>'2.3.4.3.1_Regresi_Logistik'!C376</f>
        <v>-0.81412200000000001</v>
      </c>
      <c r="D147" s="218">
        <f>'2.3.4.3.1_Regresi_Logistik'!D376</f>
        <v>0.47419099999999997</v>
      </c>
      <c r="E147" s="38">
        <f>'2.3.4.3.1_Regresi_Logistik'!G376</f>
        <v>0.41876664721847601</v>
      </c>
      <c r="F147" s="220">
        <f t="shared" si="2"/>
        <v>523.64854740879434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4" x14ac:dyDescent="0.3">
      <c r="A148" s="218">
        <f>'2.3.4.3.1_Regresi_Logistik'!A24</f>
        <v>0</v>
      </c>
      <c r="B148" s="218">
        <f>'2.3.4.3.1_Regresi_Logistik'!B24</f>
        <v>8.14E-2</v>
      </c>
      <c r="C148" s="218">
        <f>'2.3.4.3.1_Regresi_Logistik'!C24</f>
        <v>0.14205799999999999</v>
      </c>
      <c r="D148" s="218">
        <f>'2.3.4.3.1_Regresi_Logistik'!D24</f>
        <v>0.47419099999999997</v>
      </c>
      <c r="E148" s="38">
        <f>'2.3.4.3.1_Regresi_Logistik'!G24</f>
        <v>0.40015808968941907</v>
      </c>
      <c r="F148" s="220">
        <f t="shared" si="2"/>
        <v>529.20061249507853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4" x14ac:dyDescent="0.3">
      <c r="A149" s="218">
        <f>'2.3.4.3.1_Regresi_Logistik'!A102</f>
        <v>0</v>
      </c>
      <c r="B149" s="218">
        <f>'2.3.4.3.1_Regresi_Logistik'!B102</f>
        <v>8.14E-2</v>
      </c>
      <c r="C149" s="218">
        <f>'2.3.4.3.1_Regresi_Logistik'!C102</f>
        <v>0.14205799999999999</v>
      </c>
      <c r="D149" s="218">
        <f>'2.3.4.3.1_Regresi_Logistik'!D102</f>
        <v>0.47419099999999997</v>
      </c>
      <c r="E149" s="38">
        <f>'2.3.4.3.1_Regresi_Logistik'!G102</f>
        <v>0.40015808968941907</v>
      </c>
      <c r="F149" s="220">
        <f t="shared" si="2"/>
        <v>529.20061249507853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4" x14ac:dyDescent="0.3">
      <c r="A150" s="218">
        <f>'2.3.4.3.1_Regresi_Logistik'!A359</f>
        <v>1</v>
      </c>
      <c r="B150" s="218">
        <f>'2.3.4.3.1_Regresi_Logistik'!B359</f>
        <v>8.14E-2</v>
      </c>
      <c r="C150" s="218">
        <f>'2.3.4.3.1_Regresi_Logistik'!C359</f>
        <v>6.2895000000000006E-2</v>
      </c>
      <c r="D150" s="218">
        <f>'2.3.4.3.1_Regresi_Logistik'!D359</f>
        <v>0.47419099999999997</v>
      </c>
      <c r="E150" s="38">
        <f>'2.3.4.3.1_Regresi_Logistik'!G359</f>
        <v>0.38328115331645873</v>
      </c>
      <c r="F150" s="220">
        <f t="shared" si="2"/>
        <v>534.31049377155546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4" x14ac:dyDescent="0.3">
      <c r="A151" s="218">
        <f>'2.3.4.3.1_Regresi_Logistik'!A557</f>
        <v>0</v>
      </c>
      <c r="B151" s="218">
        <f>'2.3.4.3.1_Regresi_Logistik'!B557</f>
        <v>8.14E-2</v>
      </c>
      <c r="C151" s="218">
        <f>'2.3.4.3.1_Regresi_Logistik'!C557</f>
        <v>6.2895000000000006E-2</v>
      </c>
      <c r="D151" s="218">
        <f>'2.3.4.3.1_Regresi_Logistik'!D557</f>
        <v>0.47419099999999997</v>
      </c>
      <c r="E151" s="38">
        <f>'2.3.4.3.1_Regresi_Logistik'!G557</f>
        <v>0.38328115331645873</v>
      </c>
      <c r="F151" s="220">
        <f t="shared" si="2"/>
        <v>534.31049377155546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4" x14ac:dyDescent="0.3">
      <c r="A152" s="218">
        <f>'2.3.4.3.1_Regresi_Logistik'!A166</f>
        <v>1</v>
      </c>
      <c r="B152" s="218">
        <f>'2.3.4.3.1_Regresi_Logistik'!B166</f>
        <v>-0.84050000000000002</v>
      </c>
      <c r="C152" s="218">
        <f>'2.3.4.3.1_Regresi_Logistik'!C166</f>
        <v>1.1453599999999999</v>
      </c>
      <c r="D152" s="218">
        <f>'2.3.4.3.1_Regresi_Logistik'!D166</f>
        <v>0.13558899999999999</v>
      </c>
      <c r="E152" s="38">
        <f>'2.3.4.3.1_Regresi_Logistik'!G166</f>
        <v>0.38211851429829857</v>
      </c>
      <c r="F152" s="220">
        <f t="shared" si="2"/>
        <v>534.66549922526872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4" x14ac:dyDescent="0.3">
      <c r="A153" s="218">
        <f>'2.3.4.3.1_Regresi_Logistik'!A194</f>
        <v>1</v>
      </c>
      <c r="B153" s="218">
        <f>'2.3.4.3.1_Regresi_Logistik'!B194</f>
        <v>1.1392</v>
      </c>
      <c r="C153" s="218">
        <f>'2.3.4.3.1_Regresi_Logistik'!C194</f>
        <v>-0.81412200000000001</v>
      </c>
      <c r="D153" s="218">
        <f>'2.3.4.3.1_Regresi_Logistik'!D194</f>
        <v>0.13558899999999999</v>
      </c>
      <c r="E153" s="38">
        <f>'2.3.4.3.1_Regresi_Logistik'!G194</f>
        <v>0.38022092240332078</v>
      </c>
      <c r="F153" s="220">
        <f t="shared" si="2"/>
        <v>535.24580660884385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4" x14ac:dyDescent="0.3">
      <c r="A154" s="218">
        <f>'2.3.4.3.1_Regresi_Logistik'!A208</f>
        <v>0</v>
      </c>
      <c r="B154" s="218">
        <f>'2.3.4.3.1_Regresi_Logistik'!B208</f>
        <v>1.1392</v>
      </c>
      <c r="C154" s="218">
        <f>'2.3.4.3.1_Regresi_Logistik'!C208</f>
        <v>-0.81412200000000001</v>
      </c>
      <c r="D154" s="218">
        <f>'2.3.4.3.1_Regresi_Logistik'!D208</f>
        <v>0.13558899999999999</v>
      </c>
      <c r="E154" s="38">
        <f>'2.3.4.3.1_Regresi_Logistik'!G208</f>
        <v>0.38022092240332078</v>
      </c>
      <c r="F154" s="220">
        <f t="shared" si="2"/>
        <v>535.24580660884385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4" x14ac:dyDescent="0.3">
      <c r="A155" s="218">
        <f>'2.3.4.3.1_Regresi_Logistik'!A317</f>
        <v>1</v>
      </c>
      <c r="B155" s="218">
        <f>'2.3.4.3.1_Regresi_Logistik'!B317</f>
        <v>1.1392</v>
      </c>
      <c r="C155" s="218">
        <f>'2.3.4.3.1_Regresi_Logistik'!C317</f>
        <v>-0.81412200000000001</v>
      </c>
      <c r="D155" s="218">
        <f>'2.3.4.3.1_Regresi_Logistik'!D317</f>
        <v>0.13558899999999999</v>
      </c>
      <c r="E155" s="38">
        <f>'2.3.4.3.1_Regresi_Logistik'!G317</f>
        <v>0.38022092240332078</v>
      </c>
      <c r="F155" s="220">
        <f t="shared" si="2"/>
        <v>535.24580660884385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4" x14ac:dyDescent="0.3">
      <c r="A156" s="218">
        <f>'2.3.4.3.1_Regresi_Logistik'!A319</f>
        <v>0</v>
      </c>
      <c r="B156" s="218">
        <f>'2.3.4.3.1_Regresi_Logistik'!B319</f>
        <v>1.1392</v>
      </c>
      <c r="C156" s="218">
        <f>'2.3.4.3.1_Regresi_Logistik'!C319</f>
        <v>-0.81412200000000001</v>
      </c>
      <c r="D156" s="218">
        <f>'2.3.4.3.1_Regresi_Logistik'!D319</f>
        <v>0.13558899999999999</v>
      </c>
      <c r="E156" s="38">
        <f>'2.3.4.3.1_Regresi_Logistik'!G319</f>
        <v>0.38022092240332078</v>
      </c>
      <c r="F156" s="220">
        <f t="shared" si="2"/>
        <v>535.24580660884385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4" x14ac:dyDescent="0.3">
      <c r="A157" s="218">
        <f>'2.3.4.3.1_Regresi_Logistik'!A333</f>
        <v>0</v>
      </c>
      <c r="B157" s="218">
        <f>'2.3.4.3.1_Regresi_Logistik'!B333</f>
        <v>1.1392</v>
      </c>
      <c r="C157" s="218">
        <f>'2.3.4.3.1_Regresi_Logistik'!C333</f>
        <v>-0.81412200000000001</v>
      </c>
      <c r="D157" s="218">
        <f>'2.3.4.3.1_Regresi_Logistik'!D333</f>
        <v>0.13558899999999999</v>
      </c>
      <c r="E157" s="38">
        <f>'2.3.4.3.1_Regresi_Logistik'!G333</f>
        <v>0.38022092240332078</v>
      </c>
      <c r="F157" s="220">
        <f t="shared" si="2"/>
        <v>535.24580660884385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4" x14ac:dyDescent="0.3">
      <c r="A158" s="218">
        <f>'2.3.4.3.1_Regresi_Logistik'!A4</f>
        <v>0</v>
      </c>
      <c r="B158" s="218">
        <f>'2.3.4.3.1_Regresi_Logistik'!B4</f>
        <v>8.14E-2</v>
      </c>
      <c r="C158" s="218">
        <f>'2.3.4.3.1_Regresi_Logistik'!C4</f>
        <v>-3.6634E-2</v>
      </c>
      <c r="D158" s="218">
        <f>'2.3.4.3.1_Regresi_Logistik'!D4</f>
        <v>0.47419099999999997</v>
      </c>
      <c r="E158" s="38">
        <f>'2.3.4.3.1_Regresi_Logistik'!G4</f>
        <v>0.3624591233352078</v>
      </c>
      <c r="F158" s="220">
        <f t="shared" si="2"/>
        <v>540.73497709793867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4" x14ac:dyDescent="0.3">
      <c r="A159" s="218">
        <f>'2.3.4.3.1_Regresi_Logistik'!A82</f>
        <v>1</v>
      </c>
      <c r="B159" s="218">
        <f>'2.3.4.3.1_Regresi_Logistik'!B82</f>
        <v>8.14E-2</v>
      </c>
      <c r="C159" s="218">
        <f>'2.3.4.3.1_Regresi_Logistik'!C82</f>
        <v>-3.6634E-2</v>
      </c>
      <c r="D159" s="218">
        <f>'2.3.4.3.1_Regresi_Logistik'!D82</f>
        <v>0.47419099999999997</v>
      </c>
      <c r="E159" s="38">
        <f>'2.3.4.3.1_Regresi_Logistik'!G82</f>
        <v>0.3624591233352078</v>
      </c>
      <c r="F159" s="220">
        <f t="shared" si="2"/>
        <v>540.73497709793867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4" x14ac:dyDescent="0.3">
      <c r="A160" s="218">
        <f>'2.3.4.3.1_Regresi_Logistik'!A164</f>
        <v>0</v>
      </c>
      <c r="B160" s="218">
        <f>'2.3.4.3.1_Regresi_Logistik'!B164</f>
        <v>8.14E-2</v>
      </c>
      <c r="C160" s="218">
        <f>'2.3.4.3.1_Regresi_Logistik'!C164</f>
        <v>-3.6634E-2</v>
      </c>
      <c r="D160" s="218">
        <f>'2.3.4.3.1_Regresi_Logistik'!D164</f>
        <v>0.47419099999999997</v>
      </c>
      <c r="E160" s="38">
        <f>'2.3.4.3.1_Regresi_Logistik'!G164</f>
        <v>0.3624591233352078</v>
      </c>
      <c r="F160" s="220">
        <f t="shared" si="2"/>
        <v>540.73497709793867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4" x14ac:dyDescent="0.3">
      <c r="A161" s="218">
        <f>'2.3.4.3.1_Regresi_Logistik'!A211</f>
        <v>1</v>
      </c>
      <c r="B161" s="218">
        <f>'2.3.4.3.1_Regresi_Logistik'!B211</f>
        <v>8.14E-2</v>
      </c>
      <c r="C161" s="218">
        <f>'2.3.4.3.1_Regresi_Logistik'!C211</f>
        <v>-3.6634E-2</v>
      </c>
      <c r="D161" s="218">
        <f>'2.3.4.3.1_Regresi_Logistik'!D211</f>
        <v>0.47419099999999997</v>
      </c>
      <c r="E161" s="38">
        <f>'2.3.4.3.1_Regresi_Logistik'!G211</f>
        <v>0.3624591233352078</v>
      </c>
      <c r="F161" s="220">
        <f t="shared" si="2"/>
        <v>540.73497709793867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4" x14ac:dyDescent="0.3">
      <c r="A162" s="218">
        <f>'2.3.4.3.1_Regresi_Logistik'!A228</f>
        <v>0</v>
      </c>
      <c r="B162" s="218">
        <f>'2.3.4.3.1_Regresi_Logistik'!B228</f>
        <v>8.14E-2</v>
      </c>
      <c r="C162" s="218">
        <f>'2.3.4.3.1_Regresi_Logistik'!C228</f>
        <v>-3.6634E-2</v>
      </c>
      <c r="D162" s="218">
        <f>'2.3.4.3.1_Regresi_Logistik'!D228</f>
        <v>0.47419099999999997</v>
      </c>
      <c r="E162" s="38">
        <f>'2.3.4.3.1_Regresi_Logistik'!G228</f>
        <v>0.3624591233352078</v>
      </c>
      <c r="F162" s="220">
        <f t="shared" si="2"/>
        <v>540.73497709793867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4" x14ac:dyDescent="0.3">
      <c r="A163" s="218">
        <f>'2.3.4.3.1_Regresi_Logistik'!A251</f>
        <v>1</v>
      </c>
      <c r="B163" s="218">
        <f>'2.3.4.3.1_Regresi_Logistik'!B251</f>
        <v>8.14E-2</v>
      </c>
      <c r="C163" s="218">
        <f>'2.3.4.3.1_Regresi_Logistik'!C251</f>
        <v>-3.6634E-2</v>
      </c>
      <c r="D163" s="218">
        <f>'2.3.4.3.1_Regresi_Logistik'!D251</f>
        <v>0.47419099999999997</v>
      </c>
      <c r="E163" s="38">
        <f>'2.3.4.3.1_Regresi_Logistik'!G251</f>
        <v>0.3624591233352078</v>
      </c>
      <c r="F163" s="220">
        <f t="shared" si="2"/>
        <v>540.73497709793867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4" x14ac:dyDescent="0.3">
      <c r="A164" s="218">
        <f>'2.3.4.3.1_Regresi_Logistik'!A385</f>
        <v>1</v>
      </c>
      <c r="B164" s="218">
        <f>'2.3.4.3.1_Regresi_Logistik'!B385</f>
        <v>8.14E-2</v>
      </c>
      <c r="C164" s="218">
        <f>'2.3.4.3.1_Regresi_Logistik'!C385</f>
        <v>-3.6634E-2</v>
      </c>
      <c r="D164" s="218">
        <f>'2.3.4.3.1_Regresi_Logistik'!D385</f>
        <v>0.47419099999999997</v>
      </c>
      <c r="E164" s="38">
        <f>'2.3.4.3.1_Regresi_Logistik'!G385</f>
        <v>0.3624591233352078</v>
      </c>
      <c r="F164" s="220">
        <f t="shared" si="2"/>
        <v>540.73497709793867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4" x14ac:dyDescent="0.3">
      <c r="A165" s="218">
        <f>'2.3.4.3.1_Regresi_Logistik'!A545</f>
        <v>0</v>
      </c>
      <c r="B165" s="218">
        <f>'2.3.4.3.1_Regresi_Logistik'!B545</f>
        <v>8.14E-2</v>
      </c>
      <c r="C165" s="218">
        <f>'2.3.4.3.1_Regresi_Logistik'!C545</f>
        <v>-3.6634E-2</v>
      </c>
      <c r="D165" s="218">
        <f>'2.3.4.3.1_Regresi_Logistik'!D545</f>
        <v>0.47419099999999997</v>
      </c>
      <c r="E165" s="38">
        <f>'2.3.4.3.1_Regresi_Logistik'!G545</f>
        <v>0.3624591233352078</v>
      </c>
      <c r="F165" s="220">
        <f t="shared" si="2"/>
        <v>540.73497709793867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4" x14ac:dyDescent="0.3">
      <c r="A166" s="218">
        <f>'2.3.4.3.1_Regresi_Logistik'!A659</f>
        <v>0</v>
      </c>
      <c r="B166" s="218">
        <f>'2.3.4.3.1_Regresi_Logistik'!B659</f>
        <v>8.14E-2</v>
      </c>
      <c r="C166" s="218">
        <f>'2.3.4.3.1_Regresi_Logistik'!C659</f>
        <v>-3.6634E-2</v>
      </c>
      <c r="D166" s="218">
        <f>'2.3.4.3.1_Regresi_Logistik'!D659</f>
        <v>0.47419099999999997</v>
      </c>
      <c r="E166" s="38">
        <f>'2.3.4.3.1_Regresi_Logistik'!G659</f>
        <v>0.3624591233352078</v>
      </c>
      <c r="F166" s="220">
        <f t="shared" si="2"/>
        <v>540.73497709793867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4" x14ac:dyDescent="0.3">
      <c r="A167" s="218">
        <f>'2.3.4.3.1_Regresi_Logistik'!A64</f>
        <v>1</v>
      </c>
      <c r="B167" s="218">
        <f>'2.3.4.3.1_Regresi_Logistik'!B64</f>
        <v>1.1392</v>
      </c>
      <c r="C167" s="218">
        <f>'2.3.4.3.1_Regresi_Logistik'!C64</f>
        <v>-0.81412200000000001</v>
      </c>
      <c r="D167" s="218">
        <f>'2.3.4.3.1_Regresi_Logistik'!D64</f>
        <v>-2.6051999999999999E-2</v>
      </c>
      <c r="E167" s="38">
        <f>'2.3.4.3.1_Regresi_Logistik'!G64</f>
        <v>0.36230824983213744</v>
      </c>
      <c r="F167" s="220">
        <f t="shared" si="2"/>
        <v>540.78207802589156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4" x14ac:dyDescent="0.3">
      <c r="A168" s="218">
        <f>'2.3.4.3.1_Regresi_Logistik'!A9</f>
        <v>0</v>
      </c>
      <c r="B168" s="218">
        <f>'2.3.4.3.1_Regresi_Logistik'!B9</f>
        <v>8.14E-2</v>
      </c>
      <c r="C168" s="218">
        <f>'2.3.4.3.1_Regresi_Logistik'!C9</f>
        <v>0.14205799999999999</v>
      </c>
      <c r="D168" s="218">
        <f>'2.3.4.3.1_Regresi_Logistik'!D9</f>
        <v>0.13558899999999999</v>
      </c>
      <c r="E168" s="38">
        <f>'2.3.4.3.1_Regresi_Logistik'!G9</f>
        <v>0.36225766568611156</v>
      </c>
      <c r="F168" s="220">
        <f t="shared" si="2"/>
        <v>540.79787169512804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4" x14ac:dyDescent="0.3">
      <c r="A169" s="218">
        <f>'2.3.4.3.1_Regresi_Logistik'!A59</f>
        <v>0</v>
      </c>
      <c r="B169" s="218">
        <f>'2.3.4.3.1_Regresi_Logistik'!B59</f>
        <v>8.14E-2</v>
      </c>
      <c r="C169" s="218">
        <f>'2.3.4.3.1_Regresi_Logistik'!C59</f>
        <v>0.14205799999999999</v>
      </c>
      <c r="D169" s="218">
        <f>'2.3.4.3.1_Regresi_Logistik'!D59</f>
        <v>0.13558899999999999</v>
      </c>
      <c r="E169" s="38">
        <f>'2.3.4.3.1_Regresi_Logistik'!G59</f>
        <v>0.36225766568611156</v>
      </c>
      <c r="F169" s="220">
        <f t="shared" si="2"/>
        <v>540.79787169512804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4" x14ac:dyDescent="0.3">
      <c r="A170" s="218">
        <f>'2.3.4.3.1_Regresi_Logistik'!A68</f>
        <v>0</v>
      </c>
      <c r="B170" s="218">
        <f>'2.3.4.3.1_Regresi_Logistik'!B68</f>
        <v>8.14E-2</v>
      </c>
      <c r="C170" s="218">
        <f>'2.3.4.3.1_Regresi_Logistik'!C68</f>
        <v>0.14205799999999999</v>
      </c>
      <c r="D170" s="218">
        <f>'2.3.4.3.1_Regresi_Logistik'!D68</f>
        <v>0.13558899999999999</v>
      </c>
      <c r="E170" s="38">
        <f>'2.3.4.3.1_Regresi_Logistik'!G68</f>
        <v>0.36225766568611156</v>
      </c>
      <c r="F170" s="220">
        <f t="shared" si="2"/>
        <v>540.79787169512804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4" x14ac:dyDescent="0.3">
      <c r="A171" s="218">
        <f>'2.3.4.3.1_Regresi_Logistik'!A75</f>
        <v>0</v>
      </c>
      <c r="B171" s="218">
        <f>'2.3.4.3.1_Regresi_Logistik'!B75</f>
        <v>8.14E-2</v>
      </c>
      <c r="C171" s="218">
        <f>'2.3.4.3.1_Regresi_Logistik'!C75</f>
        <v>0.14205799999999999</v>
      </c>
      <c r="D171" s="218">
        <f>'2.3.4.3.1_Regresi_Logistik'!D75</f>
        <v>0.13558899999999999</v>
      </c>
      <c r="E171" s="38">
        <f>'2.3.4.3.1_Regresi_Logistik'!G75</f>
        <v>0.36225766568611156</v>
      </c>
      <c r="F171" s="220">
        <f t="shared" si="2"/>
        <v>540.79787169512804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4" x14ac:dyDescent="0.3">
      <c r="A172" s="218">
        <f>'2.3.4.3.1_Regresi_Logistik'!A120</f>
        <v>1</v>
      </c>
      <c r="B172" s="218">
        <f>'2.3.4.3.1_Regresi_Logistik'!B120</f>
        <v>8.14E-2</v>
      </c>
      <c r="C172" s="218">
        <f>'2.3.4.3.1_Regresi_Logistik'!C120</f>
        <v>0.14205799999999999</v>
      </c>
      <c r="D172" s="218">
        <f>'2.3.4.3.1_Regresi_Logistik'!D120</f>
        <v>0.13558899999999999</v>
      </c>
      <c r="E172" s="38">
        <f>'2.3.4.3.1_Regresi_Logistik'!G120</f>
        <v>0.36225766568611156</v>
      </c>
      <c r="F172" s="220">
        <f t="shared" si="2"/>
        <v>540.79787169512804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4" x14ac:dyDescent="0.3">
      <c r="A173" s="218">
        <f>'2.3.4.3.1_Regresi_Logistik'!A175</f>
        <v>0</v>
      </c>
      <c r="B173" s="218">
        <f>'2.3.4.3.1_Regresi_Logistik'!B175</f>
        <v>8.14E-2</v>
      </c>
      <c r="C173" s="218">
        <f>'2.3.4.3.1_Regresi_Logistik'!C175</f>
        <v>0.14205799999999999</v>
      </c>
      <c r="D173" s="218">
        <f>'2.3.4.3.1_Regresi_Logistik'!D175</f>
        <v>0.13558899999999999</v>
      </c>
      <c r="E173" s="38">
        <f>'2.3.4.3.1_Regresi_Logistik'!G175</f>
        <v>0.36225766568611156</v>
      </c>
      <c r="F173" s="220">
        <f t="shared" si="2"/>
        <v>540.79787169512804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4" x14ac:dyDescent="0.3">
      <c r="A174" s="218">
        <f>'2.3.4.3.1_Regresi_Logistik'!A207</f>
        <v>0</v>
      </c>
      <c r="B174" s="218">
        <f>'2.3.4.3.1_Regresi_Logistik'!B207</f>
        <v>8.14E-2</v>
      </c>
      <c r="C174" s="218">
        <f>'2.3.4.3.1_Regresi_Logistik'!C207</f>
        <v>0.14205799999999999</v>
      </c>
      <c r="D174" s="218">
        <f>'2.3.4.3.1_Regresi_Logistik'!D207</f>
        <v>0.13558899999999999</v>
      </c>
      <c r="E174" s="38">
        <f>'2.3.4.3.1_Regresi_Logistik'!G207</f>
        <v>0.36225766568611156</v>
      </c>
      <c r="F174" s="220">
        <f t="shared" si="2"/>
        <v>540.79787169512804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4" x14ac:dyDescent="0.3">
      <c r="A175" s="218">
        <f>'2.3.4.3.1_Regresi_Logistik'!A218</f>
        <v>0</v>
      </c>
      <c r="B175" s="218">
        <f>'2.3.4.3.1_Regresi_Logistik'!B218</f>
        <v>8.14E-2</v>
      </c>
      <c r="C175" s="218">
        <f>'2.3.4.3.1_Regresi_Logistik'!C218</f>
        <v>0.14205799999999999</v>
      </c>
      <c r="D175" s="218">
        <f>'2.3.4.3.1_Regresi_Logistik'!D218</f>
        <v>0.13558899999999999</v>
      </c>
      <c r="E175" s="38">
        <f>'2.3.4.3.1_Regresi_Logistik'!G218</f>
        <v>0.36225766568611156</v>
      </c>
      <c r="F175" s="220">
        <f t="shared" si="2"/>
        <v>540.79787169512804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4" x14ac:dyDescent="0.3">
      <c r="A176" s="218">
        <f>'2.3.4.3.1_Regresi_Logistik'!A239</f>
        <v>1</v>
      </c>
      <c r="B176" s="218">
        <f>'2.3.4.3.1_Regresi_Logistik'!B239</f>
        <v>8.14E-2</v>
      </c>
      <c r="C176" s="218">
        <f>'2.3.4.3.1_Regresi_Logistik'!C239</f>
        <v>0.14205799999999999</v>
      </c>
      <c r="D176" s="218">
        <f>'2.3.4.3.1_Regresi_Logistik'!D239</f>
        <v>0.13558899999999999</v>
      </c>
      <c r="E176" s="38">
        <f>'2.3.4.3.1_Regresi_Logistik'!G239</f>
        <v>0.36225766568611156</v>
      </c>
      <c r="F176" s="220">
        <f t="shared" si="2"/>
        <v>540.79787169512804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4" x14ac:dyDescent="0.3">
      <c r="A177" s="218">
        <f>'2.3.4.3.1_Regresi_Logistik'!A255</f>
        <v>1</v>
      </c>
      <c r="B177" s="218">
        <f>'2.3.4.3.1_Regresi_Logistik'!B255</f>
        <v>8.14E-2</v>
      </c>
      <c r="C177" s="218">
        <f>'2.3.4.3.1_Regresi_Logistik'!C255</f>
        <v>0.14205799999999999</v>
      </c>
      <c r="D177" s="218">
        <f>'2.3.4.3.1_Regresi_Logistik'!D255</f>
        <v>0.13558899999999999</v>
      </c>
      <c r="E177" s="38">
        <f>'2.3.4.3.1_Regresi_Logistik'!G255</f>
        <v>0.36225766568611156</v>
      </c>
      <c r="F177" s="220">
        <f t="shared" si="2"/>
        <v>540.79787169512804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4" x14ac:dyDescent="0.3">
      <c r="A178" s="218">
        <f>'2.3.4.3.1_Regresi_Logistik'!A288</f>
        <v>1</v>
      </c>
      <c r="B178" s="218">
        <f>'2.3.4.3.1_Regresi_Logistik'!B288</f>
        <v>8.14E-2</v>
      </c>
      <c r="C178" s="218">
        <f>'2.3.4.3.1_Regresi_Logistik'!C288</f>
        <v>0.14205799999999999</v>
      </c>
      <c r="D178" s="218">
        <f>'2.3.4.3.1_Regresi_Logistik'!D288</f>
        <v>0.13558899999999999</v>
      </c>
      <c r="E178" s="38">
        <f>'2.3.4.3.1_Regresi_Logistik'!G288</f>
        <v>0.36225766568611156</v>
      </c>
      <c r="F178" s="220">
        <f t="shared" si="2"/>
        <v>540.79787169512804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4" x14ac:dyDescent="0.3">
      <c r="A179" s="218">
        <f>'2.3.4.3.1_Regresi_Logistik'!A295</f>
        <v>0</v>
      </c>
      <c r="B179" s="218">
        <f>'2.3.4.3.1_Regresi_Logistik'!B295</f>
        <v>8.14E-2</v>
      </c>
      <c r="C179" s="218">
        <f>'2.3.4.3.1_Regresi_Logistik'!C295</f>
        <v>0.14205799999999999</v>
      </c>
      <c r="D179" s="218">
        <f>'2.3.4.3.1_Regresi_Logistik'!D295</f>
        <v>0.13558899999999999</v>
      </c>
      <c r="E179" s="38">
        <f>'2.3.4.3.1_Regresi_Logistik'!G295</f>
        <v>0.36225766568611156</v>
      </c>
      <c r="F179" s="220">
        <f t="shared" si="2"/>
        <v>540.79787169512804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4" x14ac:dyDescent="0.3">
      <c r="A180" s="218">
        <f>'2.3.4.3.1_Regresi_Logistik'!A298</f>
        <v>1</v>
      </c>
      <c r="B180" s="218">
        <f>'2.3.4.3.1_Regresi_Logistik'!B298</f>
        <v>8.14E-2</v>
      </c>
      <c r="C180" s="218">
        <f>'2.3.4.3.1_Regresi_Logistik'!C298</f>
        <v>0.14205799999999999</v>
      </c>
      <c r="D180" s="218">
        <f>'2.3.4.3.1_Regresi_Logistik'!D298</f>
        <v>0.13558899999999999</v>
      </c>
      <c r="E180" s="38">
        <f>'2.3.4.3.1_Regresi_Logistik'!G298</f>
        <v>0.36225766568611156</v>
      </c>
      <c r="F180" s="220">
        <f t="shared" si="2"/>
        <v>540.79787169512804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4" x14ac:dyDescent="0.3">
      <c r="A181" s="218">
        <f>'2.3.4.3.1_Regresi_Logistik'!A501</f>
        <v>0</v>
      </c>
      <c r="B181" s="218">
        <f>'2.3.4.3.1_Regresi_Logistik'!B501</f>
        <v>8.14E-2</v>
      </c>
      <c r="C181" s="218">
        <f>'2.3.4.3.1_Regresi_Logistik'!C501</f>
        <v>0.14205799999999999</v>
      </c>
      <c r="D181" s="218">
        <f>'2.3.4.3.1_Regresi_Logistik'!D501</f>
        <v>0.13558899999999999</v>
      </c>
      <c r="E181" s="38">
        <f>'2.3.4.3.1_Regresi_Logistik'!G501</f>
        <v>0.36225766568611156</v>
      </c>
      <c r="F181" s="220">
        <f t="shared" si="2"/>
        <v>540.79787169512804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4" x14ac:dyDescent="0.3">
      <c r="A182" s="218">
        <f>'2.3.4.3.1_Regresi_Logistik'!A538</f>
        <v>0</v>
      </c>
      <c r="B182" s="218">
        <f>'2.3.4.3.1_Regresi_Logistik'!B538</f>
        <v>8.14E-2</v>
      </c>
      <c r="C182" s="218">
        <f>'2.3.4.3.1_Regresi_Logistik'!C538</f>
        <v>0.14205799999999999</v>
      </c>
      <c r="D182" s="218">
        <f>'2.3.4.3.1_Regresi_Logistik'!D538</f>
        <v>0.13558899999999999</v>
      </c>
      <c r="E182" s="38">
        <f>'2.3.4.3.1_Regresi_Logistik'!G538</f>
        <v>0.36225766568611156</v>
      </c>
      <c r="F182" s="220">
        <f t="shared" si="2"/>
        <v>540.79787169512804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4" x14ac:dyDescent="0.3">
      <c r="A183" s="218">
        <f>'2.3.4.3.1_Regresi_Logistik'!A662</f>
        <v>1</v>
      </c>
      <c r="B183" s="218">
        <f>'2.3.4.3.1_Regresi_Logistik'!B662</f>
        <v>8.14E-2</v>
      </c>
      <c r="C183" s="218">
        <f>'2.3.4.3.1_Regresi_Logistik'!C662</f>
        <v>0.14205799999999999</v>
      </c>
      <c r="D183" s="218">
        <f>'2.3.4.3.1_Regresi_Logistik'!D662</f>
        <v>0.13558899999999999</v>
      </c>
      <c r="E183" s="38">
        <f>'2.3.4.3.1_Regresi_Logistik'!G662</f>
        <v>0.36225766568611156</v>
      </c>
      <c r="F183" s="220">
        <f t="shared" si="2"/>
        <v>540.79787169512804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4" x14ac:dyDescent="0.3">
      <c r="A184" s="218">
        <f>'2.3.4.3.1_Regresi_Logistik'!A18</f>
        <v>0</v>
      </c>
      <c r="B184" s="218">
        <f>'2.3.4.3.1_Regresi_Logistik'!B18</f>
        <v>8.14E-2</v>
      </c>
      <c r="C184" s="218">
        <f>'2.3.4.3.1_Regresi_Logistik'!C18</f>
        <v>-7.2352E-2</v>
      </c>
      <c r="D184" s="218">
        <f>'2.3.4.3.1_Regresi_Logistik'!D18</f>
        <v>0.47419099999999997</v>
      </c>
      <c r="E184" s="38">
        <f>'2.3.4.3.1_Regresi_Logistik'!G18</f>
        <v>0.35510626122691408</v>
      </c>
      <c r="F184" s="220">
        <f t="shared" si="2"/>
        <v>543.04053322179959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4" x14ac:dyDescent="0.3">
      <c r="A185" s="218">
        <f>'2.3.4.3.1_Regresi_Logistik'!A78</f>
        <v>0</v>
      </c>
      <c r="B185" s="218">
        <f>'2.3.4.3.1_Regresi_Logistik'!B78</f>
        <v>8.14E-2</v>
      </c>
      <c r="C185" s="218">
        <f>'2.3.4.3.1_Regresi_Logistik'!C78</f>
        <v>-7.2352E-2</v>
      </c>
      <c r="D185" s="218">
        <f>'2.3.4.3.1_Regresi_Logistik'!D78</f>
        <v>0.47419099999999997</v>
      </c>
      <c r="E185" s="38">
        <f>'2.3.4.3.1_Regresi_Logistik'!G78</f>
        <v>0.35510626122691408</v>
      </c>
      <c r="F185" s="220">
        <f t="shared" si="2"/>
        <v>543.04053322179959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4" x14ac:dyDescent="0.3">
      <c r="A186" s="218">
        <f>'2.3.4.3.1_Regresi_Logistik'!A185</f>
        <v>0</v>
      </c>
      <c r="B186" s="218">
        <f>'2.3.4.3.1_Regresi_Logistik'!B185</f>
        <v>8.14E-2</v>
      </c>
      <c r="C186" s="218">
        <f>'2.3.4.3.1_Regresi_Logistik'!C185</f>
        <v>-7.2352E-2</v>
      </c>
      <c r="D186" s="218">
        <f>'2.3.4.3.1_Regresi_Logistik'!D185</f>
        <v>0.47419099999999997</v>
      </c>
      <c r="E186" s="38">
        <f>'2.3.4.3.1_Regresi_Logistik'!G185</f>
        <v>0.35510626122691408</v>
      </c>
      <c r="F186" s="220">
        <f t="shared" si="2"/>
        <v>543.04053322179959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4" x14ac:dyDescent="0.3">
      <c r="A187" s="218">
        <f>'2.3.4.3.1_Regresi_Logistik'!A225</f>
        <v>0</v>
      </c>
      <c r="B187" s="218">
        <f>'2.3.4.3.1_Regresi_Logistik'!B225</f>
        <v>8.14E-2</v>
      </c>
      <c r="C187" s="218">
        <f>'2.3.4.3.1_Regresi_Logistik'!C225</f>
        <v>-7.2352E-2</v>
      </c>
      <c r="D187" s="218">
        <f>'2.3.4.3.1_Regresi_Logistik'!D225</f>
        <v>0.47419099999999997</v>
      </c>
      <c r="E187" s="38">
        <f>'2.3.4.3.1_Regresi_Logistik'!G225</f>
        <v>0.35510626122691408</v>
      </c>
      <c r="F187" s="220">
        <f t="shared" si="2"/>
        <v>543.04053322179959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4" x14ac:dyDescent="0.3">
      <c r="A188" s="218">
        <f>'2.3.4.3.1_Regresi_Logistik'!A320</f>
        <v>0</v>
      </c>
      <c r="B188" s="218">
        <f>'2.3.4.3.1_Regresi_Logistik'!B320</f>
        <v>8.14E-2</v>
      </c>
      <c r="C188" s="218">
        <f>'2.3.4.3.1_Regresi_Logistik'!C320</f>
        <v>-7.2352E-2</v>
      </c>
      <c r="D188" s="218">
        <f>'2.3.4.3.1_Regresi_Logistik'!D320</f>
        <v>0.47419099999999997</v>
      </c>
      <c r="E188" s="38">
        <f>'2.3.4.3.1_Regresi_Logistik'!G320</f>
        <v>0.35510626122691408</v>
      </c>
      <c r="F188" s="220">
        <f t="shared" si="2"/>
        <v>543.04053322179959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4" x14ac:dyDescent="0.3">
      <c r="A189" s="218">
        <f>'2.3.4.3.1_Regresi_Logistik'!A384</f>
        <v>1</v>
      </c>
      <c r="B189" s="218">
        <f>'2.3.4.3.1_Regresi_Logistik'!B384</f>
        <v>8.14E-2</v>
      </c>
      <c r="C189" s="218">
        <f>'2.3.4.3.1_Regresi_Logistik'!C384</f>
        <v>-7.2352E-2</v>
      </c>
      <c r="D189" s="218">
        <f>'2.3.4.3.1_Regresi_Logistik'!D384</f>
        <v>0.47419099999999997</v>
      </c>
      <c r="E189" s="38">
        <f>'2.3.4.3.1_Regresi_Logistik'!G384</f>
        <v>0.35510626122691408</v>
      </c>
      <c r="F189" s="220">
        <f t="shared" si="2"/>
        <v>543.04053322179959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4" x14ac:dyDescent="0.3">
      <c r="A190" s="218">
        <f>'2.3.4.3.1_Regresi_Logistik'!A657</f>
        <v>0</v>
      </c>
      <c r="B190" s="218">
        <f>'2.3.4.3.1_Regresi_Logistik'!B657</f>
        <v>8.14E-2</v>
      </c>
      <c r="C190" s="218">
        <f>'2.3.4.3.1_Regresi_Logistik'!C657</f>
        <v>-7.2352E-2</v>
      </c>
      <c r="D190" s="218">
        <f>'2.3.4.3.1_Regresi_Logistik'!D657</f>
        <v>0.47419099999999997</v>
      </c>
      <c r="E190" s="38">
        <f>'2.3.4.3.1_Regresi_Logistik'!G657</f>
        <v>0.35510626122691408</v>
      </c>
      <c r="F190" s="220">
        <f t="shared" si="2"/>
        <v>543.04053322179959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4" x14ac:dyDescent="0.3">
      <c r="A191" s="218">
        <f>'2.3.4.3.1_Regresi_Logistik'!A12</f>
        <v>0</v>
      </c>
      <c r="B191" s="218">
        <f>'2.3.4.3.1_Regresi_Logistik'!B12</f>
        <v>8.14E-2</v>
      </c>
      <c r="C191" s="218">
        <f>'2.3.4.3.1_Regresi_Logistik'!C12</f>
        <v>6.2895000000000006E-2</v>
      </c>
      <c r="D191" s="218">
        <f>'2.3.4.3.1_Regresi_Logistik'!D12</f>
        <v>0.13558899999999999</v>
      </c>
      <c r="E191" s="38">
        <f>'2.3.4.3.1_Regresi_Logistik'!G12</f>
        <v>0.34605702253044562</v>
      </c>
      <c r="F191" s="220">
        <f t="shared" si="2"/>
        <v>545.90775297160496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4" x14ac:dyDescent="0.3">
      <c r="A192" s="218">
        <f>'2.3.4.3.1_Regresi_Logistik'!A134</f>
        <v>0</v>
      </c>
      <c r="B192" s="218">
        <f>'2.3.4.3.1_Regresi_Logistik'!B134</f>
        <v>8.14E-2</v>
      </c>
      <c r="C192" s="218">
        <f>'2.3.4.3.1_Regresi_Logistik'!C134</f>
        <v>6.2895000000000006E-2</v>
      </c>
      <c r="D192" s="218">
        <f>'2.3.4.3.1_Regresi_Logistik'!D134</f>
        <v>0.13558899999999999</v>
      </c>
      <c r="E192" s="38">
        <f>'2.3.4.3.1_Regresi_Logistik'!G134</f>
        <v>0.34605702253044562</v>
      </c>
      <c r="F192" s="220">
        <f t="shared" si="2"/>
        <v>545.90775297160496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4" x14ac:dyDescent="0.3">
      <c r="A193" s="218">
        <f>'2.3.4.3.1_Regresi_Logistik'!A150</f>
        <v>0</v>
      </c>
      <c r="B193" s="218">
        <f>'2.3.4.3.1_Regresi_Logistik'!B150</f>
        <v>8.14E-2</v>
      </c>
      <c r="C193" s="218">
        <f>'2.3.4.3.1_Regresi_Logistik'!C150</f>
        <v>6.2895000000000006E-2</v>
      </c>
      <c r="D193" s="218">
        <f>'2.3.4.3.1_Regresi_Logistik'!D150</f>
        <v>0.13558899999999999</v>
      </c>
      <c r="E193" s="38">
        <f>'2.3.4.3.1_Regresi_Logistik'!G150</f>
        <v>0.34605702253044562</v>
      </c>
      <c r="F193" s="220">
        <f t="shared" si="2"/>
        <v>545.90775297160496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4" x14ac:dyDescent="0.3">
      <c r="A194" s="218">
        <f>'2.3.4.3.1_Regresi_Logistik'!A159</f>
        <v>0</v>
      </c>
      <c r="B194" s="218">
        <f>'2.3.4.3.1_Regresi_Logistik'!B159</f>
        <v>8.14E-2</v>
      </c>
      <c r="C194" s="218">
        <f>'2.3.4.3.1_Regresi_Logistik'!C159</f>
        <v>6.2895000000000006E-2</v>
      </c>
      <c r="D194" s="218">
        <f>'2.3.4.3.1_Regresi_Logistik'!D159</f>
        <v>0.13558899999999999</v>
      </c>
      <c r="E194" s="38">
        <f>'2.3.4.3.1_Regresi_Logistik'!G159</f>
        <v>0.34605702253044562</v>
      </c>
      <c r="F194" s="220">
        <f t="shared" si="2"/>
        <v>545.90775297160496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4" x14ac:dyDescent="0.3">
      <c r="A195" s="218">
        <f>'2.3.4.3.1_Regresi_Logistik'!A162</f>
        <v>1</v>
      </c>
      <c r="B195" s="218">
        <f>'2.3.4.3.1_Regresi_Logistik'!B162</f>
        <v>8.14E-2</v>
      </c>
      <c r="C195" s="218">
        <f>'2.3.4.3.1_Regresi_Logistik'!C162</f>
        <v>6.2895000000000006E-2</v>
      </c>
      <c r="D195" s="218">
        <f>'2.3.4.3.1_Regresi_Logistik'!D162</f>
        <v>0.13558899999999999</v>
      </c>
      <c r="E195" s="38">
        <f>'2.3.4.3.1_Regresi_Logistik'!G162</f>
        <v>0.34605702253044562</v>
      </c>
      <c r="F195" s="220">
        <f t="shared" si="2"/>
        <v>545.90775297160496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4" x14ac:dyDescent="0.3">
      <c r="A196" s="218">
        <f>'2.3.4.3.1_Regresi_Logistik'!A272</f>
        <v>1</v>
      </c>
      <c r="B196" s="218">
        <f>'2.3.4.3.1_Regresi_Logistik'!B272</f>
        <v>8.14E-2</v>
      </c>
      <c r="C196" s="218">
        <f>'2.3.4.3.1_Regresi_Logistik'!C272</f>
        <v>6.2895000000000006E-2</v>
      </c>
      <c r="D196" s="218">
        <f>'2.3.4.3.1_Regresi_Logistik'!D272</f>
        <v>0.13558899999999999</v>
      </c>
      <c r="E196" s="38">
        <f>'2.3.4.3.1_Regresi_Logistik'!G272</f>
        <v>0.34605702253044562</v>
      </c>
      <c r="F196" s="220">
        <f t="shared" si="2"/>
        <v>545.90775297160496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4" x14ac:dyDescent="0.3">
      <c r="A197" s="218">
        <f>'2.3.4.3.1_Regresi_Logistik'!A275</f>
        <v>1</v>
      </c>
      <c r="B197" s="218">
        <f>'2.3.4.3.1_Regresi_Logistik'!B275</f>
        <v>8.14E-2</v>
      </c>
      <c r="C197" s="218">
        <f>'2.3.4.3.1_Regresi_Logistik'!C275</f>
        <v>6.2895000000000006E-2</v>
      </c>
      <c r="D197" s="218">
        <f>'2.3.4.3.1_Regresi_Logistik'!D275</f>
        <v>0.13558899999999999</v>
      </c>
      <c r="E197" s="38">
        <f>'2.3.4.3.1_Regresi_Logistik'!G275</f>
        <v>0.34605702253044562</v>
      </c>
      <c r="F197" s="220">
        <f t="shared" si="2"/>
        <v>545.90775297160496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4" x14ac:dyDescent="0.3">
      <c r="A198" s="218">
        <f>'2.3.4.3.1_Regresi_Logistik'!A353</f>
        <v>0</v>
      </c>
      <c r="B198" s="218">
        <f>'2.3.4.3.1_Regresi_Logistik'!B353</f>
        <v>8.14E-2</v>
      </c>
      <c r="C198" s="218">
        <f>'2.3.4.3.1_Regresi_Logistik'!C353</f>
        <v>6.2895000000000006E-2</v>
      </c>
      <c r="D198" s="218">
        <f>'2.3.4.3.1_Regresi_Logistik'!D353</f>
        <v>0.13558899999999999</v>
      </c>
      <c r="E198" s="38">
        <f>'2.3.4.3.1_Regresi_Logistik'!G353</f>
        <v>0.34605702253044562</v>
      </c>
      <c r="F198" s="220">
        <f t="shared" si="2"/>
        <v>545.90775297160496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4" x14ac:dyDescent="0.3">
      <c r="A199" s="218">
        <f>'2.3.4.3.1_Regresi_Logistik'!A427</f>
        <v>0</v>
      </c>
      <c r="B199" s="218">
        <f>'2.3.4.3.1_Regresi_Logistik'!B427</f>
        <v>8.14E-2</v>
      </c>
      <c r="C199" s="218">
        <f>'2.3.4.3.1_Regresi_Logistik'!C427</f>
        <v>6.2895000000000006E-2</v>
      </c>
      <c r="D199" s="218">
        <f>'2.3.4.3.1_Regresi_Logistik'!D427</f>
        <v>0.13558899999999999</v>
      </c>
      <c r="E199" s="38">
        <f>'2.3.4.3.1_Regresi_Logistik'!G427</f>
        <v>0.34605702253044562</v>
      </c>
      <c r="F199" s="220">
        <f t="shared" si="2"/>
        <v>545.90775297160496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4" x14ac:dyDescent="0.3">
      <c r="A200" s="218">
        <f>'2.3.4.3.1_Regresi_Logistik'!A518</f>
        <v>0</v>
      </c>
      <c r="B200" s="218">
        <f>'2.3.4.3.1_Regresi_Logistik'!B518</f>
        <v>8.14E-2</v>
      </c>
      <c r="C200" s="218">
        <f>'2.3.4.3.1_Regresi_Logistik'!C518</f>
        <v>6.2895000000000006E-2</v>
      </c>
      <c r="D200" s="218">
        <f>'2.3.4.3.1_Regresi_Logistik'!D518</f>
        <v>0.13558899999999999</v>
      </c>
      <c r="E200" s="38">
        <f>'2.3.4.3.1_Regresi_Logistik'!G518</f>
        <v>0.34605702253044562</v>
      </c>
      <c r="F200" s="220">
        <f t="shared" si="2"/>
        <v>545.90775297160496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4" x14ac:dyDescent="0.3">
      <c r="A201" s="218">
        <f>'2.3.4.3.1_Regresi_Logistik'!A522</f>
        <v>0</v>
      </c>
      <c r="B201" s="218">
        <f>'2.3.4.3.1_Regresi_Logistik'!B522</f>
        <v>8.14E-2</v>
      </c>
      <c r="C201" s="218">
        <f>'2.3.4.3.1_Regresi_Logistik'!C522</f>
        <v>6.2895000000000006E-2</v>
      </c>
      <c r="D201" s="218">
        <f>'2.3.4.3.1_Regresi_Logistik'!D522</f>
        <v>0.13558899999999999</v>
      </c>
      <c r="E201" s="38">
        <f>'2.3.4.3.1_Regresi_Logistik'!G522</f>
        <v>0.34605702253044562</v>
      </c>
      <c r="F201" s="220">
        <f t="shared" ref="F201:F264" si="3">$F$3-$F$2*LN(E201/(1-E201))</f>
        <v>545.90775297160496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4" x14ac:dyDescent="0.3">
      <c r="A202" s="218">
        <f>'2.3.4.3.1_Regresi_Logistik'!A542</f>
        <v>0</v>
      </c>
      <c r="B202" s="218">
        <f>'2.3.4.3.1_Regresi_Logistik'!B542</f>
        <v>8.14E-2</v>
      </c>
      <c r="C202" s="218">
        <f>'2.3.4.3.1_Regresi_Logistik'!C542</f>
        <v>6.2895000000000006E-2</v>
      </c>
      <c r="D202" s="218">
        <f>'2.3.4.3.1_Regresi_Logistik'!D542</f>
        <v>0.13558899999999999</v>
      </c>
      <c r="E202" s="38">
        <f>'2.3.4.3.1_Regresi_Logistik'!G542</f>
        <v>0.34605702253044562</v>
      </c>
      <c r="F202" s="220">
        <f t="shared" si="3"/>
        <v>545.90775297160496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4" x14ac:dyDescent="0.3">
      <c r="A203" s="218">
        <f>'2.3.4.3.1_Regresi_Logistik'!A571</f>
        <v>1</v>
      </c>
      <c r="B203" s="218">
        <f>'2.3.4.3.1_Regresi_Logistik'!B571</f>
        <v>8.14E-2</v>
      </c>
      <c r="C203" s="218">
        <f>'2.3.4.3.1_Regresi_Logistik'!C571</f>
        <v>6.2895000000000006E-2</v>
      </c>
      <c r="D203" s="218">
        <f>'2.3.4.3.1_Regresi_Logistik'!D571</f>
        <v>0.13558899999999999</v>
      </c>
      <c r="E203" s="38">
        <f>'2.3.4.3.1_Regresi_Logistik'!G571</f>
        <v>0.34605702253044562</v>
      </c>
      <c r="F203" s="220">
        <f t="shared" si="3"/>
        <v>545.90775297160496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4" x14ac:dyDescent="0.3">
      <c r="A204" s="218">
        <f>'2.3.4.3.1_Regresi_Logistik'!A590</f>
        <v>0</v>
      </c>
      <c r="B204" s="218">
        <f>'2.3.4.3.1_Regresi_Logistik'!B590</f>
        <v>8.14E-2</v>
      </c>
      <c r="C204" s="218">
        <f>'2.3.4.3.1_Regresi_Logistik'!C590</f>
        <v>6.2895000000000006E-2</v>
      </c>
      <c r="D204" s="218">
        <f>'2.3.4.3.1_Regresi_Logistik'!D590</f>
        <v>0.13558899999999999</v>
      </c>
      <c r="E204" s="38">
        <f>'2.3.4.3.1_Regresi_Logistik'!G590</f>
        <v>0.34605702253044562</v>
      </c>
      <c r="F204" s="220">
        <f t="shared" si="3"/>
        <v>545.90775297160496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4" x14ac:dyDescent="0.3">
      <c r="A205" s="218">
        <f>'2.3.4.3.1_Regresi_Logistik'!A611</f>
        <v>0</v>
      </c>
      <c r="B205" s="218">
        <f>'2.3.4.3.1_Regresi_Logistik'!B611</f>
        <v>8.14E-2</v>
      </c>
      <c r="C205" s="218">
        <f>'2.3.4.3.1_Regresi_Logistik'!C611</f>
        <v>6.2895000000000006E-2</v>
      </c>
      <c r="D205" s="218">
        <f>'2.3.4.3.1_Regresi_Logistik'!D611</f>
        <v>0.13558899999999999</v>
      </c>
      <c r="E205" s="38">
        <f>'2.3.4.3.1_Regresi_Logistik'!G611</f>
        <v>0.34605702253044562</v>
      </c>
      <c r="F205" s="220">
        <f t="shared" si="3"/>
        <v>545.90775297160496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4" x14ac:dyDescent="0.3">
      <c r="A206" s="218">
        <f>'2.3.4.3.1_Regresi_Logistik'!A625</f>
        <v>1</v>
      </c>
      <c r="B206" s="218">
        <f>'2.3.4.3.1_Regresi_Logistik'!B625</f>
        <v>8.14E-2</v>
      </c>
      <c r="C206" s="218">
        <f>'2.3.4.3.1_Regresi_Logistik'!C625</f>
        <v>6.2895000000000006E-2</v>
      </c>
      <c r="D206" s="218">
        <f>'2.3.4.3.1_Regresi_Logistik'!D625</f>
        <v>0.13558899999999999</v>
      </c>
      <c r="E206" s="38">
        <f>'2.3.4.3.1_Regresi_Logistik'!G625</f>
        <v>0.34605702253044562</v>
      </c>
      <c r="F206" s="220">
        <f t="shared" si="3"/>
        <v>545.90775297160496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4" x14ac:dyDescent="0.3">
      <c r="A207" s="218">
        <f>'2.3.4.3.1_Regresi_Logistik'!A664</f>
        <v>0</v>
      </c>
      <c r="B207" s="218">
        <f>'2.3.4.3.1_Regresi_Logistik'!B664</f>
        <v>8.14E-2</v>
      </c>
      <c r="C207" s="218">
        <f>'2.3.4.3.1_Regresi_Logistik'!C664</f>
        <v>6.2895000000000006E-2</v>
      </c>
      <c r="D207" s="218">
        <f>'2.3.4.3.1_Regresi_Logistik'!D664</f>
        <v>0.13558899999999999</v>
      </c>
      <c r="E207" s="38">
        <f>'2.3.4.3.1_Regresi_Logistik'!G664</f>
        <v>0.34605702253044562</v>
      </c>
      <c r="F207" s="220">
        <f t="shared" si="3"/>
        <v>545.90775297160496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4" x14ac:dyDescent="0.3">
      <c r="A208" s="218">
        <f>'2.3.4.3.1_Regresi_Logistik'!A594</f>
        <v>1</v>
      </c>
      <c r="B208" s="218">
        <f>'2.3.4.3.1_Regresi_Logistik'!B594</f>
        <v>8.14E-2</v>
      </c>
      <c r="C208" s="218">
        <f>'2.3.4.3.1_Regresi_Logistik'!C594</f>
        <v>0.14205799999999999</v>
      </c>
      <c r="D208" s="218">
        <f>'2.3.4.3.1_Regresi_Logistik'!D594</f>
        <v>-2.6051999999999999E-2</v>
      </c>
      <c r="E208" s="38">
        <f>'2.3.4.3.1_Regresi_Logistik'!G594</f>
        <v>0.34472056893615266</v>
      </c>
      <c r="F208" s="220">
        <f t="shared" si="3"/>
        <v>546.33414311217575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4" x14ac:dyDescent="0.3">
      <c r="A209" s="218">
        <f>'2.3.4.3.1_Regresi_Logistik'!A98</f>
        <v>0</v>
      </c>
      <c r="B209" s="218">
        <f>'2.3.4.3.1_Regresi_Logistik'!B98</f>
        <v>-0.84050000000000002</v>
      </c>
      <c r="C209" s="218">
        <f>'2.3.4.3.1_Regresi_Logistik'!C98</f>
        <v>0.72861600000000004</v>
      </c>
      <c r="D209" s="218">
        <f>'2.3.4.3.1_Regresi_Logistik'!D98</f>
        <v>0.47419099999999997</v>
      </c>
      <c r="E209" s="38">
        <f>'2.3.4.3.1_Regresi_Logistik'!G98</f>
        <v>0.33343010535013995</v>
      </c>
      <c r="F209" s="220">
        <f t="shared" si="3"/>
        <v>549.96858946478199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4" x14ac:dyDescent="0.3">
      <c r="A210" s="218">
        <f>'2.3.4.3.1_Regresi_Logistik'!A386</f>
        <v>0</v>
      </c>
      <c r="B210" s="218">
        <f>'2.3.4.3.1_Regresi_Logistik'!B386</f>
        <v>-0.84050000000000002</v>
      </c>
      <c r="C210" s="218">
        <f>'2.3.4.3.1_Regresi_Logistik'!C386</f>
        <v>0.72861600000000004</v>
      </c>
      <c r="D210" s="218">
        <f>'2.3.4.3.1_Regresi_Logistik'!D386</f>
        <v>0.47419099999999997</v>
      </c>
      <c r="E210" s="38">
        <f>'2.3.4.3.1_Regresi_Logistik'!G386</f>
        <v>0.33343010535013995</v>
      </c>
      <c r="F210" s="220">
        <f t="shared" si="3"/>
        <v>549.96858946478199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4" x14ac:dyDescent="0.3">
      <c r="A211" s="218">
        <f>'2.3.4.3.1_Regresi_Logistik'!A70</f>
        <v>1</v>
      </c>
      <c r="B211" s="218">
        <f>'2.3.4.3.1_Regresi_Logistik'!B70</f>
        <v>1.1392</v>
      </c>
      <c r="C211" s="218">
        <f>'2.3.4.3.1_Regresi_Logistik'!C70</f>
        <v>-0.81412200000000001</v>
      </c>
      <c r="D211" s="218">
        <f>'2.3.4.3.1_Regresi_Logistik'!D70</f>
        <v>-0.31604700000000002</v>
      </c>
      <c r="E211" s="38">
        <f>'2.3.4.3.1_Regresi_Logistik'!G70</f>
        <v>0.33113576786669685</v>
      </c>
      <c r="F211" s="220">
        <f t="shared" si="3"/>
        <v>550.71452727816518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4" x14ac:dyDescent="0.3">
      <c r="A212" s="218">
        <f>'2.3.4.3.1_Regresi_Logistik'!A101</f>
        <v>0</v>
      </c>
      <c r="B212" s="218">
        <f>'2.3.4.3.1_Regresi_Logistik'!B101</f>
        <v>1.1392</v>
      </c>
      <c r="C212" s="218">
        <f>'2.3.4.3.1_Regresi_Logistik'!C101</f>
        <v>-0.81412200000000001</v>
      </c>
      <c r="D212" s="218">
        <f>'2.3.4.3.1_Regresi_Logistik'!D101</f>
        <v>-0.31604700000000002</v>
      </c>
      <c r="E212" s="38">
        <f>'2.3.4.3.1_Regresi_Logistik'!G101</f>
        <v>0.33113576786669685</v>
      </c>
      <c r="F212" s="220">
        <f t="shared" si="3"/>
        <v>550.71452727816518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4" x14ac:dyDescent="0.3">
      <c r="A213" s="218">
        <f>'2.3.4.3.1_Regresi_Logistik'!A157</f>
        <v>1</v>
      </c>
      <c r="B213" s="218">
        <f>'2.3.4.3.1_Regresi_Logistik'!B157</f>
        <v>1.1392</v>
      </c>
      <c r="C213" s="218">
        <f>'2.3.4.3.1_Regresi_Logistik'!C157</f>
        <v>-0.81412200000000001</v>
      </c>
      <c r="D213" s="218">
        <f>'2.3.4.3.1_Regresi_Logistik'!D157</f>
        <v>-0.31604700000000002</v>
      </c>
      <c r="E213" s="38">
        <f>'2.3.4.3.1_Regresi_Logistik'!G157</f>
        <v>0.33113576786669685</v>
      </c>
      <c r="F213" s="220">
        <f t="shared" si="3"/>
        <v>550.71452727816518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4" x14ac:dyDescent="0.3">
      <c r="A214" s="218">
        <f>'2.3.4.3.1_Regresi_Logistik'!A177</f>
        <v>0</v>
      </c>
      <c r="B214" s="218">
        <f>'2.3.4.3.1_Regresi_Logistik'!B177</f>
        <v>1.1392</v>
      </c>
      <c r="C214" s="218">
        <f>'2.3.4.3.1_Regresi_Logistik'!C177</f>
        <v>-0.81412200000000001</v>
      </c>
      <c r="D214" s="218">
        <f>'2.3.4.3.1_Regresi_Logistik'!D177</f>
        <v>-0.31604700000000002</v>
      </c>
      <c r="E214" s="38">
        <f>'2.3.4.3.1_Regresi_Logistik'!G177</f>
        <v>0.33113576786669685</v>
      </c>
      <c r="F214" s="220">
        <f t="shared" si="3"/>
        <v>550.71452727816518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4" x14ac:dyDescent="0.3">
      <c r="A215" s="218">
        <f>'2.3.4.3.1_Regresi_Logistik'!A200</f>
        <v>1</v>
      </c>
      <c r="B215" s="218">
        <f>'2.3.4.3.1_Regresi_Logistik'!B200</f>
        <v>1.1392</v>
      </c>
      <c r="C215" s="218">
        <f>'2.3.4.3.1_Regresi_Logistik'!C200</f>
        <v>-0.81412200000000001</v>
      </c>
      <c r="D215" s="218">
        <f>'2.3.4.3.1_Regresi_Logistik'!D200</f>
        <v>-0.31604700000000002</v>
      </c>
      <c r="E215" s="38">
        <f>'2.3.4.3.1_Regresi_Logistik'!G200</f>
        <v>0.33113576786669685</v>
      </c>
      <c r="F215" s="220">
        <f t="shared" si="3"/>
        <v>550.71452727816518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4" x14ac:dyDescent="0.3">
      <c r="A216" s="218">
        <f>'2.3.4.3.1_Regresi_Logistik'!A245</f>
        <v>0</v>
      </c>
      <c r="B216" s="218">
        <f>'2.3.4.3.1_Regresi_Logistik'!B245</f>
        <v>1.1392</v>
      </c>
      <c r="C216" s="218">
        <f>'2.3.4.3.1_Regresi_Logistik'!C245</f>
        <v>-0.81412200000000001</v>
      </c>
      <c r="D216" s="218">
        <f>'2.3.4.3.1_Regresi_Logistik'!D245</f>
        <v>-0.31604700000000002</v>
      </c>
      <c r="E216" s="38">
        <f>'2.3.4.3.1_Regresi_Logistik'!G245</f>
        <v>0.33113576786669685</v>
      </c>
      <c r="F216" s="220">
        <f t="shared" si="3"/>
        <v>550.71452727816518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4" x14ac:dyDescent="0.3">
      <c r="A217" s="218">
        <f>'2.3.4.3.1_Regresi_Logistik'!A309</f>
        <v>1</v>
      </c>
      <c r="B217" s="218">
        <f>'2.3.4.3.1_Regresi_Logistik'!B309</f>
        <v>1.1392</v>
      </c>
      <c r="C217" s="218">
        <f>'2.3.4.3.1_Regresi_Logistik'!C309</f>
        <v>-0.81412200000000001</v>
      </c>
      <c r="D217" s="218">
        <f>'2.3.4.3.1_Regresi_Logistik'!D309</f>
        <v>-0.31604700000000002</v>
      </c>
      <c r="E217" s="38">
        <f>'2.3.4.3.1_Regresi_Logistik'!G309</f>
        <v>0.33113576786669685</v>
      </c>
      <c r="F217" s="220">
        <f t="shared" si="3"/>
        <v>550.71452727816518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4" x14ac:dyDescent="0.3">
      <c r="A218" s="218">
        <f>'2.3.4.3.1_Regresi_Logistik'!A496</f>
        <v>0</v>
      </c>
      <c r="B218" s="218">
        <f>'2.3.4.3.1_Regresi_Logistik'!B496</f>
        <v>1.1392</v>
      </c>
      <c r="C218" s="218">
        <f>'2.3.4.3.1_Regresi_Logistik'!C496</f>
        <v>-0.81412200000000001</v>
      </c>
      <c r="D218" s="218">
        <f>'2.3.4.3.1_Regresi_Logistik'!D496</f>
        <v>-0.31604700000000002</v>
      </c>
      <c r="E218" s="38">
        <f>'2.3.4.3.1_Regresi_Logistik'!G496</f>
        <v>0.33113576786669685</v>
      </c>
      <c r="F218" s="220">
        <f t="shared" si="3"/>
        <v>550.71452727816518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4" x14ac:dyDescent="0.3">
      <c r="A219" s="218">
        <f>'2.3.4.3.1_Regresi_Logistik'!A528</f>
        <v>0</v>
      </c>
      <c r="B219" s="218">
        <f>'2.3.4.3.1_Regresi_Logistik'!B528</f>
        <v>1.1392</v>
      </c>
      <c r="C219" s="218">
        <f>'2.3.4.3.1_Regresi_Logistik'!C528</f>
        <v>-0.81412200000000001</v>
      </c>
      <c r="D219" s="218">
        <f>'2.3.4.3.1_Regresi_Logistik'!D528</f>
        <v>-0.31604700000000002</v>
      </c>
      <c r="E219" s="38">
        <f>'2.3.4.3.1_Regresi_Logistik'!G528</f>
        <v>0.33113576786669685</v>
      </c>
      <c r="F219" s="220">
        <f t="shared" si="3"/>
        <v>550.71452727816518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4" x14ac:dyDescent="0.3">
      <c r="A220" s="218">
        <f>'2.3.4.3.1_Regresi_Logistik'!A493</f>
        <v>0</v>
      </c>
      <c r="B220" s="218">
        <f>'2.3.4.3.1_Regresi_Logistik'!B493</f>
        <v>8.14E-2</v>
      </c>
      <c r="C220" s="218">
        <f>'2.3.4.3.1_Regresi_Logistik'!C493</f>
        <v>6.2895000000000006E-2</v>
      </c>
      <c r="D220" s="218">
        <f>'2.3.4.3.1_Regresi_Logistik'!D493</f>
        <v>-2.6051999999999999E-2</v>
      </c>
      <c r="E220" s="38">
        <f>'2.3.4.3.1_Regresi_Logistik'!G493</f>
        <v>0.32889973396844446</v>
      </c>
      <c r="F220" s="220">
        <f t="shared" si="3"/>
        <v>551.44402438865268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4" x14ac:dyDescent="0.3">
      <c r="A221" s="218">
        <f>'2.3.4.3.1_Regresi_Logistik'!A500</f>
        <v>0</v>
      </c>
      <c r="B221" s="218">
        <f>'2.3.4.3.1_Regresi_Logistik'!B500</f>
        <v>8.14E-2</v>
      </c>
      <c r="C221" s="218">
        <f>'2.3.4.3.1_Regresi_Logistik'!C500</f>
        <v>6.2895000000000006E-2</v>
      </c>
      <c r="D221" s="218">
        <f>'2.3.4.3.1_Regresi_Logistik'!D500</f>
        <v>-2.6051999999999999E-2</v>
      </c>
      <c r="E221" s="38">
        <f>'2.3.4.3.1_Regresi_Logistik'!G500</f>
        <v>0.32889973396844446</v>
      </c>
      <c r="F221" s="220">
        <f t="shared" si="3"/>
        <v>551.44402438865268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4" x14ac:dyDescent="0.3">
      <c r="A222" s="218">
        <f>'2.3.4.3.1_Regresi_Logistik'!A648</f>
        <v>1</v>
      </c>
      <c r="B222" s="218">
        <f>'2.3.4.3.1_Regresi_Logistik'!B648</f>
        <v>8.14E-2</v>
      </c>
      <c r="C222" s="218">
        <f>'2.3.4.3.1_Regresi_Logistik'!C648</f>
        <v>6.2895000000000006E-2</v>
      </c>
      <c r="D222" s="218">
        <f>'2.3.4.3.1_Regresi_Logistik'!D648</f>
        <v>-2.6051999999999999E-2</v>
      </c>
      <c r="E222" s="38">
        <f>'2.3.4.3.1_Regresi_Logistik'!G648</f>
        <v>0.32889973396844446</v>
      </c>
      <c r="F222" s="220">
        <f t="shared" si="3"/>
        <v>551.44402438865268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4" x14ac:dyDescent="0.3">
      <c r="A223" s="218">
        <f>'2.3.4.3.1_Regresi_Logistik'!A40</f>
        <v>0</v>
      </c>
      <c r="B223" s="218">
        <f>'2.3.4.3.1_Regresi_Logistik'!B40</f>
        <v>8.14E-2</v>
      </c>
      <c r="C223" s="218">
        <f>'2.3.4.3.1_Regresi_Logistik'!C40</f>
        <v>-3.6634E-2</v>
      </c>
      <c r="D223" s="218">
        <f>'2.3.4.3.1_Regresi_Logistik'!D40</f>
        <v>0.13558899999999999</v>
      </c>
      <c r="E223" s="38">
        <f>'2.3.4.3.1_Regresi_Logistik'!G40</f>
        <v>0.32618764770908631</v>
      </c>
      <c r="F223" s="220">
        <f t="shared" si="3"/>
        <v>552.33223629798806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4" x14ac:dyDescent="0.3">
      <c r="A224" s="218">
        <f>'2.3.4.3.1_Regresi_Logistik'!A42</f>
        <v>1</v>
      </c>
      <c r="B224" s="218">
        <f>'2.3.4.3.1_Regresi_Logistik'!B42</f>
        <v>8.14E-2</v>
      </c>
      <c r="C224" s="218">
        <f>'2.3.4.3.1_Regresi_Logistik'!C42</f>
        <v>-3.6634E-2</v>
      </c>
      <c r="D224" s="218">
        <f>'2.3.4.3.1_Regresi_Logistik'!D42</f>
        <v>0.13558899999999999</v>
      </c>
      <c r="E224" s="38">
        <f>'2.3.4.3.1_Regresi_Logistik'!G42</f>
        <v>0.32618764770908631</v>
      </c>
      <c r="F224" s="220">
        <f t="shared" si="3"/>
        <v>552.33223629798806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4" x14ac:dyDescent="0.3">
      <c r="A225" s="218">
        <f>'2.3.4.3.1_Regresi_Logistik'!A115</f>
        <v>1</v>
      </c>
      <c r="B225" s="218">
        <f>'2.3.4.3.1_Regresi_Logistik'!B115</f>
        <v>8.14E-2</v>
      </c>
      <c r="C225" s="218">
        <f>'2.3.4.3.1_Regresi_Logistik'!C115</f>
        <v>-3.6634E-2</v>
      </c>
      <c r="D225" s="218">
        <f>'2.3.4.3.1_Regresi_Logistik'!D115</f>
        <v>0.13558899999999999</v>
      </c>
      <c r="E225" s="38">
        <f>'2.3.4.3.1_Regresi_Logistik'!G115</f>
        <v>0.32618764770908631</v>
      </c>
      <c r="F225" s="220">
        <f t="shared" si="3"/>
        <v>552.33223629798806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4" x14ac:dyDescent="0.3">
      <c r="A226" s="218">
        <f>'2.3.4.3.1_Regresi_Logistik'!A268</f>
        <v>1</v>
      </c>
      <c r="B226" s="218">
        <f>'2.3.4.3.1_Regresi_Logistik'!B268</f>
        <v>8.14E-2</v>
      </c>
      <c r="C226" s="218">
        <f>'2.3.4.3.1_Regresi_Logistik'!C268</f>
        <v>-3.6634E-2</v>
      </c>
      <c r="D226" s="218">
        <f>'2.3.4.3.1_Regresi_Logistik'!D268</f>
        <v>0.13558899999999999</v>
      </c>
      <c r="E226" s="38">
        <f>'2.3.4.3.1_Regresi_Logistik'!G268</f>
        <v>0.32618764770908631</v>
      </c>
      <c r="F226" s="220">
        <f t="shared" si="3"/>
        <v>552.33223629798806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4" x14ac:dyDescent="0.3">
      <c r="A227" s="218">
        <f>'2.3.4.3.1_Regresi_Logistik'!A316</f>
        <v>0</v>
      </c>
      <c r="B227" s="218">
        <f>'2.3.4.3.1_Regresi_Logistik'!B316</f>
        <v>8.14E-2</v>
      </c>
      <c r="C227" s="218">
        <f>'2.3.4.3.1_Regresi_Logistik'!C316</f>
        <v>-3.6634E-2</v>
      </c>
      <c r="D227" s="218">
        <f>'2.3.4.3.1_Regresi_Logistik'!D316</f>
        <v>0.13558899999999999</v>
      </c>
      <c r="E227" s="38">
        <f>'2.3.4.3.1_Regresi_Logistik'!G316</f>
        <v>0.32618764770908631</v>
      </c>
      <c r="F227" s="220">
        <f t="shared" si="3"/>
        <v>552.33223629798806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4" x14ac:dyDescent="0.3">
      <c r="A228" s="218">
        <f>'2.3.4.3.1_Regresi_Logistik'!A323</f>
        <v>0</v>
      </c>
      <c r="B228" s="218">
        <f>'2.3.4.3.1_Regresi_Logistik'!B323</f>
        <v>8.14E-2</v>
      </c>
      <c r="C228" s="218">
        <f>'2.3.4.3.1_Regresi_Logistik'!C323</f>
        <v>-3.6634E-2</v>
      </c>
      <c r="D228" s="218">
        <f>'2.3.4.3.1_Regresi_Logistik'!D323</f>
        <v>0.13558899999999999</v>
      </c>
      <c r="E228" s="38">
        <f>'2.3.4.3.1_Regresi_Logistik'!G323</f>
        <v>0.32618764770908631</v>
      </c>
      <c r="F228" s="220">
        <f t="shared" si="3"/>
        <v>552.33223629798806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4" x14ac:dyDescent="0.3">
      <c r="A229" s="218">
        <f>'2.3.4.3.1_Regresi_Logistik'!A326</f>
        <v>0</v>
      </c>
      <c r="B229" s="218">
        <f>'2.3.4.3.1_Regresi_Logistik'!B326</f>
        <v>8.14E-2</v>
      </c>
      <c r="C229" s="218">
        <f>'2.3.4.3.1_Regresi_Logistik'!C326</f>
        <v>-3.6634E-2</v>
      </c>
      <c r="D229" s="218">
        <f>'2.3.4.3.1_Regresi_Logistik'!D326</f>
        <v>0.13558899999999999</v>
      </c>
      <c r="E229" s="38">
        <f>'2.3.4.3.1_Regresi_Logistik'!G326</f>
        <v>0.32618764770908631</v>
      </c>
      <c r="F229" s="220">
        <f t="shared" si="3"/>
        <v>552.33223629798806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 ht="14" x14ac:dyDescent="0.3">
      <c r="A230" s="218">
        <f>'2.3.4.3.1_Regresi_Logistik'!A366</f>
        <v>0</v>
      </c>
      <c r="B230" s="218">
        <f>'2.3.4.3.1_Regresi_Logistik'!B366</f>
        <v>8.14E-2</v>
      </c>
      <c r="C230" s="218">
        <f>'2.3.4.3.1_Regresi_Logistik'!C366</f>
        <v>-3.6634E-2</v>
      </c>
      <c r="D230" s="218">
        <f>'2.3.4.3.1_Regresi_Logistik'!D366</f>
        <v>0.13558899999999999</v>
      </c>
      <c r="E230" s="38">
        <f>'2.3.4.3.1_Regresi_Logistik'!G366</f>
        <v>0.32618764770908631</v>
      </c>
      <c r="F230" s="220">
        <f t="shared" si="3"/>
        <v>552.33223629798806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 ht="14" x14ac:dyDescent="0.3">
      <c r="A231" s="218">
        <f>'2.3.4.3.1_Regresi_Logistik'!A371</f>
        <v>1</v>
      </c>
      <c r="B231" s="218">
        <f>'2.3.4.3.1_Regresi_Logistik'!B371</f>
        <v>8.14E-2</v>
      </c>
      <c r="C231" s="218">
        <f>'2.3.4.3.1_Regresi_Logistik'!C371</f>
        <v>-3.6634E-2</v>
      </c>
      <c r="D231" s="218">
        <f>'2.3.4.3.1_Regresi_Logistik'!D371</f>
        <v>0.13558899999999999</v>
      </c>
      <c r="E231" s="38">
        <f>'2.3.4.3.1_Regresi_Logistik'!G371</f>
        <v>0.32618764770908631</v>
      </c>
      <c r="F231" s="220">
        <f t="shared" si="3"/>
        <v>552.33223629798806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 ht="14" x14ac:dyDescent="0.3">
      <c r="A232" s="218">
        <f>'2.3.4.3.1_Regresi_Logistik'!A422</f>
        <v>0</v>
      </c>
      <c r="B232" s="218">
        <f>'2.3.4.3.1_Regresi_Logistik'!B422</f>
        <v>8.14E-2</v>
      </c>
      <c r="C232" s="218">
        <f>'2.3.4.3.1_Regresi_Logistik'!C422</f>
        <v>-3.6634E-2</v>
      </c>
      <c r="D232" s="218">
        <f>'2.3.4.3.1_Regresi_Logistik'!D422</f>
        <v>0.13558899999999999</v>
      </c>
      <c r="E232" s="38">
        <f>'2.3.4.3.1_Regresi_Logistik'!G422</f>
        <v>0.32618764770908631</v>
      </c>
      <c r="F232" s="220">
        <f t="shared" si="3"/>
        <v>552.33223629798806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 ht="14" x14ac:dyDescent="0.3">
      <c r="A233" s="218">
        <f>'2.3.4.3.1_Regresi_Logistik'!A424</f>
        <v>0</v>
      </c>
      <c r="B233" s="218">
        <f>'2.3.4.3.1_Regresi_Logistik'!B424</f>
        <v>8.14E-2</v>
      </c>
      <c r="C233" s="218">
        <f>'2.3.4.3.1_Regresi_Logistik'!C424</f>
        <v>-3.6634E-2</v>
      </c>
      <c r="D233" s="218">
        <f>'2.3.4.3.1_Regresi_Logistik'!D424</f>
        <v>0.13558899999999999</v>
      </c>
      <c r="E233" s="38">
        <f>'2.3.4.3.1_Regresi_Logistik'!G424</f>
        <v>0.32618764770908631</v>
      </c>
      <c r="F233" s="220">
        <f t="shared" si="3"/>
        <v>552.33223629798806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 ht="14" x14ac:dyDescent="0.3">
      <c r="A234" s="218">
        <f>'2.3.4.3.1_Regresi_Logistik'!A444</f>
        <v>0</v>
      </c>
      <c r="B234" s="218">
        <f>'2.3.4.3.1_Regresi_Logistik'!B444</f>
        <v>8.14E-2</v>
      </c>
      <c r="C234" s="218">
        <f>'2.3.4.3.1_Regresi_Logistik'!C444</f>
        <v>-3.6634E-2</v>
      </c>
      <c r="D234" s="218">
        <f>'2.3.4.3.1_Regresi_Logistik'!D444</f>
        <v>0.13558899999999999</v>
      </c>
      <c r="E234" s="38">
        <f>'2.3.4.3.1_Regresi_Logistik'!G444</f>
        <v>0.32618764770908631</v>
      </c>
      <c r="F234" s="220">
        <f t="shared" si="3"/>
        <v>552.33223629798806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 ht="14" x14ac:dyDescent="0.3">
      <c r="A235" s="218">
        <f>'2.3.4.3.1_Regresi_Logistik'!A451</f>
        <v>0</v>
      </c>
      <c r="B235" s="218">
        <f>'2.3.4.3.1_Regresi_Logistik'!B451</f>
        <v>8.14E-2</v>
      </c>
      <c r="C235" s="218">
        <f>'2.3.4.3.1_Regresi_Logistik'!C451</f>
        <v>-3.6634E-2</v>
      </c>
      <c r="D235" s="218">
        <f>'2.3.4.3.1_Regresi_Logistik'!D451</f>
        <v>0.13558899999999999</v>
      </c>
      <c r="E235" s="38">
        <f>'2.3.4.3.1_Regresi_Logistik'!G451</f>
        <v>0.32618764770908631</v>
      </c>
      <c r="F235" s="220">
        <f t="shared" si="3"/>
        <v>552.33223629798806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 ht="14" x14ac:dyDescent="0.3">
      <c r="A236" s="218">
        <f>'2.3.4.3.1_Regresi_Logistik'!A533</f>
        <v>0</v>
      </c>
      <c r="B236" s="218">
        <f>'2.3.4.3.1_Regresi_Logistik'!B533</f>
        <v>8.14E-2</v>
      </c>
      <c r="C236" s="218">
        <f>'2.3.4.3.1_Regresi_Logistik'!C533</f>
        <v>-3.6634E-2</v>
      </c>
      <c r="D236" s="218">
        <f>'2.3.4.3.1_Regresi_Logistik'!D533</f>
        <v>0.13558899999999999</v>
      </c>
      <c r="E236" s="38">
        <f>'2.3.4.3.1_Regresi_Logistik'!G533</f>
        <v>0.32618764770908631</v>
      </c>
      <c r="F236" s="220">
        <f t="shared" si="3"/>
        <v>552.33223629798806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 ht="14" x14ac:dyDescent="0.3">
      <c r="A237" s="218">
        <f>'2.3.4.3.1_Regresi_Logistik'!A539</f>
        <v>0</v>
      </c>
      <c r="B237" s="218">
        <f>'2.3.4.3.1_Regresi_Logistik'!B539</f>
        <v>8.14E-2</v>
      </c>
      <c r="C237" s="218">
        <f>'2.3.4.3.1_Regresi_Logistik'!C539</f>
        <v>-3.6634E-2</v>
      </c>
      <c r="D237" s="218">
        <f>'2.3.4.3.1_Regresi_Logistik'!D539</f>
        <v>0.13558899999999999</v>
      </c>
      <c r="E237" s="38">
        <f>'2.3.4.3.1_Regresi_Logistik'!G539</f>
        <v>0.32618764770908631</v>
      </c>
      <c r="F237" s="220">
        <f t="shared" si="3"/>
        <v>552.33223629798806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 ht="14" x14ac:dyDescent="0.3">
      <c r="A238" s="218">
        <f>'2.3.4.3.1_Regresi_Logistik'!A540</f>
        <v>0</v>
      </c>
      <c r="B238" s="218">
        <f>'2.3.4.3.1_Regresi_Logistik'!B540</f>
        <v>8.14E-2</v>
      </c>
      <c r="C238" s="218">
        <f>'2.3.4.3.1_Regresi_Logistik'!C540</f>
        <v>-3.6634E-2</v>
      </c>
      <c r="D238" s="218">
        <f>'2.3.4.3.1_Regresi_Logistik'!D540</f>
        <v>0.13558899999999999</v>
      </c>
      <c r="E238" s="38">
        <f>'2.3.4.3.1_Regresi_Logistik'!G540</f>
        <v>0.32618764770908631</v>
      </c>
      <c r="F238" s="220">
        <f t="shared" si="3"/>
        <v>552.33223629798806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</row>
    <row r="239" spans="1:24" ht="14" x14ac:dyDescent="0.3">
      <c r="A239" s="218">
        <f>'2.3.4.3.1_Regresi_Logistik'!A549</f>
        <v>0</v>
      </c>
      <c r="B239" s="218">
        <f>'2.3.4.3.1_Regresi_Logistik'!B549</f>
        <v>8.14E-2</v>
      </c>
      <c r="C239" s="218">
        <f>'2.3.4.3.1_Regresi_Logistik'!C549</f>
        <v>-3.6634E-2</v>
      </c>
      <c r="D239" s="218">
        <f>'2.3.4.3.1_Regresi_Logistik'!D549</f>
        <v>0.13558899999999999</v>
      </c>
      <c r="E239" s="38">
        <f>'2.3.4.3.1_Regresi_Logistik'!G549</f>
        <v>0.32618764770908631</v>
      </c>
      <c r="F239" s="220">
        <f t="shared" si="3"/>
        <v>552.33223629798806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</row>
    <row r="240" spans="1:24" ht="14" x14ac:dyDescent="0.3">
      <c r="A240" s="218">
        <f>'2.3.4.3.1_Regresi_Logistik'!A598</f>
        <v>1</v>
      </c>
      <c r="B240" s="218">
        <f>'2.3.4.3.1_Regresi_Logistik'!B598</f>
        <v>8.14E-2</v>
      </c>
      <c r="C240" s="218">
        <f>'2.3.4.3.1_Regresi_Logistik'!C598</f>
        <v>-3.6634E-2</v>
      </c>
      <c r="D240" s="218">
        <f>'2.3.4.3.1_Regresi_Logistik'!D598</f>
        <v>0.13558899999999999</v>
      </c>
      <c r="E240" s="38">
        <f>'2.3.4.3.1_Regresi_Logistik'!G598</f>
        <v>0.32618764770908631</v>
      </c>
      <c r="F240" s="220">
        <f t="shared" si="3"/>
        <v>552.33223629798806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</row>
    <row r="241" spans="1:24" ht="14" x14ac:dyDescent="0.3">
      <c r="A241" s="218">
        <f>'2.3.4.3.1_Regresi_Logistik'!A614</f>
        <v>0</v>
      </c>
      <c r="B241" s="218">
        <f>'2.3.4.3.1_Regresi_Logistik'!B614</f>
        <v>8.14E-2</v>
      </c>
      <c r="C241" s="218">
        <f>'2.3.4.3.1_Regresi_Logistik'!C614</f>
        <v>-3.6634E-2</v>
      </c>
      <c r="D241" s="218">
        <f>'2.3.4.3.1_Regresi_Logistik'!D614</f>
        <v>0.13558899999999999</v>
      </c>
      <c r="E241" s="38">
        <f>'2.3.4.3.1_Regresi_Logistik'!G614</f>
        <v>0.32618764770908631</v>
      </c>
      <c r="F241" s="220">
        <f t="shared" si="3"/>
        <v>552.33223629798806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</row>
    <row r="242" spans="1:24" ht="14" x14ac:dyDescent="0.3">
      <c r="A242" s="218">
        <f>'2.3.4.3.1_Regresi_Logistik'!A650</f>
        <v>0</v>
      </c>
      <c r="B242" s="218">
        <f>'2.3.4.3.1_Regresi_Logistik'!B650</f>
        <v>8.14E-2</v>
      </c>
      <c r="C242" s="218">
        <f>'2.3.4.3.1_Regresi_Logistik'!C650</f>
        <v>-3.6634E-2</v>
      </c>
      <c r="D242" s="218">
        <f>'2.3.4.3.1_Regresi_Logistik'!D650</f>
        <v>0.13558899999999999</v>
      </c>
      <c r="E242" s="38">
        <f>'2.3.4.3.1_Regresi_Logistik'!G650</f>
        <v>0.32618764770908631</v>
      </c>
      <c r="F242" s="220">
        <f t="shared" si="3"/>
        <v>552.33223629798806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</row>
    <row r="243" spans="1:24" ht="14" x14ac:dyDescent="0.3">
      <c r="A243" s="218">
        <f>'2.3.4.3.1_Regresi_Logistik'!A5</f>
        <v>0</v>
      </c>
      <c r="B243" s="218">
        <f>'2.3.4.3.1_Regresi_Logistik'!B5</f>
        <v>8.14E-2</v>
      </c>
      <c r="C243" s="218">
        <f>'2.3.4.3.1_Regresi_Logistik'!C5</f>
        <v>-7.2352E-2</v>
      </c>
      <c r="D243" s="218">
        <f>'2.3.4.3.1_Regresi_Logistik'!D5</f>
        <v>0.13558899999999999</v>
      </c>
      <c r="E243" s="38">
        <f>'2.3.4.3.1_Regresi_Logistik'!G5</f>
        <v>0.31920218969823438</v>
      </c>
      <c r="F243" s="220">
        <f t="shared" si="3"/>
        <v>554.63779242184899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</row>
    <row r="244" spans="1:24" ht="14" x14ac:dyDescent="0.3">
      <c r="A244" s="218">
        <f>'2.3.4.3.1_Regresi_Logistik'!A45</f>
        <v>0</v>
      </c>
      <c r="B244" s="218">
        <f>'2.3.4.3.1_Regresi_Logistik'!B45</f>
        <v>8.14E-2</v>
      </c>
      <c r="C244" s="218">
        <f>'2.3.4.3.1_Regresi_Logistik'!C45</f>
        <v>-7.2352E-2</v>
      </c>
      <c r="D244" s="218">
        <f>'2.3.4.3.1_Regresi_Logistik'!D45</f>
        <v>0.13558899999999999</v>
      </c>
      <c r="E244" s="38">
        <f>'2.3.4.3.1_Regresi_Logistik'!G45</f>
        <v>0.31920218969823438</v>
      </c>
      <c r="F244" s="220">
        <f t="shared" si="3"/>
        <v>554.63779242184899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</row>
    <row r="245" spans="1:24" ht="14" x14ac:dyDescent="0.3">
      <c r="A245" s="218">
        <f>'2.3.4.3.1_Regresi_Logistik'!A118</f>
        <v>0</v>
      </c>
      <c r="B245" s="218">
        <f>'2.3.4.3.1_Regresi_Logistik'!B118</f>
        <v>8.14E-2</v>
      </c>
      <c r="C245" s="218">
        <f>'2.3.4.3.1_Regresi_Logistik'!C118</f>
        <v>-7.2352E-2</v>
      </c>
      <c r="D245" s="218">
        <f>'2.3.4.3.1_Regresi_Logistik'!D118</f>
        <v>0.13558899999999999</v>
      </c>
      <c r="E245" s="38">
        <f>'2.3.4.3.1_Regresi_Logistik'!G118</f>
        <v>0.31920218969823438</v>
      </c>
      <c r="F245" s="220">
        <f t="shared" si="3"/>
        <v>554.63779242184899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</row>
    <row r="246" spans="1:24" ht="14" x14ac:dyDescent="0.3">
      <c r="A246" s="218">
        <f>'2.3.4.3.1_Regresi_Logistik'!A144</f>
        <v>1</v>
      </c>
      <c r="B246" s="218">
        <f>'2.3.4.3.1_Regresi_Logistik'!B144</f>
        <v>8.14E-2</v>
      </c>
      <c r="C246" s="218">
        <f>'2.3.4.3.1_Regresi_Logistik'!C144</f>
        <v>-7.2352E-2</v>
      </c>
      <c r="D246" s="218">
        <f>'2.3.4.3.1_Regresi_Logistik'!D144</f>
        <v>0.13558899999999999</v>
      </c>
      <c r="E246" s="38">
        <f>'2.3.4.3.1_Regresi_Logistik'!G144</f>
        <v>0.31920218969823438</v>
      </c>
      <c r="F246" s="220">
        <f t="shared" si="3"/>
        <v>554.63779242184899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</row>
    <row r="247" spans="1:24" ht="14" x14ac:dyDescent="0.3">
      <c r="A247" s="218">
        <f>'2.3.4.3.1_Regresi_Logistik'!A149</f>
        <v>0</v>
      </c>
      <c r="B247" s="218">
        <f>'2.3.4.3.1_Regresi_Logistik'!B149</f>
        <v>8.14E-2</v>
      </c>
      <c r="C247" s="218">
        <f>'2.3.4.3.1_Regresi_Logistik'!C149</f>
        <v>-7.2352E-2</v>
      </c>
      <c r="D247" s="218">
        <f>'2.3.4.3.1_Regresi_Logistik'!D149</f>
        <v>0.13558899999999999</v>
      </c>
      <c r="E247" s="38">
        <f>'2.3.4.3.1_Regresi_Logistik'!G149</f>
        <v>0.31920218969823438</v>
      </c>
      <c r="F247" s="220">
        <f t="shared" si="3"/>
        <v>554.63779242184899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</row>
    <row r="248" spans="1:24" ht="14" x14ac:dyDescent="0.3">
      <c r="A248" s="218">
        <f>'2.3.4.3.1_Regresi_Logistik'!A161</f>
        <v>0</v>
      </c>
      <c r="B248" s="218">
        <f>'2.3.4.3.1_Regresi_Logistik'!B161</f>
        <v>8.14E-2</v>
      </c>
      <c r="C248" s="218">
        <f>'2.3.4.3.1_Regresi_Logistik'!C161</f>
        <v>-7.2352E-2</v>
      </c>
      <c r="D248" s="218">
        <f>'2.3.4.3.1_Regresi_Logistik'!D161</f>
        <v>0.13558899999999999</v>
      </c>
      <c r="E248" s="38">
        <f>'2.3.4.3.1_Regresi_Logistik'!G161</f>
        <v>0.31920218969823438</v>
      </c>
      <c r="F248" s="220">
        <f t="shared" si="3"/>
        <v>554.63779242184899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spans="1:24" ht="14" x14ac:dyDescent="0.3">
      <c r="A249" s="218">
        <f>'2.3.4.3.1_Regresi_Logistik'!A238</f>
        <v>1</v>
      </c>
      <c r="B249" s="218">
        <f>'2.3.4.3.1_Regresi_Logistik'!B238</f>
        <v>8.14E-2</v>
      </c>
      <c r="C249" s="218">
        <f>'2.3.4.3.1_Regresi_Logistik'!C238</f>
        <v>-7.2352E-2</v>
      </c>
      <c r="D249" s="218">
        <f>'2.3.4.3.1_Regresi_Logistik'!D238</f>
        <v>0.13558899999999999</v>
      </c>
      <c r="E249" s="38">
        <f>'2.3.4.3.1_Regresi_Logistik'!G238</f>
        <v>0.31920218969823438</v>
      </c>
      <c r="F249" s="220">
        <f t="shared" si="3"/>
        <v>554.63779242184899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</row>
    <row r="250" spans="1:24" ht="14" x14ac:dyDescent="0.3">
      <c r="A250" s="218">
        <f>'2.3.4.3.1_Regresi_Logistik'!A242</f>
        <v>1</v>
      </c>
      <c r="B250" s="218">
        <f>'2.3.4.3.1_Regresi_Logistik'!B242</f>
        <v>8.14E-2</v>
      </c>
      <c r="C250" s="218">
        <f>'2.3.4.3.1_Regresi_Logistik'!C242</f>
        <v>-7.2352E-2</v>
      </c>
      <c r="D250" s="218">
        <f>'2.3.4.3.1_Regresi_Logistik'!D242</f>
        <v>0.13558899999999999</v>
      </c>
      <c r="E250" s="38">
        <f>'2.3.4.3.1_Regresi_Logistik'!G242</f>
        <v>0.31920218969823438</v>
      </c>
      <c r="F250" s="220">
        <f t="shared" si="3"/>
        <v>554.63779242184899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</row>
    <row r="251" spans="1:24" ht="14" x14ac:dyDescent="0.3">
      <c r="A251" s="218">
        <f>'2.3.4.3.1_Regresi_Logistik'!A330</f>
        <v>1</v>
      </c>
      <c r="B251" s="218">
        <f>'2.3.4.3.1_Regresi_Logistik'!B330</f>
        <v>8.14E-2</v>
      </c>
      <c r="C251" s="218">
        <f>'2.3.4.3.1_Regresi_Logistik'!C330</f>
        <v>-7.2352E-2</v>
      </c>
      <c r="D251" s="218">
        <f>'2.3.4.3.1_Regresi_Logistik'!D330</f>
        <v>0.13558899999999999</v>
      </c>
      <c r="E251" s="38">
        <f>'2.3.4.3.1_Regresi_Logistik'!G330</f>
        <v>0.31920218969823438</v>
      </c>
      <c r="F251" s="220">
        <f t="shared" si="3"/>
        <v>554.63779242184899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</row>
    <row r="252" spans="1:24" ht="14" x14ac:dyDescent="0.3">
      <c r="A252" s="218">
        <f>'2.3.4.3.1_Regresi_Logistik'!A347</f>
        <v>0</v>
      </c>
      <c r="B252" s="218">
        <f>'2.3.4.3.1_Regresi_Logistik'!B347</f>
        <v>8.14E-2</v>
      </c>
      <c r="C252" s="218">
        <f>'2.3.4.3.1_Regresi_Logistik'!C347</f>
        <v>-7.2352E-2</v>
      </c>
      <c r="D252" s="218">
        <f>'2.3.4.3.1_Regresi_Logistik'!D347</f>
        <v>0.13558899999999999</v>
      </c>
      <c r="E252" s="38">
        <f>'2.3.4.3.1_Regresi_Logistik'!G347</f>
        <v>0.31920218969823438</v>
      </c>
      <c r="F252" s="220">
        <f t="shared" si="3"/>
        <v>554.63779242184899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</row>
    <row r="253" spans="1:24" ht="14" x14ac:dyDescent="0.3">
      <c r="A253" s="218">
        <f>'2.3.4.3.1_Regresi_Logistik'!A351</f>
        <v>0</v>
      </c>
      <c r="B253" s="218">
        <f>'2.3.4.3.1_Regresi_Logistik'!B351</f>
        <v>8.14E-2</v>
      </c>
      <c r="C253" s="218">
        <f>'2.3.4.3.1_Regresi_Logistik'!C351</f>
        <v>-7.2352E-2</v>
      </c>
      <c r="D253" s="218">
        <f>'2.3.4.3.1_Regresi_Logistik'!D351</f>
        <v>0.13558899999999999</v>
      </c>
      <c r="E253" s="38">
        <f>'2.3.4.3.1_Regresi_Logistik'!G351</f>
        <v>0.31920218969823438</v>
      </c>
      <c r="F253" s="220">
        <f t="shared" si="3"/>
        <v>554.63779242184899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</row>
    <row r="254" spans="1:24" ht="14" x14ac:dyDescent="0.3">
      <c r="A254" s="218">
        <f>'2.3.4.3.1_Regresi_Logistik'!A430</f>
        <v>0</v>
      </c>
      <c r="B254" s="218">
        <f>'2.3.4.3.1_Regresi_Logistik'!B430</f>
        <v>8.14E-2</v>
      </c>
      <c r="C254" s="218">
        <f>'2.3.4.3.1_Regresi_Logistik'!C430</f>
        <v>-7.2352E-2</v>
      </c>
      <c r="D254" s="218">
        <f>'2.3.4.3.1_Regresi_Logistik'!D430</f>
        <v>0.13558899999999999</v>
      </c>
      <c r="E254" s="38">
        <f>'2.3.4.3.1_Regresi_Logistik'!G430</f>
        <v>0.31920218969823438</v>
      </c>
      <c r="F254" s="220">
        <f t="shared" si="3"/>
        <v>554.63779242184899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</row>
    <row r="255" spans="1:24" ht="14" x14ac:dyDescent="0.3">
      <c r="A255" s="218">
        <f>'2.3.4.3.1_Regresi_Logistik'!A450</f>
        <v>1</v>
      </c>
      <c r="B255" s="218">
        <f>'2.3.4.3.1_Regresi_Logistik'!B450</f>
        <v>8.14E-2</v>
      </c>
      <c r="C255" s="218">
        <f>'2.3.4.3.1_Regresi_Logistik'!C450</f>
        <v>-7.2352E-2</v>
      </c>
      <c r="D255" s="218">
        <f>'2.3.4.3.1_Regresi_Logistik'!D450</f>
        <v>0.13558899999999999</v>
      </c>
      <c r="E255" s="38">
        <f>'2.3.4.3.1_Regresi_Logistik'!G450</f>
        <v>0.31920218969823438</v>
      </c>
      <c r="F255" s="220">
        <f t="shared" si="3"/>
        <v>554.63779242184899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</row>
    <row r="256" spans="1:24" ht="14" x14ac:dyDescent="0.3">
      <c r="A256" s="218">
        <f>'2.3.4.3.1_Regresi_Logistik'!A454</f>
        <v>0</v>
      </c>
      <c r="B256" s="218">
        <f>'2.3.4.3.1_Regresi_Logistik'!B454</f>
        <v>8.14E-2</v>
      </c>
      <c r="C256" s="218">
        <f>'2.3.4.3.1_Regresi_Logistik'!C454</f>
        <v>-7.2352E-2</v>
      </c>
      <c r="D256" s="218">
        <f>'2.3.4.3.1_Regresi_Logistik'!D454</f>
        <v>0.13558899999999999</v>
      </c>
      <c r="E256" s="38">
        <f>'2.3.4.3.1_Regresi_Logistik'!G454</f>
        <v>0.31920218969823438</v>
      </c>
      <c r="F256" s="220">
        <f t="shared" si="3"/>
        <v>554.63779242184899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</row>
    <row r="257" spans="1:24" ht="14" x14ac:dyDescent="0.3">
      <c r="A257" s="218">
        <f>'2.3.4.3.1_Regresi_Logistik'!A600</f>
        <v>0</v>
      </c>
      <c r="B257" s="218">
        <f>'2.3.4.3.1_Regresi_Logistik'!B600</f>
        <v>8.14E-2</v>
      </c>
      <c r="C257" s="218">
        <f>'2.3.4.3.1_Regresi_Logistik'!C600</f>
        <v>-7.2352E-2</v>
      </c>
      <c r="D257" s="218">
        <f>'2.3.4.3.1_Regresi_Logistik'!D600</f>
        <v>0.13558899999999999</v>
      </c>
      <c r="E257" s="38">
        <f>'2.3.4.3.1_Regresi_Logistik'!G600</f>
        <v>0.31920218969823438</v>
      </c>
      <c r="F257" s="220">
        <f t="shared" si="3"/>
        <v>554.63779242184899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</row>
    <row r="258" spans="1:24" ht="14" x14ac:dyDescent="0.3">
      <c r="A258" s="218">
        <f>'2.3.4.3.1_Regresi_Logistik'!A624</f>
        <v>1</v>
      </c>
      <c r="B258" s="218">
        <f>'2.3.4.3.1_Regresi_Logistik'!B624</f>
        <v>8.14E-2</v>
      </c>
      <c r="C258" s="218">
        <f>'2.3.4.3.1_Regresi_Logistik'!C624</f>
        <v>-7.2352E-2</v>
      </c>
      <c r="D258" s="218">
        <f>'2.3.4.3.1_Regresi_Logistik'!D624</f>
        <v>0.13558899999999999</v>
      </c>
      <c r="E258" s="38">
        <f>'2.3.4.3.1_Regresi_Logistik'!G624</f>
        <v>0.31920218969823438</v>
      </c>
      <c r="F258" s="220">
        <f t="shared" si="3"/>
        <v>554.63779242184899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</row>
    <row r="259" spans="1:24" ht="14" x14ac:dyDescent="0.3">
      <c r="A259" s="218">
        <f>'2.3.4.3.1_Regresi_Logistik'!A88</f>
        <v>1</v>
      </c>
      <c r="B259" s="218">
        <f>'2.3.4.3.1_Regresi_Logistik'!B88</f>
        <v>8.14E-2</v>
      </c>
      <c r="C259" s="218">
        <f>'2.3.4.3.1_Regresi_Logistik'!C88</f>
        <v>0.14205799999999999</v>
      </c>
      <c r="D259" s="218">
        <f>'2.3.4.3.1_Regresi_Logistik'!D88</f>
        <v>-0.31604700000000002</v>
      </c>
      <c r="E259" s="38">
        <f>'2.3.4.3.1_Regresi_Logistik'!G88</f>
        <v>0.31431544692289953</v>
      </c>
      <c r="F259" s="220">
        <f t="shared" si="3"/>
        <v>556.26659236444937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</row>
    <row r="260" spans="1:24" ht="14" x14ac:dyDescent="0.3">
      <c r="A260" s="218">
        <f>'2.3.4.3.1_Regresi_Logistik'!A148</f>
        <v>0</v>
      </c>
      <c r="B260" s="218">
        <f>'2.3.4.3.1_Regresi_Logistik'!B148</f>
        <v>8.14E-2</v>
      </c>
      <c r="C260" s="218">
        <f>'2.3.4.3.1_Regresi_Logistik'!C148</f>
        <v>0.14205799999999999</v>
      </c>
      <c r="D260" s="218">
        <f>'2.3.4.3.1_Regresi_Logistik'!D148</f>
        <v>-0.31604700000000002</v>
      </c>
      <c r="E260" s="38">
        <f>'2.3.4.3.1_Regresi_Logistik'!G148</f>
        <v>0.31431544692289953</v>
      </c>
      <c r="F260" s="220">
        <f t="shared" si="3"/>
        <v>556.26659236444937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</row>
    <row r="261" spans="1:24" ht="14" x14ac:dyDescent="0.3">
      <c r="A261" s="218">
        <f>'2.3.4.3.1_Regresi_Logistik'!A173</f>
        <v>0</v>
      </c>
      <c r="B261" s="218">
        <f>'2.3.4.3.1_Regresi_Logistik'!B173</f>
        <v>8.14E-2</v>
      </c>
      <c r="C261" s="218">
        <f>'2.3.4.3.1_Regresi_Logistik'!C173</f>
        <v>0.14205799999999999</v>
      </c>
      <c r="D261" s="218">
        <f>'2.3.4.3.1_Regresi_Logistik'!D173</f>
        <v>-0.31604700000000002</v>
      </c>
      <c r="E261" s="38">
        <f>'2.3.4.3.1_Regresi_Logistik'!G173</f>
        <v>0.31431544692289953</v>
      </c>
      <c r="F261" s="220">
        <f t="shared" si="3"/>
        <v>556.26659236444937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</row>
    <row r="262" spans="1:24" ht="14" x14ac:dyDescent="0.3">
      <c r="A262" s="218">
        <f>'2.3.4.3.1_Regresi_Logistik'!A190</f>
        <v>1</v>
      </c>
      <c r="B262" s="218">
        <f>'2.3.4.3.1_Regresi_Logistik'!B190</f>
        <v>8.14E-2</v>
      </c>
      <c r="C262" s="218">
        <f>'2.3.4.3.1_Regresi_Logistik'!C190</f>
        <v>0.14205799999999999</v>
      </c>
      <c r="D262" s="218">
        <f>'2.3.4.3.1_Regresi_Logistik'!D190</f>
        <v>-0.31604700000000002</v>
      </c>
      <c r="E262" s="38">
        <f>'2.3.4.3.1_Regresi_Logistik'!G190</f>
        <v>0.31431544692289953</v>
      </c>
      <c r="F262" s="220">
        <f t="shared" si="3"/>
        <v>556.26659236444937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</row>
    <row r="263" spans="1:24" ht="14" x14ac:dyDescent="0.3">
      <c r="A263" s="218">
        <f>'2.3.4.3.1_Regresi_Logistik'!A210</f>
        <v>0</v>
      </c>
      <c r="B263" s="218">
        <f>'2.3.4.3.1_Regresi_Logistik'!B210</f>
        <v>8.14E-2</v>
      </c>
      <c r="C263" s="218">
        <f>'2.3.4.3.1_Regresi_Logistik'!C210</f>
        <v>0.14205799999999999</v>
      </c>
      <c r="D263" s="218">
        <f>'2.3.4.3.1_Regresi_Logistik'!D210</f>
        <v>-0.31604700000000002</v>
      </c>
      <c r="E263" s="38">
        <f>'2.3.4.3.1_Regresi_Logistik'!G210</f>
        <v>0.31431544692289953</v>
      </c>
      <c r="F263" s="220">
        <f t="shared" si="3"/>
        <v>556.26659236444937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</row>
    <row r="264" spans="1:24" ht="14" x14ac:dyDescent="0.3">
      <c r="A264" s="218">
        <f>'2.3.4.3.1_Regresi_Logistik'!A262</f>
        <v>0</v>
      </c>
      <c r="B264" s="218">
        <f>'2.3.4.3.1_Regresi_Logistik'!B262</f>
        <v>8.14E-2</v>
      </c>
      <c r="C264" s="218">
        <f>'2.3.4.3.1_Regresi_Logistik'!C262</f>
        <v>0.14205799999999999</v>
      </c>
      <c r="D264" s="218">
        <f>'2.3.4.3.1_Regresi_Logistik'!D262</f>
        <v>-0.31604700000000002</v>
      </c>
      <c r="E264" s="38">
        <f>'2.3.4.3.1_Regresi_Logistik'!G262</f>
        <v>0.31431544692289953</v>
      </c>
      <c r="F264" s="220">
        <f t="shared" si="3"/>
        <v>556.26659236444937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</row>
    <row r="265" spans="1:24" ht="14" x14ac:dyDescent="0.3">
      <c r="A265" s="218">
        <f>'2.3.4.3.1_Regresi_Logistik'!A286</f>
        <v>0</v>
      </c>
      <c r="B265" s="218">
        <f>'2.3.4.3.1_Regresi_Logistik'!B286</f>
        <v>8.14E-2</v>
      </c>
      <c r="C265" s="218">
        <f>'2.3.4.3.1_Regresi_Logistik'!C286</f>
        <v>0.14205799999999999</v>
      </c>
      <c r="D265" s="218">
        <f>'2.3.4.3.1_Regresi_Logistik'!D286</f>
        <v>-0.31604700000000002</v>
      </c>
      <c r="E265" s="38">
        <f>'2.3.4.3.1_Regresi_Logistik'!G286</f>
        <v>0.31431544692289953</v>
      </c>
      <c r="F265" s="220">
        <f t="shared" ref="F265:F328" si="4">$F$3-$F$2*LN(E265/(1-E265))</f>
        <v>556.26659236444937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</row>
    <row r="266" spans="1:24" ht="14" x14ac:dyDescent="0.3">
      <c r="A266" s="218">
        <f>'2.3.4.3.1_Regresi_Logistik'!A327</f>
        <v>1</v>
      </c>
      <c r="B266" s="218">
        <f>'2.3.4.3.1_Regresi_Logistik'!B327</f>
        <v>8.14E-2</v>
      </c>
      <c r="C266" s="218">
        <f>'2.3.4.3.1_Regresi_Logistik'!C327</f>
        <v>0.14205799999999999</v>
      </c>
      <c r="D266" s="218">
        <f>'2.3.4.3.1_Regresi_Logistik'!D327</f>
        <v>-0.31604700000000002</v>
      </c>
      <c r="E266" s="38">
        <f>'2.3.4.3.1_Regresi_Logistik'!G327</f>
        <v>0.31431544692289953</v>
      </c>
      <c r="F266" s="220">
        <f t="shared" si="4"/>
        <v>556.26659236444937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</row>
    <row r="267" spans="1:24" ht="14" x14ac:dyDescent="0.3">
      <c r="A267" s="218">
        <f>'2.3.4.3.1_Regresi_Logistik'!A432</f>
        <v>1</v>
      </c>
      <c r="B267" s="218">
        <f>'2.3.4.3.1_Regresi_Logistik'!B432</f>
        <v>8.14E-2</v>
      </c>
      <c r="C267" s="218">
        <f>'2.3.4.3.1_Regresi_Logistik'!C432</f>
        <v>0.14205799999999999</v>
      </c>
      <c r="D267" s="218">
        <f>'2.3.4.3.1_Regresi_Logistik'!D432</f>
        <v>-0.31604700000000002</v>
      </c>
      <c r="E267" s="38">
        <f>'2.3.4.3.1_Regresi_Logistik'!G432</f>
        <v>0.31431544692289953</v>
      </c>
      <c r="F267" s="220">
        <f t="shared" si="4"/>
        <v>556.26659236444937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</row>
    <row r="268" spans="1:24" ht="14" x14ac:dyDescent="0.3">
      <c r="A268" s="218">
        <f>'2.3.4.3.1_Regresi_Logistik'!A619</f>
        <v>0</v>
      </c>
      <c r="B268" s="218">
        <f>'2.3.4.3.1_Regresi_Logistik'!B619</f>
        <v>8.14E-2</v>
      </c>
      <c r="C268" s="218">
        <f>'2.3.4.3.1_Regresi_Logistik'!C619</f>
        <v>0.14205799999999999</v>
      </c>
      <c r="D268" s="218">
        <f>'2.3.4.3.1_Regresi_Logistik'!D619</f>
        <v>-0.31604700000000002</v>
      </c>
      <c r="E268" s="38">
        <f>'2.3.4.3.1_Regresi_Logistik'!G619</f>
        <v>0.31431544692289953</v>
      </c>
      <c r="F268" s="220">
        <f t="shared" si="4"/>
        <v>556.26659236444937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</row>
    <row r="269" spans="1:24" ht="14" x14ac:dyDescent="0.3">
      <c r="A269" s="218">
        <f>'2.3.4.3.1_Regresi_Logistik'!A652</f>
        <v>1</v>
      </c>
      <c r="B269" s="218">
        <f>'2.3.4.3.1_Regresi_Logistik'!B652</f>
        <v>8.14E-2</v>
      </c>
      <c r="C269" s="218">
        <f>'2.3.4.3.1_Regresi_Logistik'!C652</f>
        <v>0.14205799999999999</v>
      </c>
      <c r="D269" s="218">
        <f>'2.3.4.3.1_Regresi_Logistik'!D652</f>
        <v>-0.31604700000000002</v>
      </c>
      <c r="E269" s="38">
        <f>'2.3.4.3.1_Regresi_Logistik'!G652</f>
        <v>0.31431544692289953</v>
      </c>
      <c r="F269" s="220">
        <f t="shared" si="4"/>
        <v>556.26659236444937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spans="1:24" ht="14" x14ac:dyDescent="0.3">
      <c r="A270" s="218">
        <f>'2.3.4.3.1_Regresi_Logistik'!A67</f>
        <v>1</v>
      </c>
      <c r="B270" s="218">
        <f>'2.3.4.3.1_Regresi_Logistik'!B67</f>
        <v>8.14E-2</v>
      </c>
      <c r="C270" s="218">
        <f>'2.3.4.3.1_Regresi_Logistik'!C67</f>
        <v>-3.6634E-2</v>
      </c>
      <c r="D270" s="218">
        <f>'2.3.4.3.1_Regresi_Logistik'!D67</f>
        <v>-2.6051999999999999E-2</v>
      </c>
      <c r="E270" s="38">
        <f>'2.3.4.3.1_Regresi_Logistik'!G67</f>
        <v>0.30954915997129651</v>
      </c>
      <c r="F270" s="220">
        <f t="shared" si="4"/>
        <v>557.86850771503589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</row>
    <row r="271" spans="1:24" ht="14" x14ac:dyDescent="0.3">
      <c r="A271" s="218">
        <f>'2.3.4.3.1_Regresi_Logistik'!A411</f>
        <v>0</v>
      </c>
      <c r="B271" s="218">
        <f>'2.3.4.3.1_Regresi_Logistik'!B411</f>
        <v>8.14E-2</v>
      </c>
      <c r="C271" s="218">
        <f>'2.3.4.3.1_Regresi_Logistik'!C411</f>
        <v>-3.6634E-2</v>
      </c>
      <c r="D271" s="218">
        <f>'2.3.4.3.1_Regresi_Logistik'!D411</f>
        <v>-2.6051999999999999E-2</v>
      </c>
      <c r="E271" s="38">
        <f>'2.3.4.3.1_Regresi_Logistik'!G411</f>
        <v>0.30954915997129651</v>
      </c>
      <c r="F271" s="220">
        <f t="shared" si="4"/>
        <v>557.86850771503589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</row>
    <row r="272" spans="1:24" ht="14" x14ac:dyDescent="0.3">
      <c r="A272" s="218">
        <f>'2.3.4.3.1_Regresi_Logistik'!A476</f>
        <v>0</v>
      </c>
      <c r="B272" s="218">
        <f>'2.3.4.3.1_Regresi_Logistik'!B476</f>
        <v>8.14E-2</v>
      </c>
      <c r="C272" s="218">
        <f>'2.3.4.3.1_Regresi_Logistik'!C476</f>
        <v>-3.6634E-2</v>
      </c>
      <c r="D272" s="218">
        <f>'2.3.4.3.1_Regresi_Logistik'!D476</f>
        <v>-2.6051999999999999E-2</v>
      </c>
      <c r="E272" s="38">
        <f>'2.3.4.3.1_Regresi_Logistik'!G476</f>
        <v>0.30954915997129651</v>
      </c>
      <c r="F272" s="220">
        <f t="shared" si="4"/>
        <v>557.86850771503589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</row>
    <row r="273" spans="1:24" ht="14" x14ac:dyDescent="0.3">
      <c r="A273" s="218">
        <f>'2.3.4.3.1_Regresi_Logistik'!A28</f>
        <v>0</v>
      </c>
      <c r="B273" s="218">
        <f>'2.3.4.3.1_Regresi_Logistik'!B28</f>
        <v>8.14E-2</v>
      </c>
      <c r="C273" s="218">
        <f>'2.3.4.3.1_Regresi_Logistik'!C28</f>
        <v>-0.303039</v>
      </c>
      <c r="D273" s="218">
        <f>'2.3.4.3.1_Regresi_Logistik'!D28</f>
        <v>0.47419099999999997</v>
      </c>
      <c r="E273" s="38">
        <f>'2.3.4.3.1_Regresi_Logistik'!G28</f>
        <v>0.3093636890283305</v>
      </c>
      <c r="F273" s="220">
        <f t="shared" si="4"/>
        <v>557.93111571648319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</row>
    <row r="274" spans="1:24" ht="14" x14ac:dyDescent="0.3">
      <c r="A274" s="218">
        <f>'2.3.4.3.1_Regresi_Logistik'!A278</f>
        <v>1</v>
      </c>
      <c r="B274" s="218">
        <f>'2.3.4.3.1_Regresi_Logistik'!B278</f>
        <v>8.14E-2</v>
      </c>
      <c r="C274" s="218">
        <f>'2.3.4.3.1_Regresi_Logistik'!C278</f>
        <v>-0.303039</v>
      </c>
      <c r="D274" s="218">
        <f>'2.3.4.3.1_Regresi_Logistik'!D278</f>
        <v>0.47419099999999997</v>
      </c>
      <c r="E274" s="38">
        <f>'2.3.4.3.1_Regresi_Logistik'!G278</f>
        <v>0.3093636890283305</v>
      </c>
      <c r="F274" s="220">
        <f t="shared" si="4"/>
        <v>557.93111571648319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</row>
    <row r="275" spans="1:24" ht="14" x14ac:dyDescent="0.3">
      <c r="A275" s="218">
        <f>'2.3.4.3.1_Regresi_Logistik'!A597</f>
        <v>1</v>
      </c>
      <c r="B275" s="218">
        <f>'2.3.4.3.1_Regresi_Logistik'!B597</f>
        <v>8.14E-2</v>
      </c>
      <c r="C275" s="218">
        <f>'2.3.4.3.1_Regresi_Logistik'!C597</f>
        <v>-0.303039</v>
      </c>
      <c r="D275" s="218">
        <f>'2.3.4.3.1_Regresi_Logistik'!D597</f>
        <v>0.47419099999999997</v>
      </c>
      <c r="E275" s="38">
        <f>'2.3.4.3.1_Regresi_Logistik'!G597</f>
        <v>0.3093636890283305</v>
      </c>
      <c r="F275" s="220">
        <f t="shared" si="4"/>
        <v>557.93111571648319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</row>
    <row r="276" spans="1:24" ht="14" x14ac:dyDescent="0.3">
      <c r="A276" s="218">
        <f>'2.3.4.3.1_Regresi_Logistik'!A20</f>
        <v>0</v>
      </c>
      <c r="B276" s="218">
        <f>'2.3.4.3.1_Regresi_Logistik'!B20</f>
        <v>8.14E-2</v>
      </c>
      <c r="C276" s="218">
        <f>'2.3.4.3.1_Regresi_Logistik'!C20</f>
        <v>-7.2352E-2</v>
      </c>
      <c r="D276" s="218">
        <f>'2.3.4.3.1_Regresi_Logistik'!D20</f>
        <v>-2.6051999999999999E-2</v>
      </c>
      <c r="E276" s="38">
        <f>'2.3.4.3.1_Regresi_Logistik'!G20</f>
        <v>0.30275991937182489</v>
      </c>
      <c r="F276" s="220">
        <f t="shared" si="4"/>
        <v>560.17406383889681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</row>
    <row r="277" spans="1:24" ht="14" x14ac:dyDescent="0.3">
      <c r="A277" s="218">
        <f>'2.3.4.3.1_Regresi_Logistik'!A448</f>
        <v>1</v>
      </c>
      <c r="B277" s="218">
        <f>'2.3.4.3.1_Regresi_Logistik'!B448</f>
        <v>8.14E-2</v>
      </c>
      <c r="C277" s="218">
        <f>'2.3.4.3.1_Regresi_Logistik'!C448</f>
        <v>-7.2352E-2</v>
      </c>
      <c r="D277" s="218">
        <f>'2.3.4.3.1_Regresi_Logistik'!D448</f>
        <v>-2.6051999999999999E-2</v>
      </c>
      <c r="E277" s="38">
        <f>'2.3.4.3.1_Regresi_Logistik'!G448</f>
        <v>0.30275991937182489</v>
      </c>
      <c r="F277" s="220">
        <f t="shared" si="4"/>
        <v>560.17406383889681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</row>
    <row r="278" spans="1:24" ht="14" x14ac:dyDescent="0.3">
      <c r="A278" s="218">
        <f>'2.3.4.3.1_Regresi_Logistik'!A459</f>
        <v>0</v>
      </c>
      <c r="B278" s="218">
        <f>'2.3.4.3.1_Regresi_Logistik'!B459</f>
        <v>8.14E-2</v>
      </c>
      <c r="C278" s="218">
        <f>'2.3.4.3.1_Regresi_Logistik'!C459</f>
        <v>-7.2352E-2</v>
      </c>
      <c r="D278" s="218">
        <f>'2.3.4.3.1_Regresi_Logistik'!D459</f>
        <v>-2.6051999999999999E-2</v>
      </c>
      <c r="E278" s="38">
        <f>'2.3.4.3.1_Regresi_Logistik'!G459</f>
        <v>0.30275991937182489</v>
      </c>
      <c r="F278" s="220">
        <f t="shared" si="4"/>
        <v>560.17406383889681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</row>
    <row r="279" spans="1:24" ht="14" x14ac:dyDescent="0.3">
      <c r="A279" s="218">
        <f>'2.3.4.3.1_Regresi_Logistik'!A483</f>
        <v>0</v>
      </c>
      <c r="B279" s="218">
        <f>'2.3.4.3.1_Regresi_Logistik'!B483</f>
        <v>8.14E-2</v>
      </c>
      <c r="C279" s="218">
        <f>'2.3.4.3.1_Regresi_Logistik'!C483</f>
        <v>-7.2352E-2</v>
      </c>
      <c r="D279" s="218">
        <f>'2.3.4.3.1_Regresi_Logistik'!D483</f>
        <v>-2.6051999999999999E-2</v>
      </c>
      <c r="E279" s="38">
        <f>'2.3.4.3.1_Regresi_Logistik'!G483</f>
        <v>0.30275991937182489</v>
      </c>
      <c r="F279" s="220">
        <f t="shared" si="4"/>
        <v>560.17406383889681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</row>
    <row r="280" spans="1:24" ht="14" x14ac:dyDescent="0.3">
      <c r="A280" s="218">
        <f>'2.3.4.3.1_Regresi_Logistik'!A43</f>
        <v>1</v>
      </c>
      <c r="B280" s="218">
        <f>'2.3.4.3.1_Regresi_Logistik'!B43</f>
        <v>8.14E-2</v>
      </c>
      <c r="C280" s="218">
        <f>'2.3.4.3.1_Regresi_Logistik'!C43</f>
        <v>6.2895000000000006E-2</v>
      </c>
      <c r="D280" s="218">
        <f>'2.3.4.3.1_Regresi_Logistik'!D43</f>
        <v>-0.31604700000000002</v>
      </c>
      <c r="E280" s="38">
        <f>'2.3.4.3.1_Regresi_Logistik'!G43</f>
        <v>0.2992527790425662</v>
      </c>
      <c r="F280" s="220">
        <f t="shared" si="4"/>
        <v>561.37647364092629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</row>
    <row r="281" spans="1:24" ht="14" x14ac:dyDescent="0.3">
      <c r="A281" s="218">
        <f>'2.3.4.3.1_Regresi_Logistik'!A44</f>
        <v>0</v>
      </c>
      <c r="B281" s="218">
        <f>'2.3.4.3.1_Regresi_Logistik'!B44</f>
        <v>8.14E-2</v>
      </c>
      <c r="C281" s="218">
        <f>'2.3.4.3.1_Regresi_Logistik'!C44</f>
        <v>6.2895000000000006E-2</v>
      </c>
      <c r="D281" s="218">
        <f>'2.3.4.3.1_Regresi_Logistik'!D44</f>
        <v>-0.31604700000000002</v>
      </c>
      <c r="E281" s="38">
        <f>'2.3.4.3.1_Regresi_Logistik'!G44</f>
        <v>0.2992527790425662</v>
      </c>
      <c r="F281" s="220">
        <f t="shared" si="4"/>
        <v>561.37647364092629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</row>
    <row r="282" spans="1:24" ht="14" x14ac:dyDescent="0.3">
      <c r="A282" s="218">
        <f>'2.3.4.3.1_Regresi_Logistik'!A168</f>
        <v>0</v>
      </c>
      <c r="B282" s="218">
        <f>'2.3.4.3.1_Regresi_Logistik'!B168</f>
        <v>8.14E-2</v>
      </c>
      <c r="C282" s="218">
        <f>'2.3.4.3.1_Regresi_Logistik'!C168</f>
        <v>6.2895000000000006E-2</v>
      </c>
      <c r="D282" s="218">
        <f>'2.3.4.3.1_Regresi_Logistik'!D168</f>
        <v>-0.31604700000000002</v>
      </c>
      <c r="E282" s="38">
        <f>'2.3.4.3.1_Regresi_Logistik'!G168</f>
        <v>0.2992527790425662</v>
      </c>
      <c r="F282" s="220">
        <f t="shared" si="4"/>
        <v>561.37647364092629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</row>
    <row r="283" spans="1:24" ht="14" x14ac:dyDescent="0.3">
      <c r="A283" s="218">
        <f>'2.3.4.3.1_Regresi_Logistik'!A193</f>
        <v>1</v>
      </c>
      <c r="B283" s="218">
        <f>'2.3.4.3.1_Regresi_Logistik'!B193</f>
        <v>8.14E-2</v>
      </c>
      <c r="C283" s="218">
        <f>'2.3.4.3.1_Regresi_Logistik'!C193</f>
        <v>6.2895000000000006E-2</v>
      </c>
      <c r="D283" s="218">
        <f>'2.3.4.3.1_Regresi_Logistik'!D193</f>
        <v>-0.31604700000000002</v>
      </c>
      <c r="E283" s="38">
        <f>'2.3.4.3.1_Regresi_Logistik'!G193</f>
        <v>0.2992527790425662</v>
      </c>
      <c r="F283" s="220">
        <f t="shared" si="4"/>
        <v>561.37647364092629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</row>
    <row r="284" spans="1:24" ht="14" x14ac:dyDescent="0.3">
      <c r="A284" s="218">
        <f>'2.3.4.3.1_Regresi_Logistik'!A221</f>
        <v>0</v>
      </c>
      <c r="B284" s="218">
        <f>'2.3.4.3.1_Regresi_Logistik'!B221</f>
        <v>8.14E-2</v>
      </c>
      <c r="C284" s="218">
        <f>'2.3.4.3.1_Regresi_Logistik'!C221</f>
        <v>6.2895000000000006E-2</v>
      </c>
      <c r="D284" s="218">
        <f>'2.3.4.3.1_Regresi_Logistik'!D221</f>
        <v>-0.31604700000000002</v>
      </c>
      <c r="E284" s="38">
        <f>'2.3.4.3.1_Regresi_Logistik'!G221</f>
        <v>0.2992527790425662</v>
      </c>
      <c r="F284" s="220">
        <f t="shared" si="4"/>
        <v>561.37647364092629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</row>
    <row r="285" spans="1:24" ht="14" x14ac:dyDescent="0.3">
      <c r="A285" s="218">
        <f>'2.3.4.3.1_Regresi_Logistik'!A233</f>
        <v>1</v>
      </c>
      <c r="B285" s="218">
        <f>'2.3.4.3.1_Regresi_Logistik'!B233</f>
        <v>8.14E-2</v>
      </c>
      <c r="C285" s="218">
        <f>'2.3.4.3.1_Regresi_Logistik'!C233</f>
        <v>6.2895000000000006E-2</v>
      </c>
      <c r="D285" s="218">
        <f>'2.3.4.3.1_Regresi_Logistik'!D233</f>
        <v>-0.31604700000000002</v>
      </c>
      <c r="E285" s="38">
        <f>'2.3.4.3.1_Regresi_Logistik'!G233</f>
        <v>0.2992527790425662</v>
      </c>
      <c r="F285" s="220">
        <f t="shared" si="4"/>
        <v>561.37647364092629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</row>
    <row r="286" spans="1:24" ht="14" x14ac:dyDescent="0.3">
      <c r="A286" s="218">
        <f>'2.3.4.3.1_Regresi_Logistik'!A276</f>
        <v>0</v>
      </c>
      <c r="B286" s="218">
        <f>'2.3.4.3.1_Regresi_Logistik'!B276</f>
        <v>8.14E-2</v>
      </c>
      <c r="C286" s="218">
        <f>'2.3.4.3.1_Regresi_Logistik'!C276</f>
        <v>6.2895000000000006E-2</v>
      </c>
      <c r="D286" s="218">
        <f>'2.3.4.3.1_Regresi_Logistik'!D276</f>
        <v>-0.31604700000000002</v>
      </c>
      <c r="E286" s="38">
        <f>'2.3.4.3.1_Regresi_Logistik'!G276</f>
        <v>0.2992527790425662</v>
      </c>
      <c r="F286" s="220">
        <f t="shared" si="4"/>
        <v>561.37647364092629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</row>
    <row r="287" spans="1:24" ht="14" x14ac:dyDescent="0.3">
      <c r="A287" s="218">
        <f>'2.3.4.3.1_Regresi_Logistik'!A408</f>
        <v>0</v>
      </c>
      <c r="B287" s="218">
        <f>'2.3.4.3.1_Regresi_Logistik'!B408</f>
        <v>8.14E-2</v>
      </c>
      <c r="C287" s="218">
        <f>'2.3.4.3.1_Regresi_Logistik'!C408</f>
        <v>6.2895000000000006E-2</v>
      </c>
      <c r="D287" s="218">
        <f>'2.3.4.3.1_Regresi_Logistik'!D408</f>
        <v>-0.31604700000000002</v>
      </c>
      <c r="E287" s="38">
        <f>'2.3.4.3.1_Regresi_Logistik'!G408</f>
        <v>0.2992527790425662</v>
      </c>
      <c r="F287" s="220">
        <f t="shared" si="4"/>
        <v>561.37647364092629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</row>
    <row r="288" spans="1:24" ht="14" x14ac:dyDescent="0.3">
      <c r="A288" s="218">
        <f>'2.3.4.3.1_Regresi_Logistik'!A420</f>
        <v>1</v>
      </c>
      <c r="B288" s="218">
        <f>'2.3.4.3.1_Regresi_Logistik'!B420</f>
        <v>8.14E-2</v>
      </c>
      <c r="C288" s="218">
        <f>'2.3.4.3.1_Regresi_Logistik'!C420</f>
        <v>6.2895000000000006E-2</v>
      </c>
      <c r="D288" s="218">
        <f>'2.3.4.3.1_Regresi_Logistik'!D420</f>
        <v>-0.31604700000000002</v>
      </c>
      <c r="E288" s="38">
        <f>'2.3.4.3.1_Regresi_Logistik'!G420</f>
        <v>0.2992527790425662</v>
      </c>
      <c r="F288" s="220">
        <f t="shared" si="4"/>
        <v>561.37647364092629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</row>
    <row r="289" spans="1:24" ht="14" x14ac:dyDescent="0.3">
      <c r="A289" s="218">
        <f>'2.3.4.3.1_Regresi_Logistik'!A520</f>
        <v>0</v>
      </c>
      <c r="B289" s="218">
        <f>'2.3.4.3.1_Regresi_Logistik'!B520</f>
        <v>8.14E-2</v>
      </c>
      <c r="C289" s="218">
        <f>'2.3.4.3.1_Regresi_Logistik'!C520</f>
        <v>6.2895000000000006E-2</v>
      </c>
      <c r="D289" s="218">
        <f>'2.3.4.3.1_Regresi_Logistik'!D520</f>
        <v>-0.31604700000000002</v>
      </c>
      <c r="E289" s="38">
        <f>'2.3.4.3.1_Regresi_Logistik'!G520</f>
        <v>0.2992527790425662</v>
      </c>
      <c r="F289" s="220">
        <f t="shared" si="4"/>
        <v>561.37647364092629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</row>
    <row r="290" spans="1:24" ht="14" x14ac:dyDescent="0.3">
      <c r="A290" s="218">
        <f>'2.3.4.3.1_Regresi_Logistik'!A532</f>
        <v>0</v>
      </c>
      <c r="B290" s="218">
        <f>'2.3.4.3.1_Regresi_Logistik'!B532</f>
        <v>8.14E-2</v>
      </c>
      <c r="C290" s="218">
        <f>'2.3.4.3.1_Regresi_Logistik'!C532</f>
        <v>6.2895000000000006E-2</v>
      </c>
      <c r="D290" s="218">
        <f>'2.3.4.3.1_Regresi_Logistik'!D532</f>
        <v>-0.31604700000000002</v>
      </c>
      <c r="E290" s="38">
        <f>'2.3.4.3.1_Regresi_Logistik'!G532</f>
        <v>0.2992527790425662</v>
      </c>
      <c r="F290" s="220">
        <f t="shared" si="4"/>
        <v>561.37647364092629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</row>
    <row r="291" spans="1:24" ht="14" x14ac:dyDescent="0.3">
      <c r="A291" s="218">
        <f>'2.3.4.3.1_Regresi_Logistik'!A599</f>
        <v>1</v>
      </c>
      <c r="B291" s="218">
        <f>'2.3.4.3.1_Regresi_Logistik'!B599</f>
        <v>8.14E-2</v>
      </c>
      <c r="C291" s="218">
        <f>'2.3.4.3.1_Regresi_Logistik'!C599</f>
        <v>6.2895000000000006E-2</v>
      </c>
      <c r="D291" s="218">
        <f>'2.3.4.3.1_Regresi_Logistik'!D599</f>
        <v>-0.31604700000000002</v>
      </c>
      <c r="E291" s="38">
        <f>'2.3.4.3.1_Regresi_Logistik'!G599</f>
        <v>0.2992527790425662</v>
      </c>
      <c r="F291" s="220">
        <f t="shared" si="4"/>
        <v>561.37647364092629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</row>
    <row r="292" spans="1:24" ht="14" x14ac:dyDescent="0.3">
      <c r="A292" s="218">
        <f>'2.3.4.3.1_Regresi_Logistik'!A29</f>
        <v>0</v>
      </c>
      <c r="B292" s="218">
        <f>'2.3.4.3.1_Regresi_Logistik'!B29</f>
        <v>-0.84050000000000002</v>
      </c>
      <c r="C292" s="218">
        <f>'2.3.4.3.1_Regresi_Logistik'!C29</f>
        <v>0.72861600000000004</v>
      </c>
      <c r="D292" s="218">
        <f>'2.3.4.3.1_Regresi_Logistik'!D29</f>
        <v>0.13558899999999999</v>
      </c>
      <c r="E292" s="38">
        <f>'2.3.4.3.1_Regresi_Logistik'!G29</f>
        <v>0.2987025434718803</v>
      </c>
      <c r="F292" s="220">
        <f t="shared" si="4"/>
        <v>561.56584866483138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</row>
    <row r="293" spans="1:24" ht="14" x14ac:dyDescent="0.3">
      <c r="A293" s="218">
        <f>'2.3.4.3.1_Regresi_Logistik'!A51</f>
        <v>1</v>
      </c>
      <c r="B293" s="218">
        <f>'2.3.4.3.1_Regresi_Logistik'!B51</f>
        <v>-0.84050000000000002</v>
      </c>
      <c r="C293" s="218">
        <f>'2.3.4.3.1_Regresi_Logistik'!C51</f>
        <v>0.72861600000000004</v>
      </c>
      <c r="D293" s="218">
        <f>'2.3.4.3.1_Regresi_Logistik'!D51</f>
        <v>0.13558899999999999</v>
      </c>
      <c r="E293" s="38">
        <f>'2.3.4.3.1_Regresi_Logistik'!G51</f>
        <v>0.2987025434718803</v>
      </c>
      <c r="F293" s="220">
        <f t="shared" si="4"/>
        <v>561.56584866483138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</row>
    <row r="294" spans="1:24" ht="14" x14ac:dyDescent="0.3">
      <c r="A294" s="218">
        <f>'2.3.4.3.1_Regresi_Logistik'!A87</f>
        <v>0</v>
      </c>
      <c r="B294" s="218">
        <f>'2.3.4.3.1_Regresi_Logistik'!B87</f>
        <v>-0.84050000000000002</v>
      </c>
      <c r="C294" s="218">
        <f>'2.3.4.3.1_Regresi_Logistik'!C87</f>
        <v>0.72861600000000004</v>
      </c>
      <c r="D294" s="218">
        <f>'2.3.4.3.1_Regresi_Logistik'!D87</f>
        <v>0.13558899999999999</v>
      </c>
      <c r="E294" s="38">
        <f>'2.3.4.3.1_Regresi_Logistik'!G87</f>
        <v>0.2987025434718803</v>
      </c>
      <c r="F294" s="220">
        <f t="shared" si="4"/>
        <v>561.56584866483138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</row>
    <row r="295" spans="1:24" ht="14" x14ac:dyDescent="0.3">
      <c r="A295" s="218">
        <f>'2.3.4.3.1_Regresi_Logistik'!A99</f>
        <v>0</v>
      </c>
      <c r="B295" s="218">
        <f>'2.3.4.3.1_Regresi_Logistik'!B99</f>
        <v>-0.84050000000000002</v>
      </c>
      <c r="C295" s="218">
        <f>'2.3.4.3.1_Regresi_Logistik'!C99</f>
        <v>0.72861600000000004</v>
      </c>
      <c r="D295" s="218">
        <f>'2.3.4.3.1_Regresi_Logistik'!D99</f>
        <v>0.13558899999999999</v>
      </c>
      <c r="E295" s="38">
        <f>'2.3.4.3.1_Regresi_Logistik'!G99</f>
        <v>0.2987025434718803</v>
      </c>
      <c r="F295" s="220">
        <f t="shared" si="4"/>
        <v>561.56584866483138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</row>
    <row r="296" spans="1:24" ht="14" x14ac:dyDescent="0.3">
      <c r="A296" s="218">
        <f>'2.3.4.3.1_Regresi_Logistik'!A140</f>
        <v>1</v>
      </c>
      <c r="B296" s="218">
        <f>'2.3.4.3.1_Regresi_Logistik'!B140</f>
        <v>-0.84050000000000002</v>
      </c>
      <c r="C296" s="218">
        <f>'2.3.4.3.1_Regresi_Logistik'!C140</f>
        <v>0.72861600000000004</v>
      </c>
      <c r="D296" s="218">
        <f>'2.3.4.3.1_Regresi_Logistik'!D140</f>
        <v>0.13558899999999999</v>
      </c>
      <c r="E296" s="38">
        <f>'2.3.4.3.1_Regresi_Logistik'!G140</f>
        <v>0.2987025434718803</v>
      </c>
      <c r="F296" s="220">
        <f t="shared" si="4"/>
        <v>561.56584866483138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</row>
    <row r="297" spans="1:24" ht="14" x14ac:dyDescent="0.3">
      <c r="A297" s="218">
        <f>'2.3.4.3.1_Regresi_Logistik'!A201</f>
        <v>0</v>
      </c>
      <c r="B297" s="218">
        <f>'2.3.4.3.1_Regresi_Logistik'!B201</f>
        <v>-0.84050000000000002</v>
      </c>
      <c r="C297" s="218">
        <f>'2.3.4.3.1_Regresi_Logistik'!C201</f>
        <v>0.72861600000000004</v>
      </c>
      <c r="D297" s="218">
        <f>'2.3.4.3.1_Regresi_Logistik'!D201</f>
        <v>0.13558899999999999</v>
      </c>
      <c r="E297" s="38">
        <f>'2.3.4.3.1_Regresi_Logistik'!G201</f>
        <v>0.2987025434718803</v>
      </c>
      <c r="F297" s="220">
        <f t="shared" si="4"/>
        <v>561.56584866483138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</row>
    <row r="298" spans="1:24" ht="14" x14ac:dyDescent="0.3">
      <c r="A298" s="218">
        <f>'2.3.4.3.1_Regresi_Logistik'!A202</f>
        <v>0</v>
      </c>
      <c r="B298" s="218">
        <f>'2.3.4.3.1_Regresi_Logistik'!B202</f>
        <v>-0.84050000000000002</v>
      </c>
      <c r="C298" s="218">
        <f>'2.3.4.3.1_Regresi_Logistik'!C202</f>
        <v>0.72861600000000004</v>
      </c>
      <c r="D298" s="218">
        <f>'2.3.4.3.1_Regresi_Logistik'!D202</f>
        <v>0.13558899999999999</v>
      </c>
      <c r="E298" s="38">
        <f>'2.3.4.3.1_Regresi_Logistik'!G202</f>
        <v>0.2987025434718803</v>
      </c>
      <c r="F298" s="220">
        <f t="shared" si="4"/>
        <v>561.56584866483138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</row>
    <row r="299" spans="1:24" ht="14" x14ac:dyDescent="0.3">
      <c r="A299" s="218">
        <f>'2.3.4.3.1_Regresi_Logistik'!A241</f>
        <v>0</v>
      </c>
      <c r="B299" s="218">
        <f>'2.3.4.3.1_Regresi_Logistik'!B241</f>
        <v>-0.84050000000000002</v>
      </c>
      <c r="C299" s="218">
        <f>'2.3.4.3.1_Regresi_Logistik'!C241</f>
        <v>0.72861600000000004</v>
      </c>
      <c r="D299" s="218">
        <f>'2.3.4.3.1_Regresi_Logistik'!D241</f>
        <v>0.13558899999999999</v>
      </c>
      <c r="E299" s="38">
        <f>'2.3.4.3.1_Regresi_Logistik'!G241</f>
        <v>0.2987025434718803</v>
      </c>
      <c r="F299" s="220">
        <f t="shared" si="4"/>
        <v>561.56584866483138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</row>
    <row r="300" spans="1:24" ht="14" x14ac:dyDescent="0.3">
      <c r="A300" s="218">
        <f>'2.3.4.3.1_Regresi_Logistik'!A259</f>
        <v>0</v>
      </c>
      <c r="B300" s="218">
        <f>'2.3.4.3.1_Regresi_Logistik'!B259</f>
        <v>-0.84050000000000002</v>
      </c>
      <c r="C300" s="218">
        <f>'2.3.4.3.1_Regresi_Logistik'!C259</f>
        <v>0.72861600000000004</v>
      </c>
      <c r="D300" s="218">
        <f>'2.3.4.3.1_Regresi_Logistik'!D259</f>
        <v>0.13558899999999999</v>
      </c>
      <c r="E300" s="38">
        <f>'2.3.4.3.1_Regresi_Logistik'!G259</f>
        <v>0.2987025434718803</v>
      </c>
      <c r="F300" s="220">
        <f t="shared" si="4"/>
        <v>561.56584866483138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</row>
    <row r="301" spans="1:24" ht="14" x14ac:dyDescent="0.3">
      <c r="A301" s="218">
        <f>'2.3.4.3.1_Regresi_Logistik'!A328</f>
        <v>0</v>
      </c>
      <c r="B301" s="218">
        <f>'2.3.4.3.1_Regresi_Logistik'!B328</f>
        <v>-0.84050000000000002</v>
      </c>
      <c r="C301" s="218">
        <f>'2.3.4.3.1_Regresi_Logistik'!C328</f>
        <v>0.72861600000000004</v>
      </c>
      <c r="D301" s="218">
        <f>'2.3.4.3.1_Regresi_Logistik'!D328</f>
        <v>0.13558899999999999</v>
      </c>
      <c r="E301" s="38">
        <f>'2.3.4.3.1_Regresi_Logistik'!G328</f>
        <v>0.2987025434718803</v>
      </c>
      <c r="F301" s="220">
        <f t="shared" si="4"/>
        <v>561.56584866483138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</row>
    <row r="302" spans="1:24" ht="14" x14ac:dyDescent="0.3">
      <c r="A302" s="218">
        <f>'2.3.4.3.1_Regresi_Logistik'!A350</f>
        <v>0</v>
      </c>
      <c r="B302" s="218">
        <f>'2.3.4.3.1_Regresi_Logistik'!B350</f>
        <v>-0.84050000000000002</v>
      </c>
      <c r="C302" s="218">
        <f>'2.3.4.3.1_Regresi_Logistik'!C350</f>
        <v>0.72861600000000004</v>
      </c>
      <c r="D302" s="218">
        <f>'2.3.4.3.1_Regresi_Logistik'!D350</f>
        <v>0.13558899999999999</v>
      </c>
      <c r="E302" s="38">
        <f>'2.3.4.3.1_Regresi_Logistik'!G350</f>
        <v>0.2987025434718803</v>
      </c>
      <c r="F302" s="220">
        <f t="shared" si="4"/>
        <v>561.56584866483138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</row>
    <row r="303" spans="1:24" ht="14" x14ac:dyDescent="0.3">
      <c r="A303" s="218">
        <f>'2.3.4.3.1_Regresi_Logistik'!A395</f>
        <v>0</v>
      </c>
      <c r="B303" s="218">
        <f>'2.3.4.3.1_Regresi_Logistik'!B395</f>
        <v>-0.84050000000000002</v>
      </c>
      <c r="C303" s="218">
        <f>'2.3.4.3.1_Regresi_Logistik'!C395</f>
        <v>0.72861600000000004</v>
      </c>
      <c r="D303" s="218">
        <f>'2.3.4.3.1_Regresi_Logistik'!D395</f>
        <v>0.13558899999999999</v>
      </c>
      <c r="E303" s="38">
        <f>'2.3.4.3.1_Regresi_Logistik'!G395</f>
        <v>0.2987025434718803</v>
      </c>
      <c r="F303" s="220">
        <f t="shared" si="4"/>
        <v>561.56584866483138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</row>
    <row r="304" spans="1:24" ht="14" x14ac:dyDescent="0.3">
      <c r="A304" s="218">
        <f>'2.3.4.3.1_Regresi_Logistik'!A445</f>
        <v>0</v>
      </c>
      <c r="B304" s="218">
        <f>'2.3.4.3.1_Regresi_Logistik'!B445</f>
        <v>-0.84050000000000002</v>
      </c>
      <c r="C304" s="218">
        <f>'2.3.4.3.1_Regresi_Logistik'!C445</f>
        <v>0.72861600000000004</v>
      </c>
      <c r="D304" s="218">
        <f>'2.3.4.3.1_Regresi_Logistik'!D445</f>
        <v>0.13558899999999999</v>
      </c>
      <c r="E304" s="38">
        <f>'2.3.4.3.1_Regresi_Logistik'!G445</f>
        <v>0.2987025434718803</v>
      </c>
      <c r="F304" s="220">
        <f t="shared" si="4"/>
        <v>561.56584866483138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</row>
    <row r="305" spans="1:24" ht="14" x14ac:dyDescent="0.3">
      <c r="A305" s="218">
        <f>'2.3.4.3.1_Regresi_Logistik'!A473</f>
        <v>0</v>
      </c>
      <c r="B305" s="218">
        <f>'2.3.4.3.1_Regresi_Logistik'!B473</f>
        <v>-0.84050000000000002</v>
      </c>
      <c r="C305" s="218">
        <f>'2.3.4.3.1_Regresi_Logistik'!C473</f>
        <v>0.72861600000000004</v>
      </c>
      <c r="D305" s="218">
        <f>'2.3.4.3.1_Regresi_Logistik'!D473</f>
        <v>0.13558899999999999</v>
      </c>
      <c r="E305" s="38">
        <f>'2.3.4.3.1_Regresi_Logistik'!G473</f>
        <v>0.2987025434718803</v>
      </c>
      <c r="F305" s="220">
        <f t="shared" si="4"/>
        <v>561.56584866483138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</row>
    <row r="306" spans="1:24" ht="14" x14ac:dyDescent="0.3">
      <c r="A306" s="218">
        <f>'2.3.4.3.1_Regresi_Logistik'!A485</f>
        <v>1</v>
      </c>
      <c r="B306" s="218">
        <f>'2.3.4.3.1_Regresi_Logistik'!B485</f>
        <v>-0.84050000000000002</v>
      </c>
      <c r="C306" s="218">
        <f>'2.3.4.3.1_Regresi_Logistik'!C485</f>
        <v>0.72861600000000004</v>
      </c>
      <c r="D306" s="218">
        <f>'2.3.4.3.1_Regresi_Logistik'!D485</f>
        <v>0.13558899999999999</v>
      </c>
      <c r="E306" s="38">
        <f>'2.3.4.3.1_Regresi_Logistik'!G485</f>
        <v>0.2987025434718803</v>
      </c>
      <c r="F306" s="220">
        <f t="shared" si="4"/>
        <v>561.56584866483138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</row>
    <row r="307" spans="1:24" ht="14" x14ac:dyDescent="0.3">
      <c r="A307" s="218">
        <f>'2.3.4.3.1_Regresi_Logistik'!A506</f>
        <v>1</v>
      </c>
      <c r="B307" s="218">
        <f>'2.3.4.3.1_Regresi_Logistik'!B506</f>
        <v>-0.84050000000000002</v>
      </c>
      <c r="C307" s="218">
        <f>'2.3.4.3.1_Regresi_Logistik'!C506</f>
        <v>0.72861600000000004</v>
      </c>
      <c r="D307" s="218">
        <f>'2.3.4.3.1_Regresi_Logistik'!D506</f>
        <v>0.13558899999999999</v>
      </c>
      <c r="E307" s="38">
        <f>'2.3.4.3.1_Regresi_Logistik'!G506</f>
        <v>0.2987025434718803</v>
      </c>
      <c r="F307" s="220">
        <f t="shared" si="4"/>
        <v>561.56584866483138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</row>
    <row r="308" spans="1:24" ht="14" x14ac:dyDescent="0.3">
      <c r="A308" s="218">
        <f>'2.3.4.3.1_Regresi_Logistik'!A516</f>
        <v>1</v>
      </c>
      <c r="B308" s="218">
        <f>'2.3.4.3.1_Regresi_Logistik'!B516</f>
        <v>-0.84050000000000002</v>
      </c>
      <c r="C308" s="218">
        <f>'2.3.4.3.1_Regresi_Logistik'!C516</f>
        <v>0.72861600000000004</v>
      </c>
      <c r="D308" s="218">
        <f>'2.3.4.3.1_Regresi_Logistik'!D516</f>
        <v>0.13558899999999999</v>
      </c>
      <c r="E308" s="38">
        <f>'2.3.4.3.1_Regresi_Logistik'!G516</f>
        <v>0.2987025434718803</v>
      </c>
      <c r="F308" s="220">
        <f t="shared" si="4"/>
        <v>561.56584866483138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</row>
    <row r="309" spans="1:24" ht="14" x14ac:dyDescent="0.3">
      <c r="A309" s="218">
        <f>'2.3.4.3.1_Regresi_Logistik'!A525</f>
        <v>0</v>
      </c>
      <c r="B309" s="218">
        <f>'2.3.4.3.1_Regresi_Logistik'!B525</f>
        <v>-0.84050000000000002</v>
      </c>
      <c r="C309" s="218">
        <f>'2.3.4.3.1_Regresi_Logistik'!C525</f>
        <v>0.72861600000000004</v>
      </c>
      <c r="D309" s="218">
        <f>'2.3.4.3.1_Regresi_Logistik'!D525</f>
        <v>0.13558899999999999</v>
      </c>
      <c r="E309" s="38">
        <f>'2.3.4.3.1_Regresi_Logistik'!G525</f>
        <v>0.2987025434718803</v>
      </c>
      <c r="F309" s="220">
        <f t="shared" si="4"/>
        <v>561.56584866483138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</row>
    <row r="310" spans="1:24" ht="14" x14ac:dyDescent="0.3">
      <c r="A310" s="218">
        <f>'2.3.4.3.1_Regresi_Logistik'!A580</f>
        <v>0</v>
      </c>
      <c r="B310" s="218">
        <f>'2.3.4.3.1_Regresi_Logistik'!B580</f>
        <v>-0.84050000000000002</v>
      </c>
      <c r="C310" s="218">
        <f>'2.3.4.3.1_Regresi_Logistik'!C580</f>
        <v>0.72861600000000004</v>
      </c>
      <c r="D310" s="218">
        <f>'2.3.4.3.1_Regresi_Logistik'!D580</f>
        <v>0.13558899999999999</v>
      </c>
      <c r="E310" s="38">
        <f>'2.3.4.3.1_Regresi_Logistik'!G580</f>
        <v>0.2987025434718803</v>
      </c>
      <c r="F310" s="220">
        <f t="shared" si="4"/>
        <v>561.56584866483138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</row>
    <row r="311" spans="1:24" ht="14" x14ac:dyDescent="0.3">
      <c r="A311" s="218">
        <f>'2.3.4.3.1_Regresi_Logistik'!A585</f>
        <v>0</v>
      </c>
      <c r="B311" s="218">
        <f>'2.3.4.3.1_Regresi_Logistik'!B585</f>
        <v>-0.84050000000000002</v>
      </c>
      <c r="C311" s="218">
        <f>'2.3.4.3.1_Regresi_Logistik'!C585</f>
        <v>0.72861600000000004</v>
      </c>
      <c r="D311" s="218">
        <f>'2.3.4.3.1_Regresi_Logistik'!D585</f>
        <v>0.13558899999999999</v>
      </c>
      <c r="E311" s="38">
        <f>'2.3.4.3.1_Regresi_Logistik'!G585</f>
        <v>0.2987025434718803</v>
      </c>
      <c r="F311" s="220">
        <f t="shared" si="4"/>
        <v>561.56584866483138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</row>
    <row r="312" spans="1:24" ht="14" x14ac:dyDescent="0.3">
      <c r="A312" s="218">
        <f>'2.3.4.3.1_Regresi_Logistik'!A637</f>
        <v>1</v>
      </c>
      <c r="B312" s="218">
        <f>'2.3.4.3.1_Regresi_Logistik'!B637</f>
        <v>-0.84050000000000002</v>
      </c>
      <c r="C312" s="218">
        <f>'2.3.4.3.1_Regresi_Logistik'!C637</f>
        <v>0.72861600000000004</v>
      </c>
      <c r="D312" s="218">
        <f>'2.3.4.3.1_Regresi_Logistik'!D637</f>
        <v>0.13558899999999999</v>
      </c>
      <c r="E312" s="38">
        <f>'2.3.4.3.1_Regresi_Logistik'!G637</f>
        <v>0.2987025434718803</v>
      </c>
      <c r="F312" s="220">
        <f t="shared" si="4"/>
        <v>561.56584866483138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</row>
    <row r="313" spans="1:24" ht="14" x14ac:dyDescent="0.3">
      <c r="A313" s="218">
        <f>'2.3.4.3.1_Regresi_Logistik'!A656</f>
        <v>0</v>
      </c>
      <c r="B313" s="218">
        <f>'2.3.4.3.1_Regresi_Logistik'!B656</f>
        <v>-0.84050000000000002</v>
      </c>
      <c r="C313" s="218">
        <f>'2.3.4.3.1_Regresi_Logistik'!C656</f>
        <v>0.72861600000000004</v>
      </c>
      <c r="D313" s="218">
        <f>'2.3.4.3.1_Regresi_Logistik'!D656</f>
        <v>0.13558899999999999</v>
      </c>
      <c r="E313" s="38">
        <f>'2.3.4.3.1_Regresi_Logistik'!G656</f>
        <v>0.2987025434718803</v>
      </c>
      <c r="F313" s="220">
        <f t="shared" si="4"/>
        <v>561.56584866483138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</row>
    <row r="314" spans="1:24" ht="14" x14ac:dyDescent="0.3">
      <c r="A314" s="218">
        <f>'2.3.4.3.1_Regresi_Logistik'!A183</f>
        <v>0</v>
      </c>
      <c r="B314" s="218">
        <f>'2.3.4.3.1_Regresi_Logistik'!B183</f>
        <v>-0.84050000000000002</v>
      </c>
      <c r="C314" s="218">
        <f>'2.3.4.3.1_Regresi_Logistik'!C183</f>
        <v>0.72861600000000004</v>
      </c>
      <c r="D314" s="218">
        <f>'2.3.4.3.1_Regresi_Logistik'!D183</f>
        <v>-2.6051999999999999E-2</v>
      </c>
      <c r="E314" s="38">
        <f>'2.3.4.3.1_Regresi_Logistik'!G183</f>
        <v>0.28287746513804191</v>
      </c>
      <c r="F314" s="220">
        <f t="shared" si="4"/>
        <v>567.10212008187909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</row>
    <row r="315" spans="1:24" ht="14" x14ac:dyDescent="0.3">
      <c r="A315" s="218">
        <f>'2.3.4.3.1_Regresi_Logistik'!A357</f>
        <v>0</v>
      </c>
      <c r="B315" s="218">
        <f>'2.3.4.3.1_Regresi_Logistik'!B357</f>
        <v>-0.84050000000000002</v>
      </c>
      <c r="C315" s="218">
        <f>'2.3.4.3.1_Regresi_Logistik'!C357</f>
        <v>0.72861600000000004</v>
      </c>
      <c r="D315" s="218">
        <f>'2.3.4.3.1_Regresi_Logistik'!D357</f>
        <v>-2.6051999999999999E-2</v>
      </c>
      <c r="E315" s="38">
        <f>'2.3.4.3.1_Regresi_Logistik'!G357</f>
        <v>0.28287746513804191</v>
      </c>
      <c r="F315" s="220">
        <f t="shared" si="4"/>
        <v>567.10212008187909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</row>
    <row r="316" spans="1:24" ht="14" x14ac:dyDescent="0.3">
      <c r="A316" s="218">
        <f>'2.3.4.3.1_Regresi_Logistik'!A409</f>
        <v>0</v>
      </c>
      <c r="B316" s="218">
        <f>'2.3.4.3.1_Regresi_Logistik'!B409</f>
        <v>-0.84050000000000002</v>
      </c>
      <c r="C316" s="218">
        <f>'2.3.4.3.1_Regresi_Logistik'!C409</f>
        <v>0.72861600000000004</v>
      </c>
      <c r="D316" s="218">
        <f>'2.3.4.3.1_Regresi_Logistik'!D409</f>
        <v>-2.6051999999999999E-2</v>
      </c>
      <c r="E316" s="38">
        <f>'2.3.4.3.1_Regresi_Logistik'!G409</f>
        <v>0.28287746513804191</v>
      </c>
      <c r="F316" s="220">
        <f t="shared" si="4"/>
        <v>567.10212008187909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</row>
    <row r="317" spans="1:24" ht="14" x14ac:dyDescent="0.3">
      <c r="A317" s="218">
        <f>'2.3.4.3.1_Regresi_Logistik'!A628</f>
        <v>0</v>
      </c>
      <c r="B317" s="218">
        <f>'2.3.4.3.1_Regresi_Logistik'!B628</f>
        <v>-0.84050000000000002</v>
      </c>
      <c r="C317" s="218">
        <f>'2.3.4.3.1_Regresi_Logistik'!C628</f>
        <v>0.72861600000000004</v>
      </c>
      <c r="D317" s="218">
        <f>'2.3.4.3.1_Regresi_Logistik'!D628</f>
        <v>-2.6051999999999999E-2</v>
      </c>
      <c r="E317" s="38">
        <f>'2.3.4.3.1_Regresi_Logistik'!G628</f>
        <v>0.28287746513804191</v>
      </c>
      <c r="F317" s="220">
        <f t="shared" si="4"/>
        <v>567.10212008187909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</row>
    <row r="318" spans="1:24" ht="14" x14ac:dyDescent="0.3">
      <c r="A318" s="218">
        <f>'2.3.4.3.1_Regresi_Logistik'!A83</f>
        <v>1</v>
      </c>
      <c r="B318" s="218">
        <f>'2.3.4.3.1_Regresi_Logistik'!B83</f>
        <v>8.14E-2</v>
      </c>
      <c r="C318" s="218">
        <f>'2.3.4.3.1_Regresi_Logistik'!C83</f>
        <v>-3.6634E-2</v>
      </c>
      <c r="D318" s="218">
        <f>'2.3.4.3.1_Regresi_Logistik'!D83</f>
        <v>-0.31604700000000002</v>
      </c>
      <c r="E318" s="38">
        <f>'2.3.4.3.1_Regresi_Logistik'!G83</f>
        <v>0.28091633216098433</v>
      </c>
      <c r="F318" s="220">
        <f t="shared" si="4"/>
        <v>567.8009569673095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</row>
    <row r="319" spans="1:24" ht="14" x14ac:dyDescent="0.3">
      <c r="A319" s="218">
        <f>'2.3.4.3.1_Regresi_Logistik'!A122</f>
        <v>1</v>
      </c>
      <c r="B319" s="218">
        <f>'2.3.4.3.1_Regresi_Logistik'!B122</f>
        <v>8.14E-2</v>
      </c>
      <c r="C319" s="218">
        <f>'2.3.4.3.1_Regresi_Logistik'!C122</f>
        <v>-3.6634E-2</v>
      </c>
      <c r="D319" s="218">
        <f>'2.3.4.3.1_Regresi_Logistik'!D122</f>
        <v>-0.31604700000000002</v>
      </c>
      <c r="E319" s="38">
        <f>'2.3.4.3.1_Regresi_Logistik'!G122</f>
        <v>0.28091633216098433</v>
      </c>
      <c r="F319" s="220">
        <f t="shared" si="4"/>
        <v>567.8009569673095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</row>
    <row r="320" spans="1:24" ht="14" x14ac:dyDescent="0.3">
      <c r="A320" s="218">
        <f>'2.3.4.3.1_Regresi_Logistik'!A252</f>
        <v>0</v>
      </c>
      <c r="B320" s="218">
        <f>'2.3.4.3.1_Regresi_Logistik'!B252</f>
        <v>8.14E-2</v>
      </c>
      <c r="C320" s="218">
        <f>'2.3.4.3.1_Regresi_Logistik'!C252</f>
        <v>-3.6634E-2</v>
      </c>
      <c r="D320" s="218">
        <f>'2.3.4.3.1_Regresi_Logistik'!D252</f>
        <v>-0.31604700000000002</v>
      </c>
      <c r="E320" s="38">
        <f>'2.3.4.3.1_Regresi_Logistik'!G252</f>
        <v>0.28091633216098433</v>
      </c>
      <c r="F320" s="220">
        <f t="shared" si="4"/>
        <v>567.8009569673095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</row>
    <row r="321" spans="1:24" ht="14" x14ac:dyDescent="0.3">
      <c r="A321" s="218">
        <f>'2.3.4.3.1_Regresi_Logistik'!A306</f>
        <v>0</v>
      </c>
      <c r="B321" s="218">
        <f>'2.3.4.3.1_Regresi_Logistik'!B306</f>
        <v>8.14E-2</v>
      </c>
      <c r="C321" s="218">
        <f>'2.3.4.3.1_Regresi_Logistik'!C306</f>
        <v>-3.6634E-2</v>
      </c>
      <c r="D321" s="218">
        <f>'2.3.4.3.1_Regresi_Logistik'!D306</f>
        <v>-0.31604700000000002</v>
      </c>
      <c r="E321" s="38">
        <f>'2.3.4.3.1_Regresi_Logistik'!G306</f>
        <v>0.28091633216098433</v>
      </c>
      <c r="F321" s="220">
        <f t="shared" si="4"/>
        <v>567.8009569673095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</row>
    <row r="322" spans="1:24" ht="14" x14ac:dyDescent="0.3">
      <c r="A322" s="218">
        <f>'2.3.4.3.1_Regresi_Logistik'!A388</f>
        <v>0</v>
      </c>
      <c r="B322" s="218">
        <f>'2.3.4.3.1_Regresi_Logistik'!B388</f>
        <v>8.14E-2</v>
      </c>
      <c r="C322" s="218">
        <f>'2.3.4.3.1_Regresi_Logistik'!C388</f>
        <v>-3.6634E-2</v>
      </c>
      <c r="D322" s="218">
        <f>'2.3.4.3.1_Regresi_Logistik'!D388</f>
        <v>-0.31604700000000002</v>
      </c>
      <c r="E322" s="38">
        <f>'2.3.4.3.1_Regresi_Logistik'!G388</f>
        <v>0.28091633216098433</v>
      </c>
      <c r="F322" s="220">
        <f t="shared" si="4"/>
        <v>567.8009569673095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</row>
    <row r="323" spans="1:24" ht="14" x14ac:dyDescent="0.3">
      <c r="A323" s="218">
        <f>'2.3.4.3.1_Regresi_Logistik'!A510</f>
        <v>1</v>
      </c>
      <c r="B323" s="218">
        <f>'2.3.4.3.1_Regresi_Logistik'!B510</f>
        <v>8.14E-2</v>
      </c>
      <c r="C323" s="218">
        <f>'2.3.4.3.1_Regresi_Logistik'!C510</f>
        <v>-3.6634E-2</v>
      </c>
      <c r="D323" s="218">
        <f>'2.3.4.3.1_Regresi_Logistik'!D510</f>
        <v>-0.31604700000000002</v>
      </c>
      <c r="E323" s="38">
        <f>'2.3.4.3.1_Regresi_Logistik'!G510</f>
        <v>0.28091633216098433</v>
      </c>
      <c r="F323" s="220">
        <f t="shared" si="4"/>
        <v>567.8009569673095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</row>
    <row r="324" spans="1:24" ht="14" x14ac:dyDescent="0.3">
      <c r="A324" s="218">
        <f>'2.3.4.3.1_Regresi_Logistik'!A582</f>
        <v>1</v>
      </c>
      <c r="B324" s="218">
        <f>'2.3.4.3.1_Regresi_Logistik'!B582</f>
        <v>8.14E-2</v>
      </c>
      <c r="C324" s="218">
        <f>'2.3.4.3.1_Regresi_Logistik'!C582</f>
        <v>-3.6634E-2</v>
      </c>
      <c r="D324" s="218">
        <f>'2.3.4.3.1_Regresi_Logistik'!D582</f>
        <v>-0.31604700000000002</v>
      </c>
      <c r="E324" s="38">
        <f>'2.3.4.3.1_Regresi_Logistik'!G582</f>
        <v>0.28091633216098433</v>
      </c>
      <c r="F324" s="220">
        <f t="shared" si="4"/>
        <v>567.8009569673095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</row>
    <row r="325" spans="1:24" ht="14" x14ac:dyDescent="0.3">
      <c r="A325" s="218">
        <f>'2.3.4.3.1_Regresi_Logistik'!A647</f>
        <v>0</v>
      </c>
      <c r="B325" s="218">
        <f>'2.3.4.3.1_Regresi_Logistik'!B647</f>
        <v>8.14E-2</v>
      </c>
      <c r="C325" s="218">
        <f>'2.3.4.3.1_Regresi_Logistik'!C647</f>
        <v>-3.6634E-2</v>
      </c>
      <c r="D325" s="218">
        <f>'2.3.4.3.1_Regresi_Logistik'!D647</f>
        <v>-0.31604700000000002</v>
      </c>
      <c r="E325" s="38">
        <f>'2.3.4.3.1_Regresi_Logistik'!G647</f>
        <v>0.28091633216098433</v>
      </c>
      <c r="F325" s="220">
        <f t="shared" si="4"/>
        <v>567.8009569673095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</row>
    <row r="326" spans="1:24" ht="14" x14ac:dyDescent="0.3">
      <c r="A326" s="218">
        <f>'2.3.4.3.1_Regresi_Logistik'!A36</f>
        <v>0</v>
      </c>
      <c r="B326" s="218">
        <f>'2.3.4.3.1_Regresi_Logistik'!B36</f>
        <v>8.14E-2</v>
      </c>
      <c r="C326" s="218">
        <f>'2.3.4.3.1_Regresi_Logistik'!C36</f>
        <v>-0.303039</v>
      </c>
      <c r="D326" s="218">
        <f>'2.3.4.3.1_Regresi_Logistik'!D36</f>
        <v>0.13558899999999999</v>
      </c>
      <c r="E326" s="38">
        <f>'2.3.4.3.1_Regresi_Logistik'!G36</f>
        <v>0.27610443741235668</v>
      </c>
      <c r="F326" s="220">
        <f t="shared" si="4"/>
        <v>569.52837491653258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</row>
    <row r="327" spans="1:24" ht="14" x14ac:dyDescent="0.3">
      <c r="A327" s="218">
        <f>'2.3.4.3.1_Regresi_Logistik'!A39</f>
        <v>0</v>
      </c>
      <c r="B327" s="218">
        <f>'2.3.4.3.1_Regresi_Logistik'!B39</f>
        <v>8.14E-2</v>
      </c>
      <c r="C327" s="218">
        <f>'2.3.4.3.1_Regresi_Logistik'!C39</f>
        <v>-0.303039</v>
      </c>
      <c r="D327" s="218">
        <f>'2.3.4.3.1_Regresi_Logistik'!D39</f>
        <v>0.13558899999999999</v>
      </c>
      <c r="E327" s="38">
        <f>'2.3.4.3.1_Regresi_Logistik'!G39</f>
        <v>0.27610443741235668</v>
      </c>
      <c r="F327" s="220">
        <f t="shared" si="4"/>
        <v>569.52837491653258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</row>
    <row r="328" spans="1:24" ht="14" x14ac:dyDescent="0.3">
      <c r="A328" s="218">
        <f>'2.3.4.3.1_Regresi_Logistik'!A46</f>
        <v>1</v>
      </c>
      <c r="B328" s="218">
        <f>'2.3.4.3.1_Regresi_Logistik'!B46</f>
        <v>8.14E-2</v>
      </c>
      <c r="C328" s="218">
        <f>'2.3.4.3.1_Regresi_Logistik'!C46</f>
        <v>-0.303039</v>
      </c>
      <c r="D328" s="218">
        <f>'2.3.4.3.1_Regresi_Logistik'!D46</f>
        <v>0.13558899999999999</v>
      </c>
      <c r="E328" s="38">
        <f>'2.3.4.3.1_Regresi_Logistik'!G46</f>
        <v>0.27610443741235668</v>
      </c>
      <c r="F328" s="220">
        <f t="shared" si="4"/>
        <v>569.52837491653258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</row>
    <row r="329" spans="1:24" ht="14" x14ac:dyDescent="0.3">
      <c r="A329" s="218">
        <f>'2.3.4.3.1_Regresi_Logistik'!A111</f>
        <v>0</v>
      </c>
      <c r="B329" s="218">
        <f>'2.3.4.3.1_Regresi_Logistik'!B111</f>
        <v>8.14E-2</v>
      </c>
      <c r="C329" s="218">
        <f>'2.3.4.3.1_Regresi_Logistik'!C111</f>
        <v>-0.303039</v>
      </c>
      <c r="D329" s="218">
        <f>'2.3.4.3.1_Regresi_Logistik'!D111</f>
        <v>0.13558899999999999</v>
      </c>
      <c r="E329" s="38">
        <f>'2.3.4.3.1_Regresi_Logistik'!G111</f>
        <v>0.27610443741235668</v>
      </c>
      <c r="F329" s="220">
        <f t="shared" ref="F329:F392" si="5">$F$3-$F$2*LN(E329/(1-E329))</f>
        <v>569.52837491653258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</row>
    <row r="330" spans="1:24" ht="14" x14ac:dyDescent="0.3">
      <c r="A330" s="218">
        <f>'2.3.4.3.1_Regresi_Logistik'!A121</f>
        <v>1</v>
      </c>
      <c r="B330" s="218">
        <f>'2.3.4.3.1_Regresi_Logistik'!B121</f>
        <v>8.14E-2</v>
      </c>
      <c r="C330" s="218">
        <f>'2.3.4.3.1_Regresi_Logistik'!C121</f>
        <v>-0.303039</v>
      </c>
      <c r="D330" s="218">
        <f>'2.3.4.3.1_Regresi_Logistik'!D121</f>
        <v>0.13558899999999999</v>
      </c>
      <c r="E330" s="38">
        <f>'2.3.4.3.1_Regresi_Logistik'!G121</f>
        <v>0.27610443741235668</v>
      </c>
      <c r="F330" s="220">
        <f t="shared" si="5"/>
        <v>569.52837491653258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</row>
    <row r="331" spans="1:24" ht="14" x14ac:dyDescent="0.3">
      <c r="A331" s="218">
        <f>'2.3.4.3.1_Regresi_Logistik'!A136</f>
        <v>0</v>
      </c>
      <c r="B331" s="218">
        <f>'2.3.4.3.1_Regresi_Logistik'!B136</f>
        <v>8.14E-2</v>
      </c>
      <c r="C331" s="218">
        <f>'2.3.4.3.1_Regresi_Logistik'!C136</f>
        <v>-0.303039</v>
      </c>
      <c r="D331" s="218">
        <f>'2.3.4.3.1_Regresi_Logistik'!D136</f>
        <v>0.13558899999999999</v>
      </c>
      <c r="E331" s="38">
        <f>'2.3.4.3.1_Regresi_Logistik'!G136</f>
        <v>0.27610443741235668</v>
      </c>
      <c r="F331" s="220">
        <f t="shared" si="5"/>
        <v>569.52837491653258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</row>
    <row r="332" spans="1:24" ht="14" x14ac:dyDescent="0.3">
      <c r="A332" s="218">
        <f>'2.3.4.3.1_Regresi_Logistik'!A215</f>
        <v>0</v>
      </c>
      <c r="B332" s="218">
        <f>'2.3.4.3.1_Regresi_Logistik'!B215</f>
        <v>8.14E-2</v>
      </c>
      <c r="C332" s="218">
        <f>'2.3.4.3.1_Regresi_Logistik'!C215</f>
        <v>-0.303039</v>
      </c>
      <c r="D332" s="218">
        <f>'2.3.4.3.1_Regresi_Logistik'!D215</f>
        <v>0.13558899999999999</v>
      </c>
      <c r="E332" s="38">
        <f>'2.3.4.3.1_Regresi_Logistik'!G215</f>
        <v>0.27610443741235668</v>
      </c>
      <c r="F332" s="220">
        <f t="shared" si="5"/>
        <v>569.52837491653258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</row>
    <row r="333" spans="1:24" ht="14" x14ac:dyDescent="0.3">
      <c r="A333" s="218">
        <f>'2.3.4.3.1_Regresi_Logistik'!A269</f>
        <v>0</v>
      </c>
      <c r="B333" s="218">
        <f>'2.3.4.3.1_Regresi_Logistik'!B269</f>
        <v>8.14E-2</v>
      </c>
      <c r="C333" s="218">
        <f>'2.3.4.3.1_Regresi_Logistik'!C269</f>
        <v>-0.303039</v>
      </c>
      <c r="D333" s="218">
        <f>'2.3.4.3.1_Regresi_Logistik'!D269</f>
        <v>0.13558899999999999</v>
      </c>
      <c r="E333" s="38">
        <f>'2.3.4.3.1_Regresi_Logistik'!G269</f>
        <v>0.27610443741235668</v>
      </c>
      <c r="F333" s="220">
        <f t="shared" si="5"/>
        <v>569.52837491653258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</row>
    <row r="334" spans="1:24" ht="14" x14ac:dyDescent="0.3">
      <c r="A334" s="218">
        <f>'2.3.4.3.1_Regresi_Logistik'!A292</f>
        <v>0</v>
      </c>
      <c r="B334" s="218">
        <f>'2.3.4.3.1_Regresi_Logistik'!B292</f>
        <v>8.14E-2</v>
      </c>
      <c r="C334" s="218">
        <f>'2.3.4.3.1_Regresi_Logistik'!C292</f>
        <v>-0.303039</v>
      </c>
      <c r="D334" s="218">
        <f>'2.3.4.3.1_Regresi_Logistik'!D292</f>
        <v>0.13558899999999999</v>
      </c>
      <c r="E334" s="38">
        <f>'2.3.4.3.1_Regresi_Logistik'!G292</f>
        <v>0.27610443741235668</v>
      </c>
      <c r="F334" s="220">
        <f t="shared" si="5"/>
        <v>569.52837491653258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</row>
    <row r="335" spans="1:24" ht="14" x14ac:dyDescent="0.3">
      <c r="A335" s="218">
        <f>'2.3.4.3.1_Regresi_Logistik'!A390</f>
        <v>0</v>
      </c>
      <c r="B335" s="218">
        <f>'2.3.4.3.1_Regresi_Logistik'!B390</f>
        <v>8.14E-2</v>
      </c>
      <c r="C335" s="218">
        <f>'2.3.4.3.1_Regresi_Logistik'!C390</f>
        <v>-0.303039</v>
      </c>
      <c r="D335" s="218">
        <f>'2.3.4.3.1_Regresi_Logistik'!D390</f>
        <v>0.13558899999999999</v>
      </c>
      <c r="E335" s="38">
        <f>'2.3.4.3.1_Regresi_Logistik'!G390</f>
        <v>0.27610443741235668</v>
      </c>
      <c r="F335" s="220">
        <f t="shared" si="5"/>
        <v>569.52837491653258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</row>
    <row r="336" spans="1:24" ht="14" x14ac:dyDescent="0.3">
      <c r="A336" s="218">
        <f>'2.3.4.3.1_Regresi_Logistik'!A416</f>
        <v>1</v>
      </c>
      <c r="B336" s="218">
        <f>'2.3.4.3.1_Regresi_Logistik'!B416</f>
        <v>8.14E-2</v>
      </c>
      <c r="C336" s="218">
        <f>'2.3.4.3.1_Regresi_Logistik'!C416</f>
        <v>-0.303039</v>
      </c>
      <c r="D336" s="218">
        <f>'2.3.4.3.1_Regresi_Logistik'!D416</f>
        <v>0.13558899999999999</v>
      </c>
      <c r="E336" s="38">
        <f>'2.3.4.3.1_Regresi_Logistik'!G416</f>
        <v>0.27610443741235668</v>
      </c>
      <c r="F336" s="220">
        <f t="shared" si="5"/>
        <v>569.52837491653258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</row>
    <row r="337" spans="1:24" ht="14" x14ac:dyDescent="0.3">
      <c r="A337" s="218">
        <f>'2.3.4.3.1_Regresi_Logistik'!A421</f>
        <v>0</v>
      </c>
      <c r="B337" s="218">
        <f>'2.3.4.3.1_Regresi_Logistik'!B421</f>
        <v>8.14E-2</v>
      </c>
      <c r="C337" s="218">
        <f>'2.3.4.3.1_Regresi_Logistik'!C421</f>
        <v>-0.303039</v>
      </c>
      <c r="D337" s="218">
        <f>'2.3.4.3.1_Regresi_Logistik'!D421</f>
        <v>0.13558899999999999</v>
      </c>
      <c r="E337" s="38">
        <f>'2.3.4.3.1_Regresi_Logistik'!G421</f>
        <v>0.27610443741235668</v>
      </c>
      <c r="F337" s="220">
        <f t="shared" si="5"/>
        <v>569.52837491653258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</row>
    <row r="338" spans="1:24" ht="14" x14ac:dyDescent="0.3">
      <c r="A338" s="218">
        <f>'2.3.4.3.1_Regresi_Logistik'!A468</f>
        <v>0</v>
      </c>
      <c r="B338" s="218">
        <f>'2.3.4.3.1_Regresi_Logistik'!B468</f>
        <v>8.14E-2</v>
      </c>
      <c r="C338" s="218">
        <f>'2.3.4.3.1_Regresi_Logistik'!C468</f>
        <v>-0.303039</v>
      </c>
      <c r="D338" s="218">
        <f>'2.3.4.3.1_Regresi_Logistik'!D468</f>
        <v>0.13558899999999999</v>
      </c>
      <c r="E338" s="38">
        <f>'2.3.4.3.1_Regresi_Logistik'!G468</f>
        <v>0.27610443741235668</v>
      </c>
      <c r="F338" s="220">
        <f t="shared" si="5"/>
        <v>569.52837491653258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</row>
    <row r="339" spans="1:24" ht="14" x14ac:dyDescent="0.3">
      <c r="A339" s="218">
        <f>'2.3.4.3.1_Regresi_Logistik'!A478</f>
        <v>1</v>
      </c>
      <c r="B339" s="218">
        <f>'2.3.4.3.1_Regresi_Logistik'!B478</f>
        <v>8.14E-2</v>
      </c>
      <c r="C339" s="218">
        <f>'2.3.4.3.1_Regresi_Logistik'!C478</f>
        <v>-0.303039</v>
      </c>
      <c r="D339" s="218">
        <f>'2.3.4.3.1_Regresi_Logistik'!D478</f>
        <v>0.13558899999999999</v>
      </c>
      <c r="E339" s="38">
        <f>'2.3.4.3.1_Regresi_Logistik'!G478</f>
        <v>0.27610443741235668</v>
      </c>
      <c r="F339" s="220">
        <f t="shared" si="5"/>
        <v>569.52837491653258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</row>
    <row r="340" spans="1:24" ht="14" x14ac:dyDescent="0.3">
      <c r="A340" s="218">
        <f>'2.3.4.3.1_Regresi_Logistik'!A547</f>
        <v>0</v>
      </c>
      <c r="B340" s="218">
        <f>'2.3.4.3.1_Regresi_Logistik'!B547</f>
        <v>8.14E-2</v>
      </c>
      <c r="C340" s="218">
        <f>'2.3.4.3.1_Regresi_Logistik'!C547</f>
        <v>-0.303039</v>
      </c>
      <c r="D340" s="218">
        <f>'2.3.4.3.1_Regresi_Logistik'!D547</f>
        <v>0.13558899999999999</v>
      </c>
      <c r="E340" s="38">
        <f>'2.3.4.3.1_Regresi_Logistik'!G547</f>
        <v>0.27610443741235668</v>
      </c>
      <c r="F340" s="220">
        <f t="shared" si="5"/>
        <v>569.52837491653258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</row>
    <row r="341" spans="1:24" ht="14" x14ac:dyDescent="0.3">
      <c r="A341" s="218">
        <f>'2.3.4.3.1_Regresi_Logistik'!A620</f>
        <v>0</v>
      </c>
      <c r="B341" s="218">
        <f>'2.3.4.3.1_Regresi_Logistik'!B620</f>
        <v>8.14E-2</v>
      </c>
      <c r="C341" s="218">
        <f>'2.3.4.3.1_Regresi_Logistik'!C620</f>
        <v>-0.303039</v>
      </c>
      <c r="D341" s="218">
        <f>'2.3.4.3.1_Regresi_Logistik'!D620</f>
        <v>0.13558899999999999</v>
      </c>
      <c r="E341" s="38">
        <f>'2.3.4.3.1_Regresi_Logistik'!G620</f>
        <v>0.27610443741235668</v>
      </c>
      <c r="F341" s="220">
        <f t="shared" si="5"/>
        <v>569.52837491653258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</row>
    <row r="342" spans="1:24" ht="14" x14ac:dyDescent="0.3">
      <c r="A342" s="218">
        <f>'2.3.4.3.1_Regresi_Logistik'!A661</f>
        <v>0</v>
      </c>
      <c r="B342" s="218">
        <f>'2.3.4.3.1_Regresi_Logistik'!B661</f>
        <v>8.14E-2</v>
      </c>
      <c r="C342" s="218">
        <f>'2.3.4.3.1_Regresi_Logistik'!C661</f>
        <v>-0.303039</v>
      </c>
      <c r="D342" s="218">
        <f>'2.3.4.3.1_Regresi_Logistik'!D661</f>
        <v>0.13558899999999999</v>
      </c>
      <c r="E342" s="38">
        <f>'2.3.4.3.1_Regresi_Logistik'!G661</f>
        <v>0.27610443741235668</v>
      </c>
      <c r="F342" s="220">
        <f t="shared" si="5"/>
        <v>569.52837491653258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</row>
    <row r="343" spans="1:24" ht="14" x14ac:dyDescent="0.3">
      <c r="A343" s="218">
        <f>'2.3.4.3.1_Regresi_Logistik'!A224</f>
        <v>0</v>
      </c>
      <c r="B343" s="218">
        <f>'2.3.4.3.1_Regresi_Logistik'!B224</f>
        <v>8.14E-2</v>
      </c>
      <c r="C343" s="218">
        <f>'2.3.4.3.1_Regresi_Logistik'!C224</f>
        <v>-7.2352E-2</v>
      </c>
      <c r="D343" s="218">
        <f>'2.3.4.3.1_Regresi_Logistik'!D224</f>
        <v>-0.31604700000000002</v>
      </c>
      <c r="E343" s="38">
        <f>'2.3.4.3.1_Regresi_Logistik'!G224</f>
        <v>0.27450541165159192</v>
      </c>
      <c r="F343" s="220">
        <f t="shared" si="5"/>
        <v>570.10651309117043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</row>
    <row r="344" spans="1:24" ht="14" x14ac:dyDescent="0.3">
      <c r="A344" s="218">
        <f>'2.3.4.3.1_Regresi_Logistik'!A382</f>
        <v>0</v>
      </c>
      <c r="B344" s="218">
        <f>'2.3.4.3.1_Regresi_Logistik'!B382</f>
        <v>8.14E-2</v>
      </c>
      <c r="C344" s="218">
        <f>'2.3.4.3.1_Regresi_Logistik'!C382</f>
        <v>-7.2352E-2</v>
      </c>
      <c r="D344" s="218">
        <f>'2.3.4.3.1_Regresi_Logistik'!D382</f>
        <v>-0.31604700000000002</v>
      </c>
      <c r="E344" s="38">
        <f>'2.3.4.3.1_Regresi_Logistik'!G382</f>
        <v>0.27450541165159192</v>
      </c>
      <c r="F344" s="220">
        <f t="shared" si="5"/>
        <v>570.10651309117043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</row>
    <row r="345" spans="1:24" ht="14" x14ac:dyDescent="0.3">
      <c r="A345" s="218">
        <f>'2.3.4.3.1_Regresi_Logistik'!A417</f>
        <v>0</v>
      </c>
      <c r="B345" s="218">
        <f>'2.3.4.3.1_Regresi_Logistik'!B417</f>
        <v>8.14E-2</v>
      </c>
      <c r="C345" s="218">
        <f>'2.3.4.3.1_Regresi_Logistik'!C417</f>
        <v>-7.2352E-2</v>
      </c>
      <c r="D345" s="218">
        <f>'2.3.4.3.1_Regresi_Logistik'!D417</f>
        <v>-0.31604700000000002</v>
      </c>
      <c r="E345" s="38">
        <f>'2.3.4.3.1_Regresi_Logistik'!G417</f>
        <v>0.27450541165159192</v>
      </c>
      <c r="F345" s="220">
        <f t="shared" si="5"/>
        <v>570.10651309117043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</row>
    <row r="346" spans="1:24" ht="14" x14ac:dyDescent="0.3">
      <c r="A346" s="218">
        <f>'2.3.4.3.1_Regresi_Logistik'!A462</f>
        <v>0</v>
      </c>
      <c r="B346" s="218">
        <f>'2.3.4.3.1_Regresi_Logistik'!B462</f>
        <v>8.14E-2</v>
      </c>
      <c r="C346" s="218">
        <f>'2.3.4.3.1_Regresi_Logistik'!C462</f>
        <v>-7.2352E-2</v>
      </c>
      <c r="D346" s="218">
        <f>'2.3.4.3.1_Regresi_Logistik'!D462</f>
        <v>-0.31604700000000002</v>
      </c>
      <c r="E346" s="38">
        <f>'2.3.4.3.1_Regresi_Logistik'!G462</f>
        <v>0.27450541165159192</v>
      </c>
      <c r="F346" s="220">
        <f t="shared" si="5"/>
        <v>570.10651309117043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</row>
    <row r="347" spans="1:24" ht="14" x14ac:dyDescent="0.3">
      <c r="A347" s="218">
        <f>'2.3.4.3.1_Regresi_Logistik'!A564</f>
        <v>1</v>
      </c>
      <c r="B347" s="218">
        <f>'2.3.4.3.1_Regresi_Logistik'!B564</f>
        <v>8.14E-2</v>
      </c>
      <c r="C347" s="218">
        <f>'2.3.4.3.1_Regresi_Logistik'!C564</f>
        <v>-7.2352E-2</v>
      </c>
      <c r="D347" s="218">
        <f>'2.3.4.3.1_Regresi_Logistik'!D564</f>
        <v>-0.31604700000000002</v>
      </c>
      <c r="E347" s="38">
        <f>'2.3.4.3.1_Regresi_Logistik'!G564</f>
        <v>0.27450541165159192</v>
      </c>
      <c r="F347" s="220">
        <f t="shared" si="5"/>
        <v>570.10651309117043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</row>
    <row r="348" spans="1:24" ht="14" x14ac:dyDescent="0.3">
      <c r="A348" s="218">
        <f>'2.3.4.3.1_Regresi_Logistik'!A630</f>
        <v>0</v>
      </c>
      <c r="B348" s="218">
        <f>'2.3.4.3.1_Regresi_Logistik'!B630</f>
        <v>8.14E-2</v>
      </c>
      <c r="C348" s="218">
        <f>'2.3.4.3.1_Regresi_Logistik'!C630</f>
        <v>-7.2352E-2</v>
      </c>
      <c r="D348" s="218">
        <f>'2.3.4.3.1_Regresi_Logistik'!D630</f>
        <v>-0.31604700000000002</v>
      </c>
      <c r="E348" s="38">
        <f>'2.3.4.3.1_Regresi_Logistik'!G630</f>
        <v>0.27450541165159192</v>
      </c>
      <c r="F348" s="220">
        <f t="shared" si="5"/>
        <v>570.10651309117043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</row>
    <row r="349" spans="1:24" ht="14" x14ac:dyDescent="0.3">
      <c r="A349" s="218">
        <f>'2.3.4.3.1_Regresi_Logistik'!A634</f>
        <v>0</v>
      </c>
      <c r="B349" s="218">
        <f>'2.3.4.3.1_Regresi_Logistik'!B634</f>
        <v>8.14E-2</v>
      </c>
      <c r="C349" s="218">
        <f>'2.3.4.3.1_Regresi_Logistik'!C634</f>
        <v>-7.2352E-2</v>
      </c>
      <c r="D349" s="218">
        <f>'2.3.4.3.1_Regresi_Logistik'!D634</f>
        <v>-0.31604700000000002</v>
      </c>
      <c r="E349" s="38">
        <f>'2.3.4.3.1_Regresi_Logistik'!G634</f>
        <v>0.27450541165159192</v>
      </c>
      <c r="F349" s="220">
        <f t="shared" si="5"/>
        <v>570.10651309117043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</row>
    <row r="350" spans="1:24" ht="14" x14ac:dyDescent="0.3">
      <c r="A350" s="218">
        <f>'2.3.4.3.1_Regresi_Logistik'!A10</f>
        <v>0</v>
      </c>
      <c r="B350" s="218">
        <f>'2.3.4.3.1_Regresi_Logistik'!B10</f>
        <v>-0.84050000000000002</v>
      </c>
      <c r="C350" s="218">
        <f>'2.3.4.3.1_Regresi_Logistik'!C10</f>
        <v>0.72861600000000004</v>
      </c>
      <c r="D350" s="218">
        <f>'2.3.4.3.1_Regresi_Logistik'!D10</f>
        <v>-0.31604700000000002</v>
      </c>
      <c r="E350" s="38">
        <f>'2.3.4.3.1_Regresi_Logistik'!G10</f>
        <v>0.25579772245884541</v>
      </c>
      <c r="F350" s="220">
        <f t="shared" si="5"/>
        <v>577.03456933415271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</row>
    <row r="351" spans="1:24" ht="14" x14ac:dyDescent="0.3">
      <c r="A351" s="218">
        <f>'2.3.4.3.1_Regresi_Logistik'!A26</f>
        <v>1</v>
      </c>
      <c r="B351" s="218">
        <f>'2.3.4.3.1_Regresi_Logistik'!B26</f>
        <v>-0.84050000000000002</v>
      </c>
      <c r="C351" s="218">
        <f>'2.3.4.3.1_Regresi_Logistik'!C26</f>
        <v>0.72861600000000004</v>
      </c>
      <c r="D351" s="218">
        <f>'2.3.4.3.1_Regresi_Logistik'!D26</f>
        <v>-0.31604700000000002</v>
      </c>
      <c r="E351" s="38">
        <f>'2.3.4.3.1_Regresi_Logistik'!G26</f>
        <v>0.25579772245884541</v>
      </c>
      <c r="F351" s="220">
        <f t="shared" si="5"/>
        <v>577.03456933415271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</row>
    <row r="352" spans="1:24" ht="14" x14ac:dyDescent="0.3">
      <c r="A352" s="218">
        <f>'2.3.4.3.1_Regresi_Logistik'!A52</f>
        <v>0</v>
      </c>
      <c r="B352" s="218">
        <f>'2.3.4.3.1_Regresi_Logistik'!B52</f>
        <v>-0.84050000000000002</v>
      </c>
      <c r="C352" s="218">
        <f>'2.3.4.3.1_Regresi_Logistik'!C52</f>
        <v>0.72861600000000004</v>
      </c>
      <c r="D352" s="218">
        <f>'2.3.4.3.1_Regresi_Logistik'!D52</f>
        <v>-0.31604700000000002</v>
      </c>
      <c r="E352" s="38">
        <f>'2.3.4.3.1_Regresi_Logistik'!G52</f>
        <v>0.25579772245884541</v>
      </c>
      <c r="F352" s="220">
        <f t="shared" si="5"/>
        <v>577.03456933415271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</row>
    <row r="353" spans="1:24" ht="14" x14ac:dyDescent="0.3">
      <c r="A353" s="218">
        <f>'2.3.4.3.1_Regresi_Logistik'!A58</f>
        <v>0</v>
      </c>
      <c r="B353" s="218">
        <f>'2.3.4.3.1_Regresi_Logistik'!B58</f>
        <v>-0.84050000000000002</v>
      </c>
      <c r="C353" s="218">
        <f>'2.3.4.3.1_Regresi_Logistik'!C58</f>
        <v>0.72861600000000004</v>
      </c>
      <c r="D353" s="218">
        <f>'2.3.4.3.1_Regresi_Logistik'!D58</f>
        <v>-0.31604700000000002</v>
      </c>
      <c r="E353" s="38">
        <f>'2.3.4.3.1_Regresi_Logistik'!G58</f>
        <v>0.25579772245884541</v>
      </c>
      <c r="F353" s="220">
        <f t="shared" si="5"/>
        <v>577.03456933415271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</row>
    <row r="354" spans="1:24" ht="14" x14ac:dyDescent="0.3">
      <c r="A354" s="218">
        <f>'2.3.4.3.1_Regresi_Logistik'!A72</f>
        <v>0</v>
      </c>
      <c r="B354" s="218">
        <f>'2.3.4.3.1_Regresi_Logistik'!B72</f>
        <v>-0.84050000000000002</v>
      </c>
      <c r="C354" s="218">
        <f>'2.3.4.3.1_Regresi_Logistik'!C72</f>
        <v>0.72861600000000004</v>
      </c>
      <c r="D354" s="218">
        <f>'2.3.4.3.1_Regresi_Logistik'!D72</f>
        <v>-0.31604700000000002</v>
      </c>
      <c r="E354" s="38">
        <f>'2.3.4.3.1_Regresi_Logistik'!G72</f>
        <v>0.25579772245884541</v>
      </c>
      <c r="F354" s="220">
        <f t="shared" si="5"/>
        <v>577.03456933415271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</row>
    <row r="355" spans="1:24" ht="14" x14ac:dyDescent="0.3">
      <c r="A355" s="218">
        <f>'2.3.4.3.1_Regresi_Logistik'!A142</f>
        <v>1</v>
      </c>
      <c r="B355" s="218">
        <f>'2.3.4.3.1_Regresi_Logistik'!B142</f>
        <v>-0.84050000000000002</v>
      </c>
      <c r="C355" s="218">
        <f>'2.3.4.3.1_Regresi_Logistik'!C142</f>
        <v>0.72861600000000004</v>
      </c>
      <c r="D355" s="218">
        <f>'2.3.4.3.1_Regresi_Logistik'!D142</f>
        <v>-0.31604700000000002</v>
      </c>
      <c r="E355" s="38">
        <f>'2.3.4.3.1_Regresi_Logistik'!G142</f>
        <v>0.25579772245884541</v>
      </c>
      <c r="F355" s="220">
        <f t="shared" si="5"/>
        <v>577.03456933415271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</row>
    <row r="356" spans="1:24" ht="14" x14ac:dyDescent="0.3">
      <c r="A356" s="218">
        <f>'2.3.4.3.1_Regresi_Logistik'!A189</f>
        <v>0</v>
      </c>
      <c r="B356" s="218">
        <f>'2.3.4.3.1_Regresi_Logistik'!B189</f>
        <v>-0.84050000000000002</v>
      </c>
      <c r="C356" s="218">
        <f>'2.3.4.3.1_Regresi_Logistik'!C189</f>
        <v>0.72861600000000004</v>
      </c>
      <c r="D356" s="218">
        <f>'2.3.4.3.1_Regresi_Logistik'!D189</f>
        <v>-0.31604700000000002</v>
      </c>
      <c r="E356" s="38">
        <f>'2.3.4.3.1_Regresi_Logistik'!G189</f>
        <v>0.25579772245884541</v>
      </c>
      <c r="F356" s="220">
        <f t="shared" si="5"/>
        <v>577.03456933415271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</row>
    <row r="357" spans="1:24" ht="14" x14ac:dyDescent="0.3">
      <c r="A357" s="218">
        <f>'2.3.4.3.1_Regresi_Logistik'!A266</f>
        <v>0</v>
      </c>
      <c r="B357" s="218">
        <f>'2.3.4.3.1_Regresi_Logistik'!B266</f>
        <v>-0.84050000000000002</v>
      </c>
      <c r="C357" s="218">
        <f>'2.3.4.3.1_Regresi_Logistik'!C266</f>
        <v>0.72861600000000004</v>
      </c>
      <c r="D357" s="218">
        <f>'2.3.4.3.1_Regresi_Logistik'!D266</f>
        <v>-0.31604700000000002</v>
      </c>
      <c r="E357" s="38">
        <f>'2.3.4.3.1_Regresi_Logistik'!G266</f>
        <v>0.25579772245884541</v>
      </c>
      <c r="F357" s="220">
        <f t="shared" si="5"/>
        <v>577.03456933415271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</row>
    <row r="358" spans="1:24" ht="14" x14ac:dyDescent="0.3">
      <c r="A358" s="218">
        <f>'2.3.4.3.1_Regresi_Logistik'!A285</f>
        <v>1</v>
      </c>
      <c r="B358" s="218">
        <f>'2.3.4.3.1_Regresi_Logistik'!B285</f>
        <v>-0.84050000000000002</v>
      </c>
      <c r="C358" s="218">
        <f>'2.3.4.3.1_Regresi_Logistik'!C285</f>
        <v>0.72861600000000004</v>
      </c>
      <c r="D358" s="218">
        <f>'2.3.4.3.1_Regresi_Logistik'!D285</f>
        <v>-0.31604700000000002</v>
      </c>
      <c r="E358" s="38">
        <f>'2.3.4.3.1_Regresi_Logistik'!G285</f>
        <v>0.25579772245884541</v>
      </c>
      <c r="F358" s="220">
        <f t="shared" si="5"/>
        <v>577.03456933415271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</row>
    <row r="359" spans="1:24" ht="14" x14ac:dyDescent="0.3">
      <c r="A359" s="218">
        <f>'2.3.4.3.1_Regresi_Logistik'!A296</f>
        <v>1</v>
      </c>
      <c r="B359" s="218">
        <f>'2.3.4.3.1_Regresi_Logistik'!B296</f>
        <v>-0.84050000000000002</v>
      </c>
      <c r="C359" s="218">
        <f>'2.3.4.3.1_Regresi_Logistik'!C296</f>
        <v>0.72861600000000004</v>
      </c>
      <c r="D359" s="218">
        <f>'2.3.4.3.1_Regresi_Logistik'!D296</f>
        <v>-0.31604700000000002</v>
      </c>
      <c r="E359" s="38">
        <f>'2.3.4.3.1_Regresi_Logistik'!G296</f>
        <v>0.25579772245884541</v>
      </c>
      <c r="F359" s="220">
        <f t="shared" si="5"/>
        <v>577.03456933415271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</row>
    <row r="360" spans="1:24" ht="14" x14ac:dyDescent="0.3">
      <c r="A360" s="218">
        <f>'2.3.4.3.1_Regresi_Logistik'!A304</f>
        <v>1</v>
      </c>
      <c r="B360" s="218">
        <f>'2.3.4.3.1_Regresi_Logistik'!B304</f>
        <v>-0.84050000000000002</v>
      </c>
      <c r="C360" s="218">
        <f>'2.3.4.3.1_Regresi_Logistik'!C304</f>
        <v>0.72861600000000004</v>
      </c>
      <c r="D360" s="218">
        <f>'2.3.4.3.1_Regresi_Logistik'!D304</f>
        <v>-0.31604700000000002</v>
      </c>
      <c r="E360" s="38">
        <f>'2.3.4.3.1_Regresi_Logistik'!G304</f>
        <v>0.25579772245884541</v>
      </c>
      <c r="F360" s="220">
        <f t="shared" si="5"/>
        <v>577.03456933415271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</row>
    <row r="361" spans="1:24" ht="14" x14ac:dyDescent="0.3">
      <c r="A361" s="218">
        <f>'2.3.4.3.1_Regresi_Logistik'!A312</f>
        <v>0</v>
      </c>
      <c r="B361" s="218">
        <f>'2.3.4.3.1_Regresi_Logistik'!B312</f>
        <v>-0.84050000000000002</v>
      </c>
      <c r="C361" s="218">
        <f>'2.3.4.3.1_Regresi_Logistik'!C312</f>
        <v>0.72861600000000004</v>
      </c>
      <c r="D361" s="218">
        <f>'2.3.4.3.1_Regresi_Logistik'!D312</f>
        <v>-0.31604700000000002</v>
      </c>
      <c r="E361" s="38">
        <f>'2.3.4.3.1_Regresi_Logistik'!G312</f>
        <v>0.25579772245884541</v>
      </c>
      <c r="F361" s="220">
        <f t="shared" si="5"/>
        <v>577.03456933415271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</row>
    <row r="362" spans="1:24" ht="14" x14ac:dyDescent="0.3">
      <c r="A362" s="218">
        <f>'2.3.4.3.1_Regresi_Logistik'!A332</f>
        <v>0</v>
      </c>
      <c r="B362" s="218">
        <f>'2.3.4.3.1_Regresi_Logistik'!B332</f>
        <v>-0.84050000000000002</v>
      </c>
      <c r="C362" s="218">
        <f>'2.3.4.3.1_Regresi_Logistik'!C332</f>
        <v>0.72861600000000004</v>
      </c>
      <c r="D362" s="218">
        <f>'2.3.4.3.1_Regresi_Logistik'!D332</f>
        <v>-0.31604700000000002</v>
      </c>
      <c r="E362" s="38">
        <f>'2.3.4.3.1_Regresi_Logistik'!G332</f>
        <v>0.25579772245884541</v>
      </c>
      <c r="F362" s="220">
        <f t="shared" si="5"/>
        <v>577.03456933415271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</row>
    <row r="363" spans="1:24" ht="14" x14ac:dyDescent="0.3">
      <c r="A363" s="218">
        <f>'2.3.4.3.1_Regresi_Logistik'!A368</f>
        <v>0</v>
      </c>
      <c r="B363" s="218">
        <f>'2.3.4.3.1_Regresi_Logistik'!B368</f>
        <v>-0.84050000000000002</v>
      </c>
      <c r="C363" s="218">
        <f>'2.3.4.3.1_Regresi_Logistik'!C368</f>
        <v>0.72861600000000004</v>
      </c>
      <c r="D363" s="218">
        <f>'2.3.4.3.1_Regresi_Logistik'!D368</f>
        <v>-0.31604700000000002</v>
      </c>
      <c r="E363" s="38">
        <f>'2.3.4.3.1_Regresi_Logistik'!G368</f>
        <v>0.25579772245884541</v>
      </c>
      <c r="F363" s="220">
        <f t="shared" si="5"/>
        <v>577.03456933415271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</row>
    <row r="364" spans="1:24" ht="14" x14ac:dyDescent="0.3">
      <c r="A364" s="218">
        <f>'2.3.4.3.1_Regresi_Logistik'!A369</f>
        <v>0</v>
      </c>
      <c r="B364" s="218">
        <f>'2.3.4.3.1_Regresi_Logistik'!B369</f>
        <v>-0.84050000000000002</v>
      </c>
      <c r="C364" s="218">
        <f>'2.3.4.3.1_Regresi_Logistik'!C369</f>
        <v>0.72861600000000004</v>
      </c>
      <c r="D364" s="218">
        <f>'2.3.4.3.1_Regresi_Logistik'!D369</f>
        <v>-0.31604700000000002</v>
      </c>
      <c r="E364" s="38">
        <f>'2.3.4.3.1_Regresi_Logistik'!G369</f>
        <v>0.25579772245884541</v>
      </c>
      <c r="F364" s="220">
        <f t="shared" si="5"/>
        <v>577.03456933415271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</row>
    <row r="365" spans="1:24" ht="14" x14ac:dyDescent="0.3">
      <c r="A365" s="218">
        <f>'2.3.4.3.1_Regresi_Logistik'!A387</f>
        <v>0</v>
      </c>
      <c r="B365" s="218">
        <f>'2.3.4.3.1_Regresi_Logistik'!B387</f>
        <v>-0.84050000000000002</v>
      </c>
      <c r="C365" s="218">
        <f>'2.3.4.3.1_Regresi_Logistik'!C387</f>
        <v>0.72861600000000004</v>
      </c>
      <c r="D365" s="218">
        <f>'2.3.4.3.1_Regresi_Logistik'!D387</f>
        <v>-0.31604700000000002</v>
      </c>
      <c r="E365" s="38">
        <f>'2.3.4.3.1_Regresi_Logistik'!G387</f>
        <v>0.25579772245884541</v>
      </c>
      <c r="F365" s="220">
        <f t="shared" si="5"/>
        <v>577.03456933415271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</row>
    <row r="366" spans="1:24" ht="14" x14ac:dyDescent="0.3">
      <c r="A366" s="218">
        <f>'2.3.4.3.1_Regresi_Logistik'!A392</f>
        <v>0</v>
      </c>
      <c r="B366" s="218">
        <f>'2.3.4.3.1_Regresi_Logistik'!B392</f>
        <v>-0.84050000000000002</v>
      </c>
      <c r="C366" s="218">
        <f>'2.3.4.3.1_Regresi_Logistik'!C392</f>
        <v>0.72861600000000004</v>
      </c>
      <c r="D366" s="218">
        <f>'2.3.4.3.1_Regresi_Logistik'!D392</f>
        <v>-0.31604700000000002</v>
      </c>
      <c r="E366" s="38">
        <f>'2.3.4.3.1_Regresi_Logistik'!G392</f>
        <v>0.25579772245884541</v>
      </c>
      <c r="F366" s="220">
        <f t="shared" si="5"/>
        <v>577.03456933415271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</row>
    <row r="367" spans="1:24" ht="14" x14ac:dyDescent="0.3">
      <c r="A367" s="218">
        <f>'2.3.4.3.1_Regresi_Logistik'!A418</f>
        <v>0</v>
      </c>
      <c r="B367" s="218">
        <f>'2.3.4.3.1_Regresi_Logistik'!B418</f>
        <v>-0.84050000000000002</v>
      </c>
      <c r="C367" s="218">
        <f>'2.3.4.3.1_Regresi_Logistik'!C418</f>
        <v>0.72861600000000004</v>
      </c>
      <c r="D367" s="218">
        <f>'2.3.4.3.1_Regresi_Logistik'!D418</f>
        <v>-0.31604700000000002</v>
      </c>
      <c r="E367" s="38">
        <f>'2.3.4.3.1_Regresi_Logistik'!G418</f>
        <v>0.25579772245884541</v>
      </c>
      <c r="F367" s="220">
        <f t="shared" si="5"/>
        <v>577.03456933415271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</row>
    <row r="368" spans="1:24" ht="14" x14ac:dyDescent="0.3">
      <c r="A368" s="218">
        <f>'2.3.4.3.1_Regresi_Logistik'!A457</f>
        <v>0</v>
      </c>
      <c r="B368" s="218">
        <f>'2.3.4.3.1_Regresi_Logistik'!B457</f>
        <v>-0.84050000000000002</v>
      </c>
      <c r="C368" s="218">
        <f>'2.3.4.3.1_Regresi_Logistik'!C457</f>
        <v>0.72861600000000004</v>
      </c>
      <c r="D368" s="218">
        <f>'2.3.4.3.1_Regresi_Logistik'!D457</f>
        <v>-0.31604700000000002</v>
      </c>
      <c r="E368" s="38">
        <f>'2.3.4.3.1_Regresi_Logistik'!G457</f>
        <v>0.25579772245884541</v>
      </c>
      <c r="F368" s="220">
        <f t="shared" si="5"/>
        <v>577.03456933415271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</row>
    <row r="369" spans="1:24" ht="14" x14ac:dyDescent="0.3">
      <c r="A369" s="218">
        <f>'2.3.4.3.1_Regresi_Logistik'!A526</f>
        <v>0</v>
      </c>
      <c r="B369" s="218">
        <f>'2.3.4.3.1_Regresi_Logistik'!B526</f>
        <v>-0.84050000000000002</v>
      </c>
      <c r="C369" s="218">
        <f>'2.3.4.3.1_Regresi_Logistik'!C526</f>
        <v>0.72861600000000004</v>
      </c>
      <c r="D369" s="218">
        <f>'2.3.4.3.1_Regresi_Logistik'!D526</f>
        <v>-0.31604700000000002</v>
      </c>
      <c r="E369" s="38">
        <f>'2.3.4.3.1_Regresi_Logistik'!G526</f>
        <v>0.25579772245884541</v>
      </c>
      <c r="F369" s="220">
        <f t="shared" si="5"/>
        <v>577.03456933415271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</row>
    <row r="370" spans="1:24" ht="14" x14ac:dyDescent="0.3">
      <c r="A370" s="218">
        <f>'2.3.4.3.1_Regresi_Logistik'!A579</f>
        <v>0</v>
      </c>
      <c r="B370" s="218">
        <f>'2.3.4.3.1_Regresi_Logistik'!B579</f>
        <v>-0.84050000000000002</v>
      </c>
      <c r="C370" s="218">
        <f>'2.3.4.3.1_Regresi_Logistik'!C579</f>
        <v>0.72861600000000004</v>
      </c>
      <c r="D370" s="218">
        <f>'2.3.4.3.1_Regresi_Logistik'!D579</f>
        <v>-0.31604700000000002</v>
      </c>
      <c r="E370" s="38">
        <f>'2.3.4.3.1_Regresi_Logistik'!G579</f>
        <v>0.25579772245884541</v>
      </c>
      <c r="F370" s="220">
        <f t="shared" si="5"/>
        <v>577.03456933415271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</row>
    <row r="371" spans="1:24" ht="14" x14ac:dyDescent="0.3">
      <c r="A371" s="218">
        <f>'2.3.4.3.1_Regresi_Logistik'!A608</f>
        <v>0</v>
      </c>
      <c r="B371" s="218">
        <f>'2.3.4.3.1_Regresi_Logistik'!B608</f>
        <v>-0.84050000000000002</v>
      </c>
      <c r="C371" s="218">
        <f>'2.3.4.3.1_Regresi_Logistik'!C608</f>
        <v>0.72861600000000004</v>
      </c>
      <c r="D371" s="218">
        <f>'2.3.4.3.1_Regresi_Logistik'!D608</f>
        <v>-0.31604700000000002</v>
      </c>
      <c r="E371" s="38">
        <f>'2.3.4.3.1_Regresi_Logistik'!G608</f>
        <v>0.25579772245884541</v>
      </c>
      <c r="F371" s="220">
        <f t="shared" si="5"/>
        <v>577.03456933415271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</row>
    <row r="372" spans="1:24" ht="14" x14ac:dyDescent="0.3">
      <c r="A372" s="218">
        <f>'2.3.4.3.1_Regresi_Logistik'!A638</f>
        <v>0</v>
      </c>
      <c r="B372" s="218">
        <f>'2.3.4.3.1_Regresi_Logistik'!B638</f>
        <v>-0.84050000000000002</v>
      </c>
      <c r="C372" s="218">
        <f>'2.3.4.3.1_Regresi_Logistik'!C638</f>
        <v>0.72861600000000004</v>
      </c>
      <c r="D372" s="218">
        <f>'2.3.4.3.1_Regresi_Logistik'!D638</f>
        <v>-0.31604700000000002</v>
      </c>
      <c r="E372" s="38">
        <f>'2.3.4.3.1_Regresi_Logistik'!G638</f>
        <v>0.25579772245884541</v>
      </c>
      <c r="F372" s="220">
        <f t="shared" si="5"/>
        <v>577.03456933415271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</row>
    <row r="373" spans="1:24" ht="14" x14ac:dyDescent="0.3">
      <c r="A373" s="218">
        <f>'2.3.4.3.1_Regresi_Logistik'!A22</f>
        <v>0</v>
      </c>
      <c r="B373" s="218">
        <f>'2.3.4.3.1_Regresi_Logistik'!B22</f>
        <v>8.14E-2</v>
      </c>
      <c r="C373" s="218">
        <f>'2.3.4.3.1_Regresi_Logistik'!C22</f>
        <v>-0.303039</v>
      </c>
      <c r="D373" s="218">
        <f>'2.3.4.3.1_Regresi_Logistik'!D22</f>
        <v>-0.31604700000000002</v>
      </c>
      <c r="E373" s="38">
        <f>'2.3.4.3.1_Regresi_Logistik'!G22</f>
        <v>0.23535620900007731</v>
      </c>
      <c r="F373" s="220">
        <f t="shared" si="5"/>
        <v>584.99709558585391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</row>
    <row r="374" spans="1:24" ht="14" x14ac:dyDescent="0.3">
      <c r="A374" s="218">
        <f>'2.3.4.3.1_Regresi_Logistik'!A38</f>
        <v>0</v>
      </c>
      <c r="B374" s="218">
        <f>'2.3.4.3.1_Regresi_Logistik'!B38</f>
        <v>8.14E-2</v>
      </c>
      <c r="C374" s="218">
        <f>'2.3.4.3.1_Regresi_Logistik'!C38</f>
        <v>-0.303039</v>
      </c>
      <c r="D374" s="218">
        <f>'2.3.4.3.1_Regresi_Logistik'!D38</f>
        <v>-0.31604700000000002</v>
      </c>
      <c r="E374" s="38">
        <f>'2.3.4.3.1_Regresi_Logistik'!G38</f>
        <v>0.23535620900007731</v>
      </c>
      <c r="F374" s="220">
        <f t="shared" si="5"/>
        <v>584.99709558585391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</row>
    <row r="375" spans="1:24" ht="14" x14ac:dyDescent="0.3">
      <c r="A375" s="218">
        <f>'2.3.4.3.1_Regresi_Logistik'!A93</f>
        <v>1</v>
      </c>
      <c r="B375" s="218">
        <f>'2.3.4.3.1_Regresi_Logistik'!B93</f>
        <v>8.14E-2</v>
      </c>
      <c r="C375" s="218">
        <f>'2.3.4.3.1_Regresi_Logistik'!C93</f>
        <v>-0.303039</v>
      </c>
      <c r="D375" s="218">
        <f>'2.3.4.3.1_Regresi_Logistik'!D93</f>
        <v>-0.31604700000000002</v>
      </c>
      <c r="E375" s="38">
        <f>'2.3.4.3.1_Regresi_Logistik'!G93</f>
        <v>0.23535620900007731</v>
      </c>
      <c r="F375" s="220">
        <f t="shared" si="5"/>
        <v>584.99709558585391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</row>
    <row r="376" spans="1:24" ht="14" x14ac:dyDescent="0.3">
      <c r="A376" s="218">
        <f>'2.3.4.3.1_Regresi_Logistik'!A117</f>
        <v>1</v>
      </c>
      <c r="B376" s="218">
        <f>'2.3.4.3.1_Regresi_Logistik'!B117</f>
        <v>8.14E-2</v>
      </c>
      <c r="C376" s="218">
        <f>'2.3.4.3.1_Regresi_Logistik'!C117</f>
        <v>-0.303039</v>
      </c>
      <c r="D376" s="218">
        <f>'2.3.4.3.1_Regresi_Logistik'!D117</f>
        <v>-0.31604700000000002</v>
      </c>
      <c r="E376" s="38">
        <f>'2.3.4.3.1_Regresi_Logistik'!G117</f>
        <v>0.23535620900007731</v>
      </c>
      <c r="F376" s="220">
        <f t="shared" si="5"/>
        <v>584.99709558585391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</row>
    <row r="377" spans="1:24" ht="14" x14ac:dyDescent="0.3">
      <c r="A377" s="218">
        <f>'2.3.4.3.1_Regresi_Logistik'!A240</f>
        <v>0</v>
      </c>
      <c r="B377" s="218">
        <f>'2.3.4.3.1_Regresi_Logistik'!B240</f>
        <v>8.14E-2</v>
      </c>
      <c r="C377" s="218">
        <f>'2.3.4.3.1_Regresi_Logistik'!C240</f>
        <v>-0.303039</v>
      </c>
      <c r="D377" s="218">
        <f>'2.3.4.3.1_Regresi_Logistik'!D240</f>
        <v>-0.31604700000000002</v>
      </c>
      <c r="E377" s="38">
        <f>'2.3.4.3.1_Regresi_Logistik'!G240</f>
        <v>0.23535620900007731</v>
      </c>
      <c r="F377" s="220">
        <f t="shared" si="5"/>
        <v>584.99709558585391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</row>
    <row r="378" spans="1:24" ht="14" x14ac:dyDescent="0.3">
      <c r="A378" s="218">
        <f>'2.3.4.3.1_Regresi_Logistik'!A283</f>
        <v>0</v>
      </c>
      <c r="B378" s="218">
        <f>'2.3.4.3.1_Regresi_Logistik'!B283</f>
        <v>8.14E-2</v>
      </c>
      <c r="C378" s="218">
        <f>'2.3.4.3.1_Regresi_Logistik'!C283</f>
        <v>-0.303039</v>
      </c>
      <c r="D378" s="218">
        <f>'2.3.4.3.1_Regresi_Logistik'!D283</f>
        <v>-0.31604700000000002</v>
      </c>
      <c r="E378" s="38">
        <f>'2.3.4.3.1_Regresi_Logistik'!G283</f>
        <v>0.23535620900007731</v>
      </c>
      <c r="F378" s="220">
        <f t="shared" si="5"/>
        <v>584.99709558585391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</row>
    <row r="379" spans="1:24" ht="14" x14ac:dyDescent="0.3">
      <c r="A379" s="218">
        <f>'2.3.4.3.1_Regresi_Logistik'!A291</f>
        <v>0</v>
      </c>
      <c r="B379" s="218">
        <f>'2.3.4.3.1_Regresi_Logistik'!B291</f>
        <v>8.14E-2</v>
      </c>
      <c r="C379" s="218">
        <f>'2.3.4.3.1_Regresi_Logistik'!C291</f>
        <v>-0.303039</v>
      </c>
      <c r="D379" s="218">
        <f>'2.3.4.3.1_Regresi_Logistik'!D291</f>
        <v>-0.31604700000000002</v>
      </c>
      <c r="E379" s="38">
        <f>'2.3.4.3.1_Regresi_Logistik'!G291</f>
        <v>0.23535620900007731</v>
      </c>
      <c r="F379" s="220">
        <f t="shared" si="5"/>
        <v>584.99709558585391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</row>
    <row r="380" spans="1:24" ht="14" x14ac:dyDescent="0.3">
      <c r="A380" s="218">
        <f>'2.3.4.3.1_Regresi_Logistik'!A381</f>
        <v>0</v>
      </c>
      <c r="B380" s="218">
        <f>'2.3.4.3.1_Regresi_Logistik'!B381</f>
        <v>8.14E-2</v>
      </c>
      <c r="C380" s="218">
        <f>'2.3.4.3.1_Regresi_Logistik'!C381</f>
        <v>-0.303039</v>
      </c>
      <c r="D380" s="218">
        <f>'2.3.4.3.1_Regresi_Logistik'!D381</f>
        <v>-0.31604700000000002</v>
      </c>
      <c r="E380" s="38">
        <f>'2.3.4.3.1_Regresi_Logistik'!G381</f>
        <v>0.23535620900007731</v>
      </c>
      <c r="F380" s="220">
        <f t="shared" si="5"/>
        <v>584.99709558585391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</row>
    <row r="381" spans="1:24" ht="14" x14ac:dyDescent="0.3">
      <c r="A381" s="218">
        <f>'2.3.4.3.1_Regresi_Logistik'!A389</f>
        <v>0</v>
      </c>
      <c r="B381" s="218">
        <f>'2.3.4.3.1_Regresi_Logistik'!B389</f>
        <v>8.14E-2</v>
      </c>
      <c r="C381" s="218">
        <f>'2.3.4.3.1_Regresi_Logistik'!C389</f>
        <v>-0.303039</v>
      </c>
      <c r="D381" s="218">
        <f>'2.3.4.3.1_Regresi_Logistik'!D389</f>
        <v>-0.31604700000000002</v>
      </c>
      <c r="E381" s="38">
        <f>'2.3.4.3.1_Regresi_Logistik'!G389</f>
        <v>0.23535620900007731</v>
      </c>
      <c r="F381" s="220">
        <f t="shared" si="5"/>
        <v>584.99709558585391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</row>
    <row r="382" spans="1:24" ht="14" x14ac:dyDescent="0.3">
      <c r="A382" s="218">
        <f>'2.3.4.3.1_Regresi_Logistik'!A440</f>
        <v>0</v>
      </c>
      <c r="B382" s="218">
        <f>'2.3.4.3.1_Regresi_Logistik'!B440</f>
        <v>8.14E-2</v>
      </c>
      <c r="C382" s="218">
        <f>'2.3.4.3.1_Regresi_Logistik'!C440</f>
        <v>-0.303039</v>
      </c>
      <c r="D382" s="218">
        <f>'2.3.4.3.1_Regresi_Logistik'!D440</f>
        <v>-0.31604700000000002</v>
      </c>
      <c r="E382" s="38">
        <f>'2.3.4.3.1_Regresi_Logistik'!G440</f>
        <v>0.23535620900007731</v>
      </c>
      <c r="F382" s="220">
        <f t="shared" si="5"/>
        <v>584.99709558585391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</row>
    <row r="383" spans="1:24" ht="14" x14ac:dyDescent="0.3">
      <c r="A383" s="218">
        <f>'2.3.4.3.1_Regresi_Logistik'!A443</f>
        <v>1</v>
      </c>
      <c r="B383" s="218">
        <f>'2.3.4.3.1_Regresi_Logistik'!B443</f>
        <v>8.14E-2</v>
      </c>
      <c r="C383" s="218">
        <f>'2.3.4.3.1_Regresi_Logistik'!C443</f>
        <v>-0.303039</v>
      </c>
      <c r="D383" s="218">
        <f>'2.3.4.3.1_Regresi_Logistik'!D443</f>
        <v>-0.31604700000000002</v>
      </c>
      <c r="E383" s="38">
        <f>'2.3.4.3.1_Regresi_Logistik'!G443</f>
        <v>0.23535620900007731</v>
      </c>
      <c r="F383" s="220">
        <f t="shared" si="5"/>
        <v>584.99709558585391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</row>
    <row r="384" spans="1:24" ht="14" x14ac:dyDescent="0.3">
      <c r="A384" s="218">
        <f>'2.3.4.3.1_Regresi_Logistik'!A509</f>
        <v>1</v>
      </c>
      <c r="B384" s="218">
        <f>'2.3.4.3.1_Regresi_Logistik'!B509</f>
        <v>8.14E-2</v>
      </c>
      <c r="C384" s="218">
        <f>'2.3.4.3.1_Regresi_Logistik'!C509</f>
        <v>-0.303039</v>
      </c>
      <c r="D384" s="218">
        <f>'2.3.4.3.1_Regresi_Logistik'!D509</f>
        <v>-0.31604700000000002</v>
      </c>
      <c r="E384" s="38">
        <f>'2.3.4.3.1_Regresi_Logistik'!G509</f>
        <v>0.23535620900007731</v>
      </c>
      <c r="F384" s="220">
        <f t="shared" si="5"/>
        <v>584.99709558585391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</row>
    <row r="385" spans="1:24" ht="14" x14ac:dyDescent="0.3">
      <c r="A385" s="218">
        <f>'2.3.4.3.1_Regresi_Logistik'!A511</f>
        <v>0</v>
      </c>
      <c r="B385" s="218">
        <f>'2.3.4.3.1_Regresi_Logistik'!B511</f>
        <v>8.14E-2</v>
      </c>
      <c r="C385" s="218">
        <f>'2.3.4.3.1_Regresi_Logistik'!C511</f>
        <v>-0.303039</v>
      </c>
      <c r="D385" s="218">
        <f>'2.3.4.3.1_Regresi_Logistik'!D511</f>
        <v>-0.31604700000000002</v>
      </c>
      <c r="E385" s="38">
        <f>'2.3.4.3.1_Regresi_Logistik'!G511</f>
        <v>0.23535620900007731</v>
      </c>
      <c r="F385" s="220">
        <f t="shared" si="5"/>
        <v>584.99709558585391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</row>
    <row r="386" spans="1:24" ht="14" x14ac:dyDescent="0.3">
      <c r="A386" s="218">
        <f>'2.3.4.3.1_Regresi_Logistik'!A561</f>
        <v>0</v>
      </c>
      <c r="B386" s="218">
        <f>'2.3.4.3.1_Regresi_Logistik'!B561</f>
        <v>8.14E-2</v>
      </c>
      <c r="C386" s="218">
        <f>'2.3.4.3.1_Regresi_Logistik'!C561</f>
        <v>-0.303039</v>
      </c>
      <c r="D386" s="218">
        <f>'2.3.4.3.1_Regresi_Logistik'!D561</f>
        <v>-0.31604700000000002</v>
      </c>
      <c r="E386" s="38">
        <f>'2.3.4.3.1_Regresi_Logistik'!G561</f>
        <v>0.23535620900007731</v>
      </c>
      <c r="F386" s="220">
        <f t="shared" si="5"/>
        <v>584.99709558585391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</row>
    <row r="387" spans="1:24" ht="14" x14ac:dyDescent="0.3">
      <c r="A387" s="218">
        <f>'2.3.4.3.1_Regresi_Logistik'!A576</f>
        <v>0</v>
      </c>
      <c r="B387" s="218">
        <f>'2.3.4.3.1_Regresi_Logistik'!B576</f>
        <v>8.14E-2</v>
      </c>
      <c r="C387" s="218">
        <f>'2.3.4.3.1_Regresi_Logistik'!C576</f>
        <v>-0.303039</v>
      </c>
      <c r="D387" s="218">
        <f>'2.3.4.3.1_Regresi_Logistik'!D576</f>
        <v>-0.31604700000000002</v>
      </c>
      <c r="E387" s="38">
        <f>'2.3.4.3.1_Regresi_Logistik'!G576</f>
        <v>0.23535620900007731</v>
      </c>
      <c r="F387" s="220">
        <f t="shared" si="5"/>
        <v>584.99709558585391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</row>
    <row r="388" spans="1:24" ht="14" x14ac:dyDescent="0.3">
      <c r="A388" s="218">
        <f>'2.3.4.3.1_Regresi_Logistik'!A613</f>
        <v>0</v>
      </c>
      <c r="B388" s="218">
        <f>'2.3.4.3.1_Regresi_Logistik'!B613</f>
        <v>8.14E-2</v>
      </c>
      <c r="C388" s="218">
        <f>'2.3.4.3.1_Regresi_Logistik'!C613</f>
        <v>-0.303039</v>
      </c>
      <c r="D388" s="218">
        <f>'2.3.4.3.1_Regresi_Logistik'!D613</f>
        <v>-0.31604700000000002</v>
      </c>
      <c r="E388" s="38">
        <f>'2.3.4.3.1_Regresi_Logistik'!G613</f>
        <v>0.23535620900007731</v>
      </c>
      <c r="F388" s="220">
        <f t="shared" si="5"/>
        <v>584.99709558585391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</row>
    <row r="389" spans="1:24" ht="14" x14ac:dyDescent="0.3">
      <c r="A389" s="218">
        <f>'2.3.4.3.1_Regresi_Logistik'!A623</f>
        <v>0</v>
      </c>
      <c r="B389" s="218">
        <f>'2.3.4.3.1_Regresi_Logistik'!B623</f>
        <v>8.14E-2</v>
      </c>
      <c r="C389" s="218">
        <f>'2.3.4.3.1_Regresi_Logistik'!C623</f>
        <v>-0.303039</v>
      </c>
      <c r="D389" s="218">
        <f>'2.3.4.3.1_Regresi_Logistik'!D623</f>
        <v>-0.31604700000000002</v>
      </c>
      <c r="E389" s="38">
        <f>'2.3.4.3.1_Regresi_Logistik'!G623</f>
        <v>0.23535620900007731</v>
      </c>
      <c r="F389" s="220">
        <f t="shared" si="5"/>
        <v>584.99709558585391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</row>
    <row r="390" spans="1:24" ht="14" x14ac:dyDescent="0.3">
      <c r="A390" s="218">
        <f>'2.3.4.3.1_Regresi_Logistik'!A627</f>
        <v>0</v>
      </c>
      <c r="B390" s="218">
        <f>'2.3.4.3.1_Regresi_Logistik'!B627</f>
        <v>8.14E-2</v>
      </c>
      <c r="C390" s="218">
        <f>'2.3.4.3.1_Regresi_Logistik'!C627</f>
        <v>-0.303039</v>
      </c>
      <c r="D390" s="218">
        <f>'2.3.4.3.1_Regresi_Logistik'!D627</f>
        <v>-0.31604700000000002</v>
      </c>
      <c r="E390" s="38">
        <f>'2.3.4.3.1_Regresi_Logistik'!G627</f>
        <v>0.23535620900007731</v>
      </c>
      <c r="F390" s="220">
        <f t="shared" si="5"/>
        <v>584.99709558585391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</row>
    <row r="391" spans="1:24" ht="14" x14ac:dyDescent="0.3">
      <c r="A391" s="218">
        <f>'2.3.4.3.1_Regresi_Logistik'!A643</f>
        <v>0</v>
      </c>
      <c r="B391" s="218">
        <f>'2.3.4.3.1_Regresi_Logistik'!B643</f>
        <v>8.14E-2</v>
      </c>
      <c r="C391" s="218">
        <f>'2.3.4.3.1_Regresi_Logistik'!C643</f>
        <v>-0.303039</v>
      </c>
      <c r="D391" s="218">
        <f>'2.3.4.3.1_Regresi_Logistik'!D643</f>
        <v>-0.31604700000000002</v>
      </c>
      <c r="E391" s="38">
        <f>'2.3.4.3.1_Regresi_Logistik'!G643</f>
        <v>0.23535620900007731</v>
      </c>
      <c r="F391" s="220">
        <f t="shared" si="5"/>
        <v>584.99709558585391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</row>
    <row r="392" spans="1:24" ht="14" x14ac:dyDescent="0.3">
      <c r="A392" s="218">
        <f>'2.3.4.3.1_Regresi_Logistik'!A47</f>
        <v>0</v>
      </c>
      <c r="B392" s="218">
        <f>'2.3.4.3.1_Regresi_Logistik'!B47</f>
        <v>-0.84050000000000002</v>
      </c>
      <c r="C392" s="218">
        <f>'2.3.4.3.1_Regresi_Logistik'!C47</f>
        <v>0.14205799999999999</v>
      </c>
      <c r="D392" s="218">
        <f>'2.3.4.3.1_Regresi_Logistik'!D47</f>
        <v>0.47419099999999997</v>
      </c>
      <c r="E392" s="38">
        <f>'2.3.4.3.1_Regresi_Logistik'!G47</f>
        <v>0.22836161091012783</v>
      </c>
      <c r="F392" s="220">
        <f t="shared" si="5"/>
        <v>587.83023874244645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</row>
    <row r="393" spans="1:24" ht="14" x14ac:dyDescent="0.3">
      <c r="A393" s="218">
        <f>'2.3.4.3.1_Regresi_Logistik'!A119</f>
        <v>0</v>
      </c>
      <c r="B393" s="218">
        <f>'2.3.4.3.1_Regresi_Logistik'!B119</f>
        <v>8.14E-2</v>
      </c>
      <c r="C393" s="218">
        <f>'2.3.4.3.1_Regresi_Logistik'!C119</f>
        <v>-0.81412200000000001</v>
      </c>
      <c r="D393" s="218">
        <f>'2.3.4.3.1_Regresi_Logistik'!D119</f>
        <v>0.47419099999999997</v>
      </c>
      <c r="E393" s="38">
        <f>'2.3.4.3.1_Regresi_Logistik'!G119</f>
        <v>0.2208995583658441</v>
      </c>
      <c r="F393" s="220">
        <f t="shared" ref="F393:F456" si="6">$F$3-$F$2*LN(E393/(1-E393))</f>
        <v>590.92093990740136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</row>
    <row r="394" spans="1:24" ht="14" x14ac:dyDescent="0.3">
      <c r="A394" s="218">
        <f>'2.3.4.3.1_Regresi_Logistik'!A170</f>
        <v>0</v>
      </c>
      <c r="B394" s="218">
        <f>'2.3.4.3.1_Regresi_Logistik'!B170</f>
        <v>8.14E-2</v>
      </c>
      <c r="C394" s="218">
        <f>'2.3.4.3.1_Regresi_Logistik'!C170</f>
        <v>-0.81412200000000001</v>
      </c>
      <c r="D394" s="218">
        <f>'2.3.4.3.1_Regresi_Logistik'!D170</f>
        <v>0.47419099999999997</v>
      </c>
      <c r="E394" s="38">
        <f>'2.3.4.3.1_Regresi_Logistik'!G170</f>
        <v>0.2208995583658441</v>
      </c>
      <c r="F394" s="220">
        <f t="shared" si="6"/>
        <v>590.92093990740136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</row>
    <row r="395" spans="1:24" ht="14" x14ac:dyDescent="0.3">
      <c r="A395" s="218">
        <f>'2.3.4.3.1_Regresi_Logistik'!A198</f>
        <v>0</v>
      </c>
      <c r="B395" s="218">
        <f>'2.3.4.3.1_Regresi_Logistik'!B198</f>
        <v>8.14E-2</v>
      </c>
      <c r="C395" s="218">
        <f>'2.3.4.3.1_Regresi_Logistik'!C198</f>
        <v>-0.81412200000000001</v>
      </c>
      <c r="D395" s="218">
        <f>'2.3.4.3.1_Regresi_Logistik'!D198</f>
        <v>0.47419099999999997</v>
      </c>
      <c r="E395" s="38">
        <f>'2.3.4.3.1_Regresi_Logistik'!G198</f>
        <v>0.2208995583658441</v>
      </c>
      <c r="F395" s="220">
        <f t="shared" si="6"/>
        <v>590.92093990740136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</row>
    <row r="396" spans="1:24" ht="14" x14ac:dyDescent="0.3">
      <c r="A396" s="218">
        <f>'2.3.4.3.1_Regresi_Logistik'!A199</f>
        <v>0</v>
      </c>
      <c r="B396" s="218">
        <f>'2.3.4.3.1_Regresi_Logistik'!B199</f>
        <v>8.14E-2</v>
      </c>
      <c r="C396" s="218">
        <f>'2.3.4.3.1_Regresi_Logistik'!C199</f>
        <v>-0.81412200000000001</v>
      </c>
      <c r="D396" s="218">
        <f>'2.3.4.3.1_Regresi_Logistik'!D199</f>
        <v>0.47419099999999997</v>
      </c>
      <c r="E396" s="38">
        <f>'2.3.4.3.1_Regresi_Logistik'!G199</f>
        <v>0.2208995583658441</v>
      </c>
      <c r="F396" s="220">
        <f t="shared" si="6"/>
        <v>590.92093990740136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</row>
    <row r="397" spans="1:24" ht="14" x14ac:dyDescent="0.3">
      <c r="A397" s="218">
        <f>'2.3.4.3.1_Regresi_Logistik'!A253</f>
        <v>1</v>
      </c>
      <c r="B397" s="218">
        <f>'2.3.4.3.1_Regresi_Logistik'!B253</f>
        <v>8.14E-2</v>
      </c>
      <c r="C397" s="218">
        <f>'2.3.4.3.1_Regresi_Logistik'!C253</f>
        <v>-0.81412200000000001</v>
      </c>
      <c r="D397" s="218">
        <f>'2.3.4.3.1_Regresi_Logistik'!D253</f>
        <v>0.47419099999999997</v>
      </c>
      <c r="E397" s="38">
        <f>'2.3.4.3.1_Regresi_Logistik'!G253</f>
        <v>0.2208995583658441</v>
      </c>
      <c r="F397" s="220">
        <f t="shared" si="6"/>
        <v>590.92093990740136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</row>
    <row r="398" spans="1:24" ht="14" x14ac:dyDescent="0.3">
      <c r="A398" s="218">
        <f>'2.3.4.3.1_Regresi_Logistik'!A329</f>
        <v>0</v>
      </c>
      <c r="B398" s="218">
        <f>'2.3.4.3.1_Regresi_Logistik'!B329</f>
        <v>8.14E-2</v>
      </c>
      <c r="C398" s="218">
        <f>'2.3.4.3.1_Regresi_Logistik'!C329</f>
        <v>-0.81412200000000001</v>
      </c>
      <c r="D398" s="218">
        <f>'2.3.4.3.1_Regresi_Logistik'!D329</f>
        <v>0.47419099999999997</v>
      </c>
      <c r="E398" s="38">
        <f>'2.3.4.3.1_Regresi_Logistik'!G329</f>
        <v>0.2208995583658441</v>
      </c>
      <c r="F398" s="220">
        <f t="shared" si="6"/>
        <v>590.92093990740136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</row>
    <row r="399" spans="1:24" ht="14" x14ac:dyDescent="0.3">
      <c r="A399" s="218">
        <f>'2.3.4.3.1_Regresi_Logistik'!A336</f>
        <v>0</v>
      </c>
      <c r="B399" s="218">
        <f>'2.3.4.3.1_Regresi_Logistik'!B336</f>
        <v>8.14E-2</v>
      </c>
      <c r="C399" s="218">
        <f>'2.3.4.3.1_Regresi_Logistik'!C336</f>
        <v>-0.81412200000000001</v>
      </c>
      <c r="D399" s="218">
        <f>'2.3.4.3.1_Regresi_Logistik'!D336</f>
        <v>0.47419099999999997</v>
      </c>
      <c r="E399" s="38">
        <f>'2.3.4.3.1_Regresi_Logistik'!G336</f>
        <v>0.2208995583658441</v>
      </c>
      <c r="F399" s="220">
        <f t="shared" si="6"/>
        <v>590.92093990740136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</row>
    <row r="400" spans="1:24" ht="14" x14ac:dyDescent="0.3">
      <c r="A400" s="218">
        <f>'2.3.4.3.1_Regresi_Logistik'!A338</f>
        <v>0</v>
      </c>
      <c r="B400" s="218">
        <f>'2.3.4.3.1_Regresi_Logistik'!B338</f>
        <v>8.14E-2</v>
      </c>
      <c r="C400" s="218">
        <f>'2.3.4.3.1_Regresi_Logistik'!C338</f>
        <v>-0.81412200000000001</v>
      </c>
      <c r="D400" s="218">
        <f>'2.3.4.3.1_Regresi_Logistik'!D338</f>
        <v>0.47419099999999997</v>
      </c>
      <c r="E400" s="38">
        <f>'2.3.4.3.1_Regresi_Logistik'!G338</f>
        <v>0.2208995583658441</v>
      </c>
      <c r="F400" s="220">
        <f t="shared" si="6"/>
        <v>590.92093990740136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</row>
    <row r="401" spans="1:24" ht="14" x14ac:dyDescent="0.3">
      <c r="A401" s="218">
        <f>'2.3.4.3.1_Regresi_Logistik'!A355</f>
        <v>0</v>
      </c>
      <c r="B401" s="218">
        <f>'2.3.4.3.1_Regresi_Logistik'!B355</f>
        <v>8.14E-2</v>
      </c>
      <c r="C401" s="218">
        <f>'2.3.4.3.1_Regresi_Logistik'!C355</f>
        <v>-0.81412200000000001</v>
      </c>
      <c r="D401" s="218">
        <f>'2.3.4.3.1_Regresi_Logistik'!D355</f>
        <v>0.47419099999999997</v>
      </c>
      <c r="E401" s="38">
        <f>'2.3.4.3.1_Regresi_Logistik'!G355</f>
        <v>0.2208995583658441</v>
      </c>
      <c r="F401" s="220">
        <f t="shared" si="6"/>
        <v>590.92093990740136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</row>
    <row r="402" spans="1:24" ht="14" x14ac:dyDescent="0.3">
      <c r="A402" s="218">
        <f>'2.3.4.3.1_Regresi_Logistik'!A380</f>
        <v>0</v>
      </c>
      <c r="B402" s="218">
        <f>'2.3.4.3.1_Regresi_Logistik'!B380</f>
        <v>8.14E-2</v>
      </c>
      <c r="C402" s="218">
        <f>'2.3.4.3.1_Regresi_Logistik'!C380</f>
        <v>-0.81412200000000001</v>
      </c>
      <c r="D402" s="218">
        <f>'2.3.4.3.1_Regresi_Logistik'!D380</f>
        <v>0.47419099999999997</v>
      </c>
      <c r="E402" s="38">
        <f>'2.3.4.3.1_Regresi_Logistik'!G380</f>
        <v>0.2208995583658441</v>
      </c>
      <c r="F402" s="220">
        <f t="shared" si="6"/>
        <v>590.92093990740136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</row>
    <row r="403" spans="1:24" ht="14" x14ac:dyDescent="0.3">
      <c r="A403" s="218">
        <f>'2.3.4.3.1_Regresi_Logistik'!A438</f>
        <v>0</v>
      </c>
      <c r="B403" s="218">
        <f>'2.3.4.3.1_Regresi_Logistik'!B438</f>
        <v>8.14E-2</v>
      </c>
      <c r="C403" s="218">
        <f>'2.3.4.3.1_Regresi_Logistik'!C438</f>
        <v>-0.81412200000000001</v>
      </c>
      <c r="D403" s="218">
        <f>'2.3.4.3.1_Regresi_Logistik'!D438</f>
        <v>0.47419099999999997</v>
      </c>
      <c r="E403" s="38">
        <f>'2.3.4.3.1_Regresi_Logistik'!G438</f>
        <v>0.2208995583658441</v>
      </c>
      <c r="F403" s="220">
        <f t="shared" si="6"/>
        <v>590.92093990740136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</row>
    <row r="404" spans="1:24" ht="14" x14ac:dyDescent="0.3">
      <c r="A404" s="218">
        <f>'2.3.4.3.1_Regresi_Logistik'!A441</f>
        <v>1</v>
      </c>
      <c r="B404" s="218">
        <f>'2.3.4.3.1_Regresi_Logistik'!B441</f>
        <v>8.14E-2</v>
      </c>
      <c r="C404" s="218">
        <f>'2.3.4.3.1_Regresi_Logistik'!C441</f>
        <v>-0.81412200000000001</v>
      </c>
      <c r="D404" s="218">
        <f>'2.3.4.3.1_Regresi_Logistik'!D441</f>
        <v>0.47419099999999997</v>
      </c>
      <c r="E404" s="38">
        <f>'2.3.4.3.1_Regresi_Logistik'!G441</f>
        <v>0.2208995583658441</v>
      </c>
      <c r="F404" s="220">
        <f t="shared" si="6"/>
        <v>590.92093990740136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</row>
    <row r="405" spans="1:24" ht="14" x14ac:dyDescent="0.3">
      <c r="A405" s="218">
        <f>'2.3.4.3.1_Regresi_Logistik'!A479</f>
        <v>0</v>
      </c>
      <c r="B405" s="218">
        <f>'2.3.4.3.1_Regresi_Logistik'!B479</f>
        <v>8.14E-2</v>
      </c>
      <c r="C405" s="218">
        <f>'2.3.4.3.1_Regresi_Logistik'!C479</f>
        <v>-0.81412200000000001</v>
      </c>
      <c r="D405" s="218">
        <f>'2.3.4.3.1_Regresi_Logistik'!D479</f>
        <v>0.47419099999999997</v>
      </c>
      <c r="E405" s="38">
        <f>'2.3.4.3.1_Regresi_Logistik'!G479</f>
        <v>0.2208995583658441</v>
      </c>
      <c r="F405" s="220">
        <f t="shared" si="6"/>
        <v>590.92093990740136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</row>
    <row r="406" spans="1:24" ht="14" x14ac:dyDescent="0.3">
      <c r="A406" s="218">
        <f>'2.3.4.3.1_Regresi_Logistik'!A508</f>
        <v>0</v>
      </c>
      <c r="B406" s="218">
        <f>'2.3.4.3.1_Regresi_Logistik'!B508</f>
        <v>8.14E-2</v>
      </c>
      <c r="C406" s="218">
        <f>'2.3.4.3.1_Regresi_Logistik'!C508</f>
        <v>-0.81412200000000001</v>
      </c>
      <c r="D406" s="218">
        <f>'2.3.4.3.1_Regresi_Logistik'!D508</f>
        <v>0.47419099999999997</v>
      </c>
      <c r="E406" s="38">
        <f>'2.3.4.3.1_Regresi_Logistik'!G508</f>
        <v>0.2208995583658441</v>
      </c>
      <c r="F406" s="220">
        <f t="shared" si="6"/>
        <v>590.92093990740136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</row>
    <row r="407" spans="1:24" ht="14" x14ac:dyDescent="0.3">
      <c r="A407" s="218">
        <f>'2.3.4.3.1_Regresi_Logistik'!A523</f>
        <v>0</v>
      </c>
      <c r="B407" s="218">
        <f>'2.3.4.3.1_Regresi_Logistik'!B523</f>
        <v>8.14E-2</v>
      </c>
      <c r="C407" s="218">
        <f>'2.3.4.3.1_Regresi_Logistik'!C523</f>
        <v>-0.81412200000000001</v>
      </c>
      <c r="D407" s="218">
        <f>'2.3.4.3.1_Regresi_Logistik'!D523</f>
        <v>0.47419099999999997</v>
      </c>
      <c r="E407" s="38">
        <f>'2.3.4.3.1_Regresi_Logistik'!G523</f>
        <v>0.2208995583658441</v>
      </c>
      <c r="F407" s="220">
        <f t="shared" si="6"/>
        <v>590.92093990740136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</row>
    <row r="408" spans="1:24" ht="14" x14ac:dyDescent="0.3">
      <c r="A408" s="218">
        <f>'2.3.4.3.1_Regresi_Logistik'!A553</f>
        <v>0</v>
      </c>
      <c r="B408" s="218">
        <f>'2.3.4.3.1_Regresi_Logistik'!B553</f>
        <v>8.14E-2</v>
      </c>
      <c r="C408" s="218">
        <f>'2.3.4.3.1_Regresi_Logistik'!C553</f>
        <v>-0.81412200000000001</v>
      </c>
      <c r="D408" s="218">
        <f>'2.3.4.3.1_Regresi_Logistik'!D553</f>
        <v>0.47419099999999997</v>
      </c>
      <c r="E408" s="38">
        <f>'2.3.4.3.1_Regresi_Logistik'!G553</f>
        <v>0.2208995583658441</v>
      </c>
      <c r="F408" s="220">
        <f t="shared" si="6"/>
        <v>590.92093990740136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</row>
    <row r="409" spans="1:24" ht="14" x14ac:dyDescent="0.3">
      <c r="A409" s="218">
        <f>'2.3.4.3.1_Regresi_Logistik'!A646</f>
        <v>0</v>
      </c>
      <c r="B409" s="218">
        <f>'2.3.4.3.1_Regresi_Logistik'!B646</f>
        <v>8.14E-2</v>
      </c>
      <c r="C409" s="218">
        <f>'2.3.4.3.1_Regresi_Logistik'!C646</f>
        <v>-0.81412200000000001</v>
      </c>
      <c r="D409" s="218">
        <f>'2.3.4.3.1_Regresi_Logistik'!D646</f>
        <v>0.47419099999999997</v>
      </c>
      <c r="E409" s="38">
        <f>'2.3.4.3.1_Regresi_Logistik'!G646</f>
        <v>0.2208995583658441</v>
      </c>
      <c r="F409" s="220">
        <f t="shared" si="6"/>
        <v>590.92093990740136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</row>
    <row r="410" spans="1:24" ht="14" x14ac:dyDescent="0.3">
      <c r="A410" s="218">
        <f>'2.3.4.3.1_Regresi_Logistik'!A19</f>
        <v>1</v>
      </c>
      <c r="B410" s="218">
        <f>'2.3.4.3.1_Regresi_Logistik'!B19</f>
        <v>-0.84050000000000002</v>
      </c>
      <c r="C410" s="218">
        <f>'2.3.4.3.1_Regresi_Logistik'!C19</f>
        <v>6.2895000000000006E-2</v>
      </c>
      <c r="D410" s="218">
        <f>'2.3.4.3.1_Regresi_Logistik'!D19</f>
        <v>0.47419099999999997</v>
      </c>
      <c r="E410" s="38">
        <f>'2.3.4.3.1_Regresi_Logistik'!G19</f>
        <v>0.21611974510167903</v>
      </c>
      <c r="F410" s="220">
        <f t="shared" si="6"/>
        <v>592.94012001892338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</row>
    <row r="411" spans="1:24" ht="14" x14ac:dyDescent="0.3">
      <c r="A411" s="218">
        <f>'2.3.4.3.1_Regresi_Logistik'!A391</f>
        <v>0</v>
      </c>
      <c r="B411" s="218">
        <f>'2.3.4.3.1_Regresi_Logistik'!B391</f>
        <v>-0.84050000000000002</v>
      </c>
      <c r="C411" s="218">
        <f>'2.3.4.3.1_Regresi_Logistik'!C391</f>
        <v>6.2895000000000006E-2</v>
      </c>
      <c r="D411" s="218">
        <f>'2.3.4.3.1_Regresi_Logistik'!D391</f>
        <v>0.47419099999999997</v>
      </c>
      <c r="E411" s="38">
        <f>'2.3.4.3.1_Regresi_Logistik'!G391</f>
        <v>0.21611974510167903</v>
      </c>
      <c r="F411" s="220">
        <f t="shared" si="6"/>
        <v>592.94012001892338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</row>
    <row r="412" spans="1:24" ht="14" x14ac:dyDescent="0.3">
      <c r="A412" s="218">
        <f>'2.3.4.3.1_Regresi_Logistik'!A91</f>
        <v>0</v>
      </c>
      <c r="B412" s="218">
        <f>'2.3.4.3.1_Regresi_Logistik'!B91</f>
        <v>-0.84050000000000002</v>
      </c>
      <c r="C412" s="218">
        <f>'2.3.4.3.1_Regresi_Logistik'!C91</f>
        <v>0.14205799999999999</v>
      </c>
      <c r="D412" s="218">
        <f>'2.3.4.3.1_Regresi_Logistik'!D91</f>
        <v>0.13558899999999999</v>
      </c>
      <c r="E412" s="38">
        <f>'2.3.4.3.1_Regresi_Logistik'!G91</f>
        <v>0.20127287419120124</v>
      </c>
      <c r="F412" s="220">
        <f t="shared" si="6"/>
        <v>599.42749794249585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</row>
    <row r="413" spans="1:24" ht="14" x14ac:dyDescent="0.3">
      <c r="A413" s="218">
        <f>'2.3.4.3.1_Regresi_Logistik'!A96</f>
        <v>0</v>
      </c>
      <c r="B413" s="218">
        <f>'2.3.4.3.1_Regresi_Logistik'!B96</f>
        <v>-0.84050000000000002</v>
      </c>
      <c r="C413" s="218">
        <f>'2.3.4.3.1_Regresi_Logistik'!C96</f>
        <v>0.14205799999999999</v>
      </c>
      <c r="D413" s="218">
        <f>'2.3.4.3.1_Regresi_Logistik'!D96</f>
        <v>0.13558899999999999</v>
      </c>
      <c r="E413" s="38">
        <f>'2.3.4.3.1_Regresi_Logistik'!G96</f>
        <v>0.20127287419120124</v>
      </c>
      <c r="F413" s="220">
        <f t="shared" si="6"/>
        <v>599.42749794249585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</row>
    <row r="414" spans="1:24" ht="14" x14ac:dyDescent="0.3">
      <c r="A414" s="218">
        <f>'2.3.4.3.1_Regresi_Logistik'!A25</f>
        <v>0</v>
      </c>
      <c r="B414" s="218">
        <f>'2.3.4.3.1_Regresi_Logistik'!B25</f>
        <v>8.14E-2</v>
      </c>
      <c r="C414" s="218">
        <f>'2.3.4.3.1_Regresi_Logistik'!C25</f>
        <v>-0.81412200000000001</v>
      </c>
      <c r="D414" s="218">
        <f>'2.3.4.3.1_Regresi_Logistik'!D25</f>
        <v>0.13558899999999999</v>
      </c>
      <c r="E414" s="38">
        <f>'2.3.4.3.1_Regresi_Logistik'!G25</f>
        <v>0.19447290167164524</v>
      </c>
      <c r="F414" s="220">
        <f t="shared" si="6"/>
        <v>602.51819910745076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</row>
    <row r="415" spans="1:24" ht="14" x14ac:dyDescent="0.3">
      <c r="A415" s="218">
        <f>'2.3.4.3.1_Regresi_Logistik'!A32</f>
        <v>0</v>
      </c>
      <c r="B415" s="218">
        <f>'2.3.4.3.1_Regresi_Logistik'!B32</f>
        <v>8.14E-2</v>
      </c>
      <c r="C415" s="218">
        <f>'2.3.4.3.1_Regresi_Logistik'!C32</f>
        <v>-0.81412200000000001</v>
      </c>
      <c r="D415" s="218">
        <f>'2.3.4.3.1_Regresi_Logistik'!D32</f>
        <v>0.13558899999999999</v>
      </c>
      <c r="E415" s="38">
        <f>'2.3.4.3.1_Regresi_Logistik'!G32</f>
        <v>0.19447290167164524</v>
      </c>
      <c r="F415" s="220">
        <f t="shared" si="6"/>
        <v>602.51819910745076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</row>
    <row r="416" spans="1:24" ht="14" x14ac:dyDescent="0.3">
      <c r="A416" s="218">
        <f>'2.3.4.3.1_Regresi_Logistik'!A41</f>
        <v>0</v>
      </c>
      <c r="B416" s="218">
        <f>'2.3.4.3.1_Regresi_Logistik'!B41</f>
        <v>8.14E-2</v>
      </c>
      <c r="C416" s="218">
        <f>'2.3.4.3.1_Regresi_Logistik'!C41</f>
        <v>-0.81412200000000001</v>
      </c>
      <c r="D416" s="218">
        <f>'2.3.4.3.1_Regresi_Logistik'!D41</f>
        <v>0.13558899999999999</v>
      </c>
      <c r="E416" s="38">
        <f>'2.3.4.3.1_Regresi_Logistik'!G41</f>
        <v>0.19447290167164524</v>
      </c>
      <c r="F416" s="220">
        <f t="shared" si="6"/>
        <v>602.51819910745076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</row>
    <row r="417" spans="1:24" ht="14" x14ac:dyDescent="0.3">
      <c r="A417" s="218">
        <f>'2.3.4.3.1_Regresi_Logistik'!A62</f>
        <v>0</v>
      </c>
      <c r="B417" s="218">
        <f>'2.3.4.3.1_Regresi_Logistik'!B62</f>
        <v>8.14E-2</v>
      </c>
      <c r="C417" s="218">
        <f>'2.3.4.3.1_Regresi_Logistik'!C62</f>
        <v>-0.81412200000000001</v>
      </c>
      <c r="D417" s="218">
        <f>'2.3.4.3.1_Regresi_Logistik'!D62</f>
        <v>0.13558899999999999</v>
      </c>
      <c r="E417" s="38">
        <f>'2.3.4.3.1_Regresi_Logistik'!G62</f>
        <v>0.19447290167164524</v>
      </c>
      <c r="F417" s="220">
        <f t="shared" si="6"/>
        <v>602.51819910745076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</row>
    <row r="418" spans="1:24" ht="14" x14ac:dyDescent="0.3">
      <c r="A418" s="218">
        <f>'2.3.4.3.1_Regresi_Logistik'!A66</f>
        <v>0</v>
      </c>
      <c r="B418" s="218">
        <f>'2.3.4.3.1_Regresi_Logistik'!B66</f>
        <v>8.14E-2</v>
      </c>
      <c r="C418" s="218">
        <f>'2.3.4.3.1_Regresi_Logistik'!C66</f>
        <v>-0.81412200000000001</v>
      </c>
      <c r="D418" s="218">
        <f>'2.3.4.3.1_Regresi_Logistik'!D66</f>
        <v>0.13558899999999999</v>
      </c>
      <c r="E418" s="38">
        <f>'2.3.4.3.1_Regresi_Logistik'!G66</f>
        <v>0.19447290167164524</v>
      </c>
      <c r="F418" s="220">
        <f t="shared" si="6"/>
        <v>602.51819910745076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</row>
    <row r="419" spans="1:24" ht="14" x14ac:dyDescent="0.3">
      <c r="A419" s="218">
        <f>'2.3.4.3.1_Regresi_Logistik'!A81</f>
        <v>0</v>
      </c>
      <c r="B419" s="218">
        <f>'2.3.4.3.1_Regresi_Logistik'!B81</f>
        <v>8.14E-2</v>
      </c>
      <c r="C419" s="218">
        <f>'2.3.4.3.1_Regresi_Logistik'!C81</f>
        <v>-0.81412200000000001</v>
      </c>
      <c r="D419" s="218">
        <f>'2.3.4.3.1_Regresi_Logistik'!D81</f>
        <v>0.13558899999999999</v>
      </c>
      <c r="E419" s="38">
        <f>'2.3.4.3.1_Regresi_Logistik'!G81</f>
        <v>0.19447290167164524</v>
      </c>
      <c r="F419" s="220">
        <f t="shared" si="6"/>
        <v>602.51819910745076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</row>
    <row r="420" spans="1:24" ht="14" x14ac:dyDescent="0.3">
      <c r="A420" s="218">
        <f>'2.3.4.3.1_Regresi_Logistik'!A116</f>
        <v>0</v>
      </c>
      <c r="B420" s="218">
        <f>'2.3.4.3.1_Regresi_Logistik'!B116</f>
        <v>8.14E-2</v>
      </c>
      <c r="C420" s="218">
        <f>'2.3.4.3.1_Regresi_Logistik'!C116</f>
        <v>-0.81412200000000001</v>
      </c>
      <c r="D420" s="218">
        <f>'2.3.4.3.1_Regresi_Logistik'!D116</f>
        <v>0.13558899999999999</v>
      </c>
      <c r="E420" s="38">
        <f>'2.3.4.3.1_Regresi_Logistik'!G116</f>
        <v>0.19447290167164524</v>
      </c>
      <c r="F420" s="220">
        <f t="shared" si="6"/>
        <v>602.51819910745076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</row>
    <row r="421" spans="1:24" ht="14" x14ac:dyDescent="0.3">
      <c r="A421" s="218">
        <f>'2.3.4.3.1_Regresi_Logistik'!A129</f>
        <v>0</v>
      </c>
      <c r="B421" s="218">
        <f>'2.3.4.3.1_Regresi_Logistik'!B129</f>
        <v>8.14E-2</v>
      </c>
      <c r="C421" s="218">
        <f>'2.3.4.3.1_Regresi_Logistik'!C129</f>
        <v>-0.81412200000000001</v>
      </c>
      <c r="D421" s="218">
        <f>'2.3.4.3.1_Regresi_Logistik'!D129</f>
        <v>0.13558899999999999</v>
      </c>
      <c r="E421" s="38">
        <f>'2.3.4.3.1_Regresi_Logistik'!G129</f>
        <v>0.19447290167164524</v>
      </c>
      <c r="F421" s="220">
        <f t="shared" si="6"/>
        <v>602.51819910745076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</row>
    <row r="422" spans="1:24" ht="14" x14ac:dyDescent="0.3">
      <c r="A422" s="218">
        <f>'2.3.4.3.1_Regresi_Logistik'!A132</f>
        <v>0</v>
      </c>
      <c r="B422" s="218">
        <f>'2.3.4.3.1_Regresi_Logistik'!B132</f>
        <v>8.14E-2</v>
      </c>
      <c r="C422" s="218">
        <f>'2.3.4.3.1_Regresi_Logistik'!C132</f>
        <v>-0.81412200000000001</v>
      </c>
      <c r="D422" s="218">
        <f>'2.3.4.3.1_Regresi_Logistik'!D132</f>
        <v>0.13558899999999999</v>
      </c>
      <c r="E422" s="38">
        <f>'2.3.4.3.1_Regresi_Logistik'!G132</f>
        <v>0.19447290167164524</v>
      </c>
      <c r="F422" s="220">
        <f t="shared" si="6"/>
        <v>602.51819910745076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</row>
    <row r="423" spans="1:24" ht="14" x14ac:dyDescent="0.3">
      <c r="A423" s="218">
        <f>'2.3.4.3.1_Regresi_Logistik'!A151</f>
        <v>0</v>
      </c>
      <c r="B423" s="218">
        <f>'2.3.4.3.1_Regresi_Logistik'!B151</f>
        <v>8.14E-2</v>
      </c>
      <c r="C423" s="218">
        <f>'2.3.4.3.1_Regresi_Logistik'!C151</f>
        <v>-0.81412200000000001</v>
      </c>
      <c r="D423" s="218">
        <f>'2.3.4.3.1_Regresi_Logistik'!D151</f>
        <v>0.13558899999999999</v>
      </c>
      <c r="E423" s="38">
        <f>'2.3.4.3.1_Regresi_Logistik'!G151</f>
        <v>0.19447290167164524</v>
      </c>
      <c r="F423" s="220">
        <f t="shared" si="6"/>
        <v>602.51819910745076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</row>
    <row r="424" spans="1:24" ht="14" x14ac:dyDescent="0.3">
      <c r="A424" s="218">
        <f>'2.3.4.3.1_Regresi_Logistik'!A155</f>
        <v>0</v>
      </c>
      <c r="B424" s="218">
        <f>'2.3.4.3.1_Regresi_Logistik'!B155</f>
        <v>8.14E-2</v>
      </c>
      <c r="C424" s="218">
        <f>'2.3.4.3.1_Regresi_Logistik'!C155</f>
        <v>-0.81412200000000001</v>
      </c>
      <c r="D424" s="218">
        <f>'2.3.4.3.1_Regresi_Logistik'!D155</f>
        <v>0.13558899999999999</v>
      </c>
      <c r="E424" s="38">
        <f>'2.3.4.3.1_Regresi_Logistik'!G155</f>
        <v>0.19447290167164524</v>
      </c>
      <c r="F424" s="220">
        <f t="shared" si="6"/>
        <v>602.51819910745076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</row>
    <row r="425" spans="1:24" ht="14" x14ac:dyDescent="0.3">
      <c r="A425" s="218">
        <f>'2.3.4.3.1_Regresi_Logistik'!A167</f>
        <v>0</v>
      </c>
      <c r="B425" s="218">
        <f>'2.3.4.3.1_Regresi_Logistik'!B167</f>
        <v>8.14E-2</v>
      </c>
      <c r="C425" s="218">
        <f>'2.3.4.3.1_Regresi_Logistik'!C167</f>
        <v>-0.81412200000000001</v>
      </c>
      <c r="D425" s="218">
        <f>'2.3.4.3.1_Regresi_Logistik'!D167</f>
        <v>0.13558899999999999</v>
      </c>
      <c r="E425" s="38">
        <f>'2.3.4.3.1_Regresi_Logistik'!G167</f>
        <v>0.19447290167164524</v>
      </c>
      <c r="F425" s="220">
        <f t="shared" si="6"/>
        <v>602.51819910745076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</row>
    <row r="426" spans="1:24" ht="14" x14ac:dyDescent="0.3">
      <c r="A426" s="218">
        <f>'2.3.4.3.1_Regresi_Logistik'!A172</f>
        <v>1</v>
      </c>
      <c r="B426" s="218">
        <f>'2.3.4.3.1_Regresi_Logistik'!B172</f>
        <v>8.14E-2</v>
      </c>
      <c r="C426" s="218">
        <f>'2.3.4.3.1_Regresi_Logistik'!C172</f>
        <v>-0.81412200000000001</v>
      </c>
      <c r="D426" s="218">
        <f>'2.3.4.3.1_Regresi_Logistik'!D172</f>
        <v>0.13558899999999999</v>
      </c>
      <c r="E426" s="38">
        <f>'2.3.4.3.1_Regresi_Logistik'!G172</f>
        <v>0.19447290167164524</v>
      </c>
      <c r="F426" s="220">
        <f t="shared" si="6"/>
        <v>602.51819910745076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</row>
    <row r="427" spans="1:24" ht="14" x14ac:dyDescent="0.3">
      <c r="A427" s="218">
        <f>'2.3.4.3.1_Regresi_Logistik'!A181</f>
        <v>1</v>
      </c>
      <c r="B427" s="218">
        <f>'2.3.4.3.1_Regresi_Logistik'!B181</f>
        <v>8.14E-2</v>
      </c>
      <c r="C427" s="218">
        <f>'2.3.4.3.1_Regresi_Logistik'!C181</f>
        <v>-0.81412200000000001</v>
      </c>
      <c r="D427" s="218">
        <f>'2.3.4.3.1_Regresi_Logistik'!D181</f>
        <v>0.13558899999999999</v>
      </c>
      <c r="E427" s="38">
        <f>'2.3.4.3.1_Regresi_Logistik'!G181</f>
        <v>0.19447290167164524</v>
      </c>
      <c r="F427" s="220">
        <f t="shared" si="6"/>
        <v>602.51819910745076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</row>
    <row r="428" spans="1:24" ht="14" x14ac:dyDescent="0.3">
      <c r="A428" s="218">
        <f>'2.3.4.3.1_Regresi_Logistik'!A205</f>
        <v>0</v>
      </c>
      <c r="B428" s="218">
        <f>'2.3.4.3.1_Regresi_Logistik'!B205</f>
        <v>8.14E-2</v>
      </c>
      <c r="C428" s="218">
        <f>'2.3.4.3.1_Regresi_Logistik'!C205</f>
        <v>-0.81412200000000001</v>
      </c>
      <c r="D428" s="218">
        <f>'2.3.4.3.1_Regresi_Logistik'!D205</f>
        <v>0.13558899999999999</v>
      </c>
      <c r="E428" s="38">
        <f>'2.3.4.3.1_Regresi_Logistik'!G205</f>
        <v>0.19447290167164524</v>
      </c>
      <c r="F428" s="220">
        <f t="shared" si="6"/>
        <v>602.51819910745076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</row>
    <row r="429" spans="1:24" ht="14" x14ac:dyDescent="0.3">
      <c r="A429" s="218">
        <f>'2.3.4.3.1_Regresi_Logistik'!A206</f>
        <v>0</v>
      </c>
      <c r="B429" s="218">
        <f>'2.3.4.3.1_Regresi_Logistik'!B206</f>
        <v>8.14E-2</v>
      </c>
      <c r="C429" s="218">
        <f>'2.3.4.3.1_Regresi_Logistik'!C206</f>
        <v>-0.81412200000000001</v>
      </c>
      <c r="D429" s="218">
        <f>'2.3.4.3.1_Regresi_Logistik'!D206</f>
        <v>0.13558899999999999</v>
      </c>
      <c r="E429" s="38">
        <f>'2.3.4.3.1_Regresi_Logistik'!G206</f>
        <v>0.19447290167164524</v>
      </c>
      <c r="F429" s="220">
        <f t="shared" si="6"/>
        <v>602.51819910745076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</row>
    <row r="430" spans="1:24" ht="14" x14ac:dyDescent="0.3">
      <c r="A430" s="218">
        <f>'2.3.4.3.1_Regresi_Logistik'!A230</f>
        <v>1</v>
      </c>
      <c r="B430" s="218">
        <f>'2.3.4.3.1_Regresi_Logistik'!B230</f>
        <v>8.14E-2</v>
      </c>
      <c r="C430" s="218">
        <f>'2.3.4.3.1_Regresi_Logistik'!C230</f>
        <v>-0.81412200000000001</v>
      </c>
      <c r="D430" s="218">
        <f>'2.3.4.3.1_Regresi_Logistik'!D230</f>
        <v>0.13558899999999999</v>
      </c>
      <c r="E430" s="38">
        <f>'2.3.4.3.1_Regresi_Logistik'!G230</f>
        <v>0.19447290167164524</v>
      </c>
      <c r="F430" s="220">
        <f t="shared" si="6"/>
        <v>602.51819910745076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</row>
    <row r="431" spans="1:24" ht="14" x14ac:dyDescent="0.3">
      <c r="A431" s="218">
        <f>'2.3.4.3.1_Regresi_Logistik'!A237</f>
        <v>0</v>
      </c>
      <c r="B431" s="218">
        <f>'2.3.4.3.1_Regresi_Logistik'!B237</f>
        <v>8.14E-2</v>
      </c>
      <c r="C431" s="218">
        <f>'2.3.4.3.1_Regresi_Logistik'!C237</f>
        <v>-0.81412200000000001</v>
      </c>
      <c r="D431" s="218">
        <f>'2.3.4.3.1_Regresi_Logistik'!D237</f>
        <v>0.13558899999999999</v>
      </c>
      <c r="E431" s="38">
        <f>'2.3.4.3.1_Regresi_Logistik'!G237</f>
        <v>0.19447290167164524</v>
      </c>
      <c r="F431" s="220">
        <f t="shared" si="6"/>
        <v>602.51819910745076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</row>
    <row r="432" spans="1:24" ht="14" x14ac:dyDescent="0.3">
      <c r="A432" s="218">
        <f>'2.3.4.3.1_Regresi_Logistik'!A243</f>
        <v>0</v>
      </c>
      <c r="B432" s="218">
        <f>'2.3.4.3.1_Regresi_Logistik'!B243</f>
        <v>8.14E-2</v>
      </c>
      <c r="C432" s="218">
        <f>'2.3.4.3.1_Regresi_Logistik'!C243</f>
        <v>-0.81412200000000001</v>
      </c>
      <c r="D432" s="218">
        <f>'2.3.4.3.1_Regresi_Logistik'!D243</f>
        <v>0.13558899999999999</v>
      </c>
      <c r="E432" s="38">
        <f>'2.3.4.3.1_Regresi_Logistik'!G243</f>
        <v>0.19447290167164524</v>
      </c>
      <c r="F432" s="220">
        <f t="shared" si="6"/>
        <v>602.51819910745076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</row>
    <row r="433" spans="1:24" ht="14" x14ac:dyDescent="0.3">
      <c r="A433" s="218">
        <f>'2.3.4.3.1_Regresi_Logistik'!A261</f>
        <v>0</v>
      </c>
      <c r="B433" s="218">
        <f>'2.3.4.3.1_Regresi_Logistik'!B261</f>
        <v>8.14E-2</v>
      </c>
      <c r="C433" s="218">
        <f>'2.3.4.3.1_Regresi_Logistik'!C261</f>
        <v>-0.81412200000000001</v>
      </c>
      <c r="D433" s="218">
        <f>'2.3.4.3.1_Regresi_Logistik'!D261</f>
        <v>0.13558899999999999</v>
      </c>
      <c r="E433" s="38">
        <f>'2.3.4.3.1_Regresi_Logistik'!G261</f>
        <v>0.19447290167164524</v>
      </c>
      <c r="F433" s="220">
        <f t="shared" si="6"/>
        <v>602.51819910745076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</row>
    <row r="434" spans="1:24" ht="14" x14ac:dyDescent="0.3">
      <c r="A434" s="218">
        <f>'2.3.4.3.1_Regresi_Logistik'!A273</f>
        <v>1</v>
      </c>
      <c r="B434" s="218">
        <f>'2.3.4.3.1_Regresi_Logistik'!B273</f>
        <v>8.14E-2</v>
      </c>
      <c r="C434" s="218">
        <f>'2.3.4.3.1_Regresi_Logistik'!C273</f>
        <v>-0.81412200000000001</v>
      </c>
      <c r="D434" s="218">
        <f>'2.3.4.3.1_Regresi_Logistik'!D273</f>
        <v>0.13558899999999999</v>
      </c>
      <c r="E434" s="38">
        <f>'2.3.4.3.1_Regresi_Logistik'!G273</f>
        <v>0.19447290167164524</v>
      </c>
      <c r="F434" s="220">
        <f t="shared" si="6"/>
        <v>602.51819910745076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</row>
    <row r="435" spans="1:24" ht="14" x14ac:dyDescent="0.3">
      <c r="A435" s="218">
        <f>'2.3.4.3.1_Regresi_Logistik'!A282</f>
        <v>0</v>
      </c>
      <c r="B435" s="218">
        <f>'2.3.4.3.1_Regresi_Logistik'!B282</f>
        <v>8.14E-2</v>
      </c>
      <c r="C435" s="218">
        <f>'2.3.4.3.1_Regresi_Logistik'!C282</f>
        <v>-0.81412200000000001</v>
      </c>
      <c r="D435" s="218">
        <f>'2.3.4.3.1_Regresi_Logistik'!D282</f>
        <v>0.13558899999999999</v>
      </c>
      <c r="E435" s="38">
        <f>'2.3.4.3.1_Regresi_Logistik'!G282</f>
        <v>0.19447290167164524</v>
      </c>
      <c r="F435" s="220">
        <f t="shared" si="6"/>
        <v>602.51819910745076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</row>
    <row r="436" spans="1:24" ht="14" x14ac:dyDescent="0.3">
      <c r="A436" s="218">
        <f>'2.3.4.3.1_Regresi_Logistik'!A297</f>
        <v>0</v>
      </c>
      <c r="B436" s="218">
        <f>'2.3.4.3.1_Regresi_Logistik'!B297</f>
        <v>8.14E-2</v>
      </c>
      <c r="C436" s="218">
        <f>'2.3.4.3.1_Regresi_Logistik'!C297</f>
        <v>-0.81412200000000001</v>
      </c>
      <c r="D436" s="218">
        <f>'2.3.4.3.1_Regresi_Logistik'!D297</f>
        <v>0.13558899999999999</v>
      </c>
      <c r="E436" s="38">
        <f>'2.3.4.3.1_Regresi_Logistik'!G297</f>
        <v>0.19447290167164524</v>
      </c>
      <c r="F436" s="220">
        <f t="shared" si="6"/>
        <v>602.51819910745076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</row>
    <row r="437" spans="1:24" ht="14" x14ac:dyDescent="0.3">
      <c r="A437" s="218">
        <f>'2.3.4.3.1_Regresi_Logistik'!A300</f>
        <v>0</v>
      </c>
      <c r="B437" s="218">
        <f>'2.3.4.3.1_Regresi_Logistik'!B300</f>
        <v>8.14E-2</v>
      </c>
      <c r="C437" s="218">
        <f>'2.3.4.3.1_Regresi_Logistik'!C300</f>
        <v>-0.81412200000000001</v>
      </c>
      <c r="D437" s="218">
        <f>'2.3.4.3.1_Regresi_Logistik'!D300</f>
        <v>0.13558899999999999</v>
      </c>
      <c r="E437" s="38">
        <f>'2.3.4.3.1_Regresi_Logistik'!G300</f>
        <v>0.19447290167164524</v>
      </c>
      <c r="F437" s="220">
        <f t="shared" si="6"/>
        <v>602.51819910745076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</row>
    <row r="438" spans="1:24" ht="14" x14ac:dyDescent="0.3">
      <c r="A438" s="218">
        <f>'2.3.4.3.1_Regresi_Logistik'!A302</f>
        <v>0</v>
      </c>
      <c r="B438" s="218">
        <f>'2.3.4.3.1_Regresi_Logistik'!B302</f>
        <v>8.14E-2</v>
      </c>
      <c r="C438" s="218">
        <f>'2.3.4.3.1_Regresi_Logistik'!C302</f>
        <v>-0.81412200000000001</v>
      </c>
      <c r="D438" s="218">
        <f>'2.3.4.3.1_Regresi_Logistik'!D302</f>
        <v>0.13558899999999999</v>
      </c>
      <c r="E438" s="38">
        <f>'2.3.4.3.1_Regresi_Logistik'!G302</f>
        <v>0.19447290167164524</v>
      </c>
      <c r="F438" s="220">
        <f t="shared" si="6"/>
        <v>602.51819910745076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</row>
    <row r="439" spans="1:24" ht="14" x14ac:dyDescent="0.3">
      <c r="A439" s="218">
        <f>'2.3.4.3.1_Regresi_Logistik'!A313</f>
        <v>0</v>
      </c>
      <c r="B439" s="218">
        <f>'2.3.4.3.1_Regresi_Logistik'!B313</f>
        <v>8.14E-2</v>
      </c>
      <c r="C439" s="218">
        <f>'2.3.4.3.1_Regresi_Logistik'!C313</f>
        <v>-0.81412200000000001</v>
      </c>
      <c r="D439" s="218">
        <f>'2.3.4.3.1_Regresi_Logistik'!D313</f>
        <v>0.13558899999999999</v>
      </c>
      <c r="E439" s="38">
        <f>'2.3.4.3.1_Regresi_Logistik'!G313</f>
        <v>0.19447290167164524</v>
      </c>
      <c r="F439" s="220">
        <f t="shared" si="6"/>
        <v>602.51819910745076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</row>
    <row r="440" spans="1:24" ht="14" x14ac:dyDescent="0.3">
      <c r="A440" s="218">
        <f>'2.3.4.3.1_Regresi_Logistik'!A318</f>
        <v>0</v>
      </c>
      <c r="B440" s="218">
        <f>'2.3.4.3.1_Regresi_Logistik'!B318</f>
        <v>8.14E-2</v>
      </c>
      <c r="C440" s="218">
        <f>'2.3.4.3.1_Regresi_Logistik'!C318</f>
        <v>-0.81412200000000001</v>
      </c>
      <c r="D440" s="218">
        <f>'2.3.4.3.1_Regresi_Logistik'!D318</f>
        <v>0.13558899999999999</v>
      </c>
      <c r="E440" s="38">
        <f>'2.3.4.3.1_Regresi_Logistik'!G318</f>
        <v>0.19447290167164524</v>
      </c>
      <c r="F440" s="220">
        <f t="shared" si="6"/>
        <v>602.51819910745076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</row>
    <row r="441" spans="1:24" ht="14" x14ac:dyDescent="0.3">
      <c r="A441" s="218">
        <f>'2.3.4.3.1_Regresi_Logistik'!A331</f>
        <v>0</v>
      </c>
      <c r="B441" s="218">
        <f>'2.3.4.3.1_Regresi_Logistik'!B331</f>
        <v>8.14E-2</v>
      </c>
      <c r="C441" s="218">
        <f>'2.3.4.3.1_Regresi_Logistik'!C331</f>
        <v>-0.81412200000000001</v>
      </c>
      <c r="D441" s="218">
        <f>'2.3.4.3.1_Regresi_Logistik'!D331</f>
        <v>0.13558899999999999</v>
      </c>
      <c r="E441" s="38">
        <f>'2.3.4.3.1_Regresi_Logistik'!G331</f>
        <v>0.19447290167164524</v>
      </c>
      <c r="F441" s="220">
        <f t="shared" si="6"/>
        <v>602.51819910745076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</row>
    <row r="442" spans="1:24" ht="14" x14ac:dyDescent="0.3">
      <c r="A442" s="218">
        <f>'2.3.4.3.1_Regresi_Logistik'!A335</f>
        <v>0</v>
      </c>
      <c r="B442" s="218">
        <f>'2.3.4.3.1_Regresi_Logistik'!B335</f>
        <v>8.14E-2</v>
      </c>
      <c r="C442" s="218">
        <f>'2.3.4.3.1_Regresi_Logistik'!C335</f>
        <v>-0.81412200000000001</v>
      </c>
      <c r="D442" s="218">
        <f>'2.3.4.3.1_Regresi_Logistik'!D335</f>
        <v>0.13558899999999999</v>
      </c>
      <c r="E442" s="38">
        <f>'2.3.4.3.1_Regresi_Logistik'!G335</f>
        <v>0.19447290167164524</v>
      </c>
      <c r="F442" s="220">
        <f t="shared" si="6"/>
        <v>602.51819910745076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</row>
    <row r="443" spans="1:24" ht="14" x14ac:dyDescent="0.3">
      <c r="A443" s="218">
        <f>'2.3.4.3.1_Regresi_Logistik'!A337</f>
        <v>1</v>
      </c>
      <c r="B443" s="218">
        <f>'2.3.4.3.1_Regresi_Logistik'!B337</f>
        <v>8.14E-2</v>
      </c>
      <c r="C443" s="218">
        <f>'2.3.4.3.1_Regresi_Logistik'!C337</f>
        <v>-0.81412200000000001</v>
      </c>
      <c r="D443" s="218">
        <f>'2.3.4.3.1_Regresi_Logistik'!D337</f>
        <v>0.13558899999999999</v>
      </c>
      <c r="E443" s="38">
        <f>'2.3.4.3.1_Regresi_Logistik'!G337</f>
        <v>0.19447290167164524</v>
      </c>
      <c r="F443" s="220">
        <f t="shared" si="6"/>
        <v>602.51819910745076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</row>
    <row r="444" spans="1:24" ht="14" x14ac:dyDescent="0.3">
      <c r="A444" s="218">
        <f>'2.3.4.3.1_Regresi_Logistik'!A358</f>
        <v>0</v>
      </c>
      <c r="B444" s="218">
        <f>'2.3.4.3.1_Regresi_Logistik'!B358</f>
        <v>8.14E-2</v>
      </c>
      <c r="C444" s="218">
        <f>'2.3.4.3.1_Regresi_Logistik'!C358</f>
        <v>-0.81412200000000001</v>
      </c>
      <c r="D444" s="218">
        <f>'2.3.4.3.1_Regresi_Logistik'!D358</f>
        <v>0.13558899999999999</v>
      </c>
      <c r="E444" s="38">
        <f>'2.3.4.3.1_Regresi_Logistik'!G358</f>
        <v>0.19447290167164524</v>
      </c>
      <c r="F444" s="220">
        <f t="shared" si="6"/>
        <v>602.51819910745076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</row>
    <row r="445" spans="1:24" ht="14" x14ac:dyDescent="0.3">
      <c r="A445" s="218">
        <f>'2.3.4.3.1_Regresi_Logistik'!A396</f>
        <v>1</v>
      </c>
      <c r="B445" s="218">
        <f>'2.3.4.3.1_Regresi_Logistik'!B396</f>
        <v>8.14E-2</v>
      </c>
      <c r="C445" s="218">
        <f>'2.3.4.3.1_Regresi_Logistik'!C396</f>
        <v>-0.81412200000000001</v>
      </c>
      <c r="D445" s="218">
        <f>'2.3.4.3.1_Regresi_Logistik'!D396</f>
        <v>0.13558899999999999</v>
      </c>
      <c r="E445" s="38">
        <f>'2.3.4.3.1_Regresi_Logistik'!G396</f>
        <v>0.19447290167164524</v>
      </c>
      <c r="F445" s="220">
        <f t="shared" si="6"/>
        <v>602.51819910745076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</row>
    <row r="446" spans="1:24" ht="14" x14ac:dyDescent="0.3">
      <c r="A446" s="218">
        <f>'2.3.4.3.1_Regresi_Logistik'!A423</f>
        <v>0</v>
      </c>
      <c r="B446" s="218">
        <f>'2.3.4.3.1_Regresi_Logistik'!B423</f>
        <v>8.14E-2</v>
      </c>
      <c r="C446" s="218">
        <f>'2.3.4.3.1_Regresi_Logistik'!C423</f>
        <v>-0.81412200000000001</v>
      </c>
      <c r="D446" s="218">
        <f>'2.3.4.3.1_Regresi_Logistik'!D423</f>
        <v>0.13558899999999999</v>
      </c>
      <c r="E446" s="38">
        <f>'2.3.4.3.1_Regresi_Logistik'!G423</f>
        <v>0.19447290167164524</v>
      </c>
      <c r="F446" s="220">
        <f t="shared" si="6"/>
        <v>602.51819910745076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</row>
    <row r="447" spans="1:24" ht="14" x14ac:dyDescent="0.3">
      <c r="A447" s="218">
        <f>'2.3.4.3.1_Regresi_Logistik'!A425</f>
        <v>0</v>
      </c>
      <c r="B447" s="218">
        <f>'2.3.4.3.1_Regresi_Logistik'!B425</f>
        <v>8.14E-2</v>
      </c>
      <c r="C447" s="218">
        <f>'2.3.4.3.1_Regresi_Logistik'!C425</f>
        <v>-0.81412200000000001</v>
      </c>
      <c r="D447" s="218">
        <f>'2.3.4.3.1_Regresi_Logistik'!D425</f>
        <v>0.13558899999999999</v>
      </c>
      <c r="E447" s="38">
        <f>'2.3.4.3.1_Regresi_Logistik'!G425</f>
        <v>0.19447290167164524</v>
      </c>
      <c r="F447" s="220">
        <f t="shared" si="6"/>
        <v>602.51819910745076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</row>
    <row r="448" spans="1:24" ht="14" x14ac:dyDescent="0.3">
      <c r="A448" s="218">
        <f>'2.3.4.3.1_Regresi_Logistik'!A431</f>
        <v>0</v>
      </c>
      <c r="B448" s="218">
        <f>'2.3.4.3.1_Regresi_Logistik'!B431</f>
        <v>8.14E-2</v>
      </c>
      <c r="C448" s="218">
        <f>'2.3.4.3.1_Regresi_Logistik'!C431</f>
        <v>-0.81412200000000001</v>
      </c>
      <c r="D448" s="218">
        <f>'2.3.4.3.1_Regresi_Logistik'!D431</f>
        <v>0.13558899999999999</v>
      </c>
      <c r="E448" s="38">
        <f>'2.3.4.3.1_Regresi_Logistik'!G431</f>
        <v>0.19447290167164524</v>
      </c>
      <c r="F448" s="220">
        <f t="shared" si="6"/>
        <v>602.51819910745076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</row>
    <row r="449" spans="1:24" ht="14" x14ac:dyDescent="0.3">
      <c r="A449" s="218">
        <f>'2.3.4.3.1_Regresi_Logistik'!A455</f>
        <v>1</v>
      </c>
      <c r="B449" s="218">
        <f>'2.3.4.3.1_Regresi_Logistik'!B455</f>
        <v>8.14E-2</v>
      </c>
      <c r="C449" s="218">
        <f>'2.3.4.3.1_Regresi_Logistik'!C455</f>
        <v>-0.81412200000000001</v>
      </c>
      <c r="D449" s="218">
        <f>'2.3.4.3.1_Regresi_Logistik'!D455</f>
        <v>0.13558899999999999</v>
      </c>
      <c r="E449" s="38">
        <f>'2.3.4.3.1_Regresi_Logistik'!G455</f>
        <v>0.19447290167164524</v>
      </c>
      <c r="F449" s="220">
        <f t="shared" si="6"/>
        <v>602.51819910745076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</row>
    <row r="450" spans="1:24" ht="14" x14ac:dyDescent="0.3">
      <c r="A450" s="218">
        <f>'2.3.4.3.1_Regresi_Logistik'!A460</f>
        <v>0</v>
      </c>
      <c r="B450" s="218">
        <f>'2.3.4.3.1_Regresi_Logistik'!B460</f>
        <v>8.14E-2</v>
      </c>
      <c r="C450" s="218">
        <f>'2.3.4.3.1_Regresi_Logistik'!C460</f>
        <v>-0.81412200000000001</v>
      </c>
      <c r="D450" s="218">
        <f>'2.3.4.3.1_Regresi_Logistik'!D460</f>
        <v>0.13558899999999999</v>
      </c>
      <c r="E450" s="38">
        <f>'2.3.4.3.1_Regresi_Logistik'!G460</f>
        <v>0.19447290167164524</v>
      </c>
      <c r="F450" s="220">
        <f t="shared" si="6"/>
        <v>602.51819910745076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</row>
    <row r="451" spans="1:24" ht="14" x14ac:dyDescent="0.3">
      <c r="A451" s="218">
        <f>'2.3.4.3.1_Regresi_Logistik'!A469</f>
        <v>0</v>
      </c>
      <c r="B451" s="218">
        <f>'2.3.4.3.1_Regresi_Logistik'!B469</f>
        <v>8.14E-2</v>
      </c>
      <c r="C451" s="218">
        <f>'2.3.4.3.1_Regresi_Logistik'!C469</f>
        <v>-0.81412200000000001</v>
      </c>
      <c r="D451" s="218">
        <f>'2.3.4.3.1_Regresi_Logistik'!D469</f>
        <v>0.13558899999999999</v>
      </c>
      <c r="E451" s="38">
        <f>'2.3.4.3.1_Regresi_Logistik'!G469</f>
        <v>0.19447290167164524</v>
      </c>
      <c r="F451" s="220">
        <f t="shared" si="6"/>
        <v>602.51819910745076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</row>
    <row r="452" spans="1:24" ht="14" x14ac:dyDescent="0.3">
      <c r="A452" s="218">
        <f>'2.3.4.3.1_Regresi_Logistik'!A475</f>
        <v>0</v>
      </c>
      <c r="B452" s="218">
        <f>'2.3.4.3.1_Regresi_Logistik'!B475</f>
        <v>8.14E-2</v>
      </c>
      <c r="C452" s="218">
        <f>'2.3.4.3.1_Regresi_Logistik'!C475</f>
        <v>-0.81412200000000001</v>
      </c>
      <c r="D452" s="218">
        <f>'2.3.4.3.1_Regresi_Logistik'!D475</f>
        <v>0.13558899999999999</v>
      </c>
      <c r="E452" s="38">
        <f>'2.3.4.3.1_Regresi_Logistik'!G475</f>
        <v>0.19447290167164524</v>
      </c>
      <c r="F452" s="220">
        <f t="shared" si="6"/>
        <v>602.51819910745076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</row>
    <row r="453" spans="1:24" ht="14" x14ac:dyDescent="0.3">
      <c r="A453" s="218">
        <f>'2.3.4.3.1_Regresi_Logistik'!A488</f>
        <v>1</v>
      </c>
      <c r="B453" s="218">
        <f>'2.3.4.3.1_Regresi_Logistik'!B488</f>
        <v>8.14E-2</v>
      </c>
      <c r="C453" s="218">
        <f>'2.3.4.3.1_Regresi_Logistik'!C488</f>
        <v>-0.81412200000000001</v>
      </c>
      <c r="D453" s="218">
        <f>'2.3.4.3.1_Regresi_Logistik'!D488</f>
        <v>0.13558899999999999</v>
      </c>
      <c r="E453" s="38">
        <f>'2.3.4.3.1_Regresi_Logistik'!G488</f>
        <v>0.19447290167164524</v>
      </c>
      <c r="F453" s="220">
        <f t="shared" si="6"/>
        <v>602.51819910745076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</row>
    <row r="454" spans="1:24" ht="14" x14ac:dyDescent="0.3">
      <c r="A454" s="218">
        <f>'2.3.4.3.1_Regresi_Logistik'!A502</f>
        <v>0</v>
      </c>
      <c r="B454" s="218">
        <f>'2.3.4.3.1_Regresi_Logistik'!B502</f>
        <v>8.14E-2</v>
      </c>
      <c r="C454" s="218">
        <f>'2.3.4.3.1_Regresi_Logistik'!C502</f>
        <v>-0.81412200000000001</v>
      </c>
      <c r="D454" s="218">
        <f>'2.3.4.3.1_Regresi_Logistik'!D502</f>
        <v>0.13558899999999999</v>
      </c>
      <c r="E454" s="38">
        <f>'2.3.4.3.1_Regresi_Logistik'!G502</f>
        <v>0.19447290167164524</v>
      </c>
      <c r="F454" s="220">
        <f t="shared" si="6"/>
        <v>602.51819910745076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</row>
    <row r="455" spans="1:24" ht="14" x14ac:dyDescent="0.3">
      <c r="A455" s="218">
        <f>'2.3.4.3.1_Regresi_Logistik'!A512</f>
        <v>0</v>
      </c>
      <c r="B455" s="218">
        <f>'2.3.4.3.1_Regresi_Logistik'!B512</f>
        <v>8.14E-2</v>
      </c>
      <c r="C455" s="218">
        <f>'2.3.4.3.1_Regresi_Logistik'!C512</f>
        <v>-0.81412200000000001</v>
      </c>
      <c r="D455" s="218">
        <f>'2.3.4.3.1_Regresi_Logistik'!D512</f>
        <v>0.13558899999999999</v>
      </c>
      <c r="E455" s="38">
        <f>'2.3.4.3.1_Regresi_Logistik'!G512</f>
        <v>0.19447290167164524</v>
      </c>
      <c r="F455" s="220">
        <f t="shared" si="6"/>
        <v>602.51819910745076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</row>
    <row r="456" spans="1:24" ht="14" x14ac:dyDescent="0.3">
      <c r="A456" s="218">
        <f>'2.3.4.3.1_Regresi_Logistik'!A521</f>
        <v>0</v>
      </c>
      <c r="B456" s="218">
        <f>'2.3.4.3.1_Regresi_Logistik'!B521</f>
        <v>8.14E-2</v>
      </c>
      <c r="C456" s="218">
        <f>'2.3.4.3.1_Regresi_Logistik'!C521</f>
        <v>-0.81412200000000001</v>
      </c>
      <c r="D456" s="218">
        <f>'2.3.4.3.1_Regresi_Logistik'!D521</f>
        <v>0.13558899999999999</v>
      </c>
      <c r="E456" s="38">
        <f>'2.3.4.3.1_Regresi_Logistik'!G521</f>
        <v>0.19447290167164524</v>
      </c>
      <c r="F456" s="220">
        <f t="shared" si="6"/>
        <v>602.51819910745076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</row>
    <row r="457" spans="1:24" ht="14" x14ac:dyDescent="0.3">
      <c r="A457" s="218">
        <f>'2.3.4.3.1_Regresi_Logistik'!A524</f>
        <v>0</v>
      </c>
      <c r="B457" s="218">
        <f>'2.3.4.3.1_Regresi_Logistik'!B524</f>
        <v>8.14E-2</v>
      </c>
      <c r="C457" s="218">
        <f>'2.3.4.3.1_Regresi_Logistik'!C524</f>
        <v>-0.81412200000000001</v>
      </c>
      <c r="D457" s="218">
        <f>'2.3.4.3.1_Regresi_Logistik'!D524</f>
        <v>0.13558899999999999</v>
      </c>
      <c r="E457" s="38">
        <f>'2.3.4.3.1_Regresi_Logistik'!G524</f>
        <v>0.19447290167164524</v>
      </c>
      <c r="F457" s="220">
        <f t="shared" ref="F457:F520" si="7">$F$3-$F$2*LN(E457/(1-E457))</f>
        <v>602.51819910745076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</row>
    <row r="458" spans="1:24" ht="14" x14ac:dyDescent="0.3">
      <c r="A458" s="218">
        <f>'2.3.4.3.1_Regresi_Logistik'!A551</f>
        <v>0</v>
      </c>
      <c r="B458" s="218">
        <f>'2.3.4.3.1_Regresi_Logistik'!B551</f>
        <v>8.14E-2</v>
      </c>
      <c r="C458" s="218">
        <f>'2.3.4.3.1_Regresi_Logistik'!C551</f>
        <v>-0.81412200000000001</v>
      </c>
      <c r="D458" s="218">
        <f>'2.3.4.3.1_Regresi_Logistik'!D551</f>
        <v>0.13558899999999999</v>
      </c>
      <c r="E458" s="38">
        <f>'2.3.4.3.1_Regresi_Logistik'!G551</f>
        <v>0.19447290167164524</v>
      </c>
      <c r="F458" s="220">
        <f t="shared" si="7"/>
        <v>602.51819910745076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</row>
    <row r="459" spans="1:24" ht="14" x14ac:dyDescent="0.3">
      <c r="A459" s="218">
        <f>'2.3.4.3.1_Regresi_Logistik'!A560</f>
        <v>0</v>
      </c>
      <c r="B459" s="218">
        <f>'2.3.4.3.1_Regresi_Logistik'!B560</f>
        <v>8.14E-2</v>
      </c>
      <c r="C459" s="218">
        <f>'2.3.4.3.1_Regresi_Logistik'!C560</f>
        <v>-0.81412200000000001</v>
      </c>
      <c r="D459" s="218">
        <f>'2.3.4.3.1_Regresi_Logistik'!D560</f>
        <v>0.13558899999999999</v>
      </c>
      <c r="E459" s="38">
        <f>'2.3.4.3.1_Regresi_Logistik'!G560</f>
        <v>0.19447290167164524</v>
      </c>
      <c r="F459" s="220">
        <f t="shared" si="7"/>
        <v>602.51819910745076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</row>
    <row r="460" spans="1:24" ht="14" x14ac:dyDescent="0.3">
      <c r="A460" s="218">
        <f>'2.3.4.3.1_Regresi_Logistik'!A562</f>
        <v>0</v>
      </c>
      <c r="B460" s="218">
        <f>'2.3.4.3.1_Regresi_Logistik'!B562</f>
        <v>8.14E-2</v>
      </c>
      <c r="C460" s="218">
        <f>'2.3.4.3.1_Regresi_Logistik'!C562</f>
        <v>-0.81412200000000001</v>
      </c>
      <c r="D460" s="218">
        <f>'2.3.4.3.1_Regresi_Logistik'!D562</f>
        <v>0.13558899999999999</v>
      </c>
      <c r="E460" s="38">
        <f>'2.3.4.3.1_Regresi_Logistik'!G562</f>
        <v>0.19447290167164524</v>
      </c>
      <c r="F460" s="220">
        <f t="shared" si="7"/>
        <v>602.51819910745076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</row>
    <row r="461" spans="1:24" ht="14" x14ac:dyDescent="0.3">
      <c r="A461" s="218">
        <f>'2.3.4.3.1_Regresi_Logistik'!A565</f>
        <v>0</v>
      </c>
      <c r="B461" s="218">
        <f>'2.3.4.3.1_Regresi_Logistik'!B565</f>
        <v>8.14E-2</v>
      </c>
      <c r="C461" s="218">
        <f>'2.3.4.3.1_Regresi_Logistik'!C565</f>
        <v>-0.81412200000000001</v>
      </c>
      <c r="D461" s="218">
        <f>'2.3.4.3.1_Regresi_Logistik'!D565</f>
        <v>0.13558899999999999</v>
      </c>
      <c r="E461" s="38">
        <f>'2.3.4.3.1_Regresi_Logistik'!G565</f>
        <v>0.19447290167164524</v>
      </c>
      <c r="F461" s="220">
        <f t="shared" si="7"/>
        <v>602.51819910745076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</row>
    <row r="462" spans="1:24" ht="14" x14ac:dyDescent="0.3">
      <c r="A462" s="218">
        <f>'2.3.4.3.1_Regresi_Logistik'!A573</f>
        <v>0</v>
      </c>
      <c r="B462" s="218">
        <f>'2.3.4.3.1_Regresi_Logistik'!B573</f>
        <v>8.14E-2</v>
      </c>
      <c r="C462" s="218">
        <f>'2.3.4.3.1_Regresi_Logistik'!C573</f>
        <v>-0.81412200000000001</v>
      </c>
      <c r="D462" s="218">
        <f>'2.3.4.3.1_Regresi_Logistik'!D573</f>
        <v>0.13558899999999999</v>
      </c>
      <c r="E462" s="38">
        <f>'2.3.4.3.1_Regresi_Logistik'!G573</f>
        <v>0.19447290167164524</v>
      </c>
      <c r="F462" s="220">
        <f t="shared" si="7"/>
        <v>602.51819910745076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</row>
    <row r="463" spans="1:24" ht="14" x14ac:dyDescent="0.3">
      <c r="A463" s="218">
        <f>'2.3.4.3.1_Regresi_Logistik'!A575</f>
        <v>1</v>
      </c>
      <c r="B463" s="218">
        <f>'2.3.4.3.1_Regresi_Logistik'!B575</f>
        <v>8.14E-2</v>
      </c>
      <c r="C463" s="218">
        <f>'2.3.4.3.1_Regresi_Logistik'!C575</f>
        <v>-0.81412200000000001</v>
      </c>
      <c r="D463" s="218">
        <f>'2.3.4.3.1_Regresi_Logistik'!D575</f>
        <v>0.13558899999999999</v>
      </c>
      <c r="E463" s="38">
        <f>'2.3.4.3.1_Regresi_Logistik'!G575</f>
        <v>0.19447290167164524</v>
      </c>
      <c r="F463" s="220">
        <f t="shared" si="7"/>
        <v>602.51819910745076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</row>
    <row r="464" spans="1:24" ht="14" x14ac:dyDescent="0.3">
      <c r="A464" s="218">
        <f>'2.3.4.3.1_Regresi_Logistik'!A577</f>
        <v>0</v>
      </c>
      <c r="B464" s="218">
        <f>'2.3.4.3.1_Regresi_Logistik'!B577</f>
        <v>8.14E-2</v>
      </c>
      <c r="C464" s="218">
        <f>'2.3.4.3.1_Regresi_Logistik'!C577</f>
        <v>-0.81412200000000001</v>
      </c>
      <c r="D464" s="218">
        <f>'2.3.4.3.1_Regresi_Logistik'!D577</f>
        <v>0.13558899999999999</v>
      </c>
      <c r="E464" s="38">
        <f>'2.3.4.3.1_Regresi_Logistik'!G577</f>
        <v>0.19447290167164524</v>
      </c>
      <c r="F464" s="220">
        <f t="shared" si="7"/>
        <v>602.51819910745076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</row>
    <row r="465" spans="1:24" ht="14" x14ac:dyDescent="0.3">
      <c r="A465" s="218">
        <f>'2.3.4.3.1_Regresi_Logistik'!A602</f>
        <v>0</v>
      </c>
      <c r="B465" s="218">
        <f>'2.3.4.3.1_Regresi_Logistik'!B602</f>
        <v>8.14E-2</v>
      </c>
      <c r="C465" s="218">
        <f>'2.3.4.3.1_Regresi_Logistik'!C602</f>
        <v>-0.81412200000000001</v>
      </c>
      <c r="D465" s="218">
        <f>'2.3.4.3.1_Regresi_Logistik'!D602</f>
        <v>0.13558899999999999</v>
      </c>
      <c r="E465" s="38">
        <f>'2.3.4.3.1_Regresi_Logistik'!G602</f>
        <v>0.19447290167164524</v>
      </c>
      <c r="F465" s="220">
        <f t="shared" si="7"/>
        <v>602.51819910745076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</row>
    <row r="466" spans="1:24" ht="14" x14ac:dyDescent="0.3">
      <c r="A466" s="218">
        <f>'2.3.4.3.1_Regresi_Logistik'!A609</f>
        <v>0</v>
      </c>
      <c r="B466" s="218">
        <f>'2.3.4.3.1_Regresi_Logistik'!B609</f>
        <v>8.14E-2</v>
      </c>
      <c r="C466" s="218">
        <f>'2.3.4.3.1_Regresi_Logistik'!C609</f>
        <v>-0.81412200000000001</v>
      </c>
      <c r="D466" s="218">
        <f>'2.3.4.3.1_Regresi_Logistik'!D609</f>
        <v>0.13558899999999999</v>
      </c>
      <c r="E466" s="38">
        <f>'2.3.4.3.1_Regresi_Logistik'!G609</f>
        <v>0.19447290167164524</v>
      </c>
      <c r="F466" s="220">
        <f t="shared" si="7"/>
        <v>602.51819910745076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</row>
    <row r="467" spans="1:24" ht="14" x14ac:dyDescent="0.3">
      <c r="A467" s="218">
        <f>'2.3.4.3.1_Regresi_Logistik'!A616</f>
        <v>0</v>
      </c>
      <c r="B467" s="218">
        <f>'2.3.4.3.1_Regresi_Logistik'!B616</f>
        <v>8.14E-2</v>
      </c>
      <c r="C467" s="218">
        <f>'2.3.4.3.1_Regresi_Logistik'!C616</f>
        <v>-0.81412200000000001</v>
      </c>
      <c r="D467" s="218">
        <f>'2.3.4.3.1_Regresi_Logistik'!D616</f>
        <v>0.13558899999999999</v>
      </c>
      <c r="E467" s="38">
        <f>'2.3.4.3.1_Regresi_Logistik'!G616</f>
        <v>0.19447290167164524</v>
      </c>
      <c r="F467" s="220">
        <f t="shared" si="7"/>
        <v>602.51819910745076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</row>
    <row r="468" spans="1:24" ht="14" x14ac:dyDescent="0.3">
      <c r="A468" s="218">
        <f>'2.3.4.3.1_Regresi_Logistik'!A640</f>
        <v>1</v>
      </c>
      <c r="B468" s="218">
        <f>'2.3.4.3.1_Regresi_Logistik'!B640</f>
        <v>8.14E-2</v>
      </c>
      <c r="C468" s="218">
        <f>'2.3.4.3.1_Regresi_Logistik'!C640</f>
        <v>-0.81412200000000001</v>
      </c>
      <c r="D468" s="218">
        <f>'2.3.4.3.1_Regresi_Logistik'!D640</f>
        <v>0.13558899999999999</v>
      </c>
      <c r="E468" s="38">
        <f>'2.3.4.3.1_Regresi_Logistik'!G640</f>
        <v>0.19447290167164524</v>
      </c>
      <c r="F468" s="220">
        <f t="shared" si="7"/>
        <v>602.51819910745076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</row>
    <row r="469" spans="1:24" ht="14" x14ac:dyDescent="0.3">
      <c r="A469" s="218">
        <f>'2.3.4.3.1_Regresi_Logistik'!A653</f>
        <v>0</v>
      </c>
      <c r="B469" s="218">
        <f>'2.3.4.3.1_Regresi_Logistik'!B653</f>
        <v>8.14E-2</v>
      </c>
      <c r="C469" s="218">
        <f>'2.3.4.3.1_Regresi_Logistik'!C653</f>
        <v>-0.81412200000000001</v>
      </c>
      <c r="D469" s="218">
        <f>'2.3.4.3.1_Regresi_Logistik'!D653</f>
        <v>0.13558899999999999</v>
      </c>
      <c r="E469" s="38">
        <f>'2.3.4.3.1_Regresi_Logistik'!G653</f>
        <v>0.19447290167164524</v>
      </c>
      <c r="F469" s="220">
        <f t="shared" si="7"/>
        <v>602.51819910745076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</row>
    <row r="470" spans="1:24" ht="14" x14ac:dyDescent="0.3">
      <c r="A470" s="218">
        <f>'2.3.4.3.1_Regresi_Logistik'!A663</f>
        <v>0</v>
      </c>
      <c r="B470" s="218">
        <f>'2.3.4.3.1_Regresi_Logistik'!B663</f>
        <v>8.14E-2</v>
      </c>
      <c r="C470" s="218">
        <f>'2.3.4.3.1_Regresi_Logistik'!C663</f>
        <v>-0.81412200000000001</v>
      </c>
      <c r="D470" s="218">
        <f>'2.3.4.3.1_Regresi_Logistik'!D663</f>
        <v>0.13558899999999999</v>
      </c>
      <c r="E470" s="38">
        <f>'2.3.4.3.1_Regresi_Logistik'!G663</f>
        <v>0.19447290167164524</v>
      </c>
      <c r="F470" s="220">
        <f t="shared" si="7"/>
        <v>602.51819910745076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</row>
    <row r="471" spans="1:24" ht="14" x14ac:dyDescent="0.3">
      <c r="A471" s="218">
        <f>'2.3.4.3.1_Regresi_Logistik'!A367</f>
        <v>0</v>
      </c>
      <c r="B471" s="218">
        <f>'2.3.4.3.1_Regresi_Logistik'!B367</f>
        <v>-0.84050000000000002</v>
      </c>
      <c r="C471" s="218">
        <f>'2.3.4.3.1_Regresi_Logistik'!C367</f>
        <v>6.2895000000000006E-2</v>
      </c>
      <c r="D471" s="218">
        <f>'2.3.4.3.1_Regresi_Logistik'!D367</f>
        <v>0.13558899999999999</v>
      </c>
      <c r="E471" s="38">
        <f>'2.3.4.3.1_Regresi_Logistik'!G367</f>
        <v>0.19012536505247912</v>
      </c>
      <c r="F471" s="220">
        <f t="shared" si="7"/>
        <v>604.53737921897277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</row>
    <row r="472" spans="1:24" ht="14" x14ac:dyDescent="0.3">
      <c r="A472" s="218">
        <f>'2.3.4.3.1_Regresi_Logistik'!A498</f>
        <v>0</v>
      </c>
      <c r="B472" s="218">
        <f>'2.3.4.3.1_Regresi_Logistik'!B498</f>
        <v>-0.84050000000000002</v>
      </c>
      <c r="C472" s="218">
        <f>'2.3.4.3.1_Regresi_Logistik'!C498</f>
        <v>6.2895000000000006E-2</v>
      </c>
      <c r="D472" s="218">
        <f>'2.3.4.3.1_Regresi_Logistik'!D498</f>
        <v>0.13558899999999999</v>
      </c>
      <c r="E472" s="38">
        <f>'2.3.4.3.1_Regresi_Logistik'!G498</f>
        <v>0.19012536505247912</v>
      </c>
      <c r="F472" s="220">
        <f t="shared" si="7"/>
        <v>604.53737921897277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</row>
    <row r="473" spans="1:24" ht="14" x14ac:dyDescent="0.3">
      <c r="A473" s="218">
        <f>'2.3.4.3.1_Regresi_Logistik'!A158</f>
        <v>0</v>
      </c>
      <c r="B473" s="218">
        <f>'2.3.4.3.1_Regresi_Logistik'!B158</f>
        <v>-0.84050000000000002</v>
      </c>
      <c r="C473" s="218">
        <f>'2.3.4.3.1_Regresi_Logistik'!C158</f>
        <v>0.14205799999999999</v>
      </c>
      <c r="D473" s="218">
        <f>'2.3.4.3.1_Regresi_Logistik'!D158</f>
        <v>-2.6051999999999999E-2</v>
      </c>
      <c r="E473" s="38">
        <f>'2.3.4.3.1_Regresi_Logistik'!G158</f>
        <v>0.18921686606534949</v>
      </c>
      <c r="F473" s="220">
        <f t="shared" si="7"/>
        <v>604.96376935954368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</row>
    <row r="474" spans="1:24" ht="14" x14ac:dyDescent="0.3">
      <c r="A474" s="218">
        <f>'2.3.4.3.1_Regresi_Logistik'!A217</f>
        <v>0</v>
      </c>
      <c r="B474" s="218">
        <f>'2.3.4.3.1_Regresi_Logistik'!B217</f>
        <v>-0.84050000000000002</v>
      </c>
      <c r="C474" s="218">
        <f>'2.3.4.3.1_Regresi_Logistik'!C217</f>
        <v>0.14205799999999999</v>
      </c>
      <c r="D474" s="218">
        <f>'2.3.4.3.1_Regresi_Logistik'!D217</f>
        <v>-2.6051999999999999E-2</v>
      </c>
      <c r="E474" s="38">
        <f>'2.3.4.3.1_Regresi_Logistik'!G217</f>
        <v>0.18921686606534949</v>
      </c>
      <c r="F474" s="220">
        <f t="shared" si="7"/>
        <v>604.96376935954368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</row>
    <row r="475" spans="1:24" ht="14" x14ac:dyDescent="0.3">
      <c r="A475" s="218">
        <f>'2.3.4.3.1_Regresi_Logistik'!A364</f>
        <v>0</v>
      </c>
      <c r="B475" s="218">
        <f>'2.3.4.3.1_Regresi_Logistik'!B364</f>
        <v>-0.84050000000000002</v>
      </c>
      <c r="C475" s="218">
        <f>'2.3.4.3.1_Regresi_Logistik'!C364</f>
        <v>0.14205799999999999</v>
      </c>
      <c r="D475" s="218">
        <f>'2.3.4.3.1_Regresi_Logistik'!D364</f>
        <v>-2.6051999999999999E-2</v>
      </c>
      <c r="E475" s="38">
        <f>'2.3.4.3.1_Regresi_Logistik'!G364</f>
        <v>0.18921686606534949</v>
      </c>
      <c r="F475" s="220">
        <f t="shared" si="7"/>
        <v>604.96376935954368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</row>
    <row r="476" spans="1:24" ht="14" x14ac:dyDescent="0.3">
      <c r="A476" s="218">
        <f>'2.3.4.3.1_Regresi_Logistik'!A11</f>
        <v>1</v>
      </c>
      <c r="B476" s="218">
        <f>'2.3.4.3.1_Regresi_Logistik'!B11</f>
        <v>8.14E-2</v>
      </c>
      <c r="C476" s="218">
        <f>'2.3.4.3.1_Regresi_Logistik'!C11</f>
        <v>-0.81412200000000001</v>
      </c>
      <c r="D476" s="218">
        <f>'2.3.4.3.1_Regresi_Logistik'!D11</f>
        <v>-2.6051999999999999E-2</v>
      </c>
      <c r="E476" s="38">
        <f>'2.3.4.3.1_Regresi_Logistik'!G11</f>
        <v>0.18273102033392438</v>
      </c>
      <c r="F476" s="220">
        <f t="shared" si="7"/>
        <v>608.05447052449847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</row>
    <row r="477" spans="1:24" ht="14" x14ac:dyDescent="0.3">
      <c r="A477" s="218">
        <f>'2.3.4.3.1_Regresi_Logistik'!A63</f>
        <v>0</v>
      </c>
      <c r="B477" s="218">
        <f>'2.3.4.3.1_Regresi_Logistik'!B63</f>
        <v>8.14E-2</v>
      </c>
      <c r="C477" s="218">
        <f>'2.3.4.3.1_Regresi_Logistik'!C63</f>
        <v>-0.81412200000000001</v>
      </c>
      <c r="D477" s="218">
        <f>'2.3.4.3.1_Regresi_Logistik'!D63</f>
        <v>-2.6051999999999999E-2</v>
      </c>
      <c r="E477" s="38">
        <f>'2.3.4.3.1_Regresi_Logistik'!G63</f>
        <v>0.18273102033392438</v>
      </c>
      <c r="F477" s="220">
        <f t="shared" si="7"/>
        <v>608.05447052449847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</row>
    <row r="478" spans="1:24" ht="14" x14ac:dyDescent="0.3">
      <c r="A478" s="218">
        <f>'2.3.4.3.1_Regresi_Logistik'!A80</f>
        <v>0</v>
      </c>
      <c r="B478" s="218">
        <f>'2.3.4.3.1_Regresi_Logistik'!B80</f>
        <v>8.14E-2</v>
      </c>
      <c r="C478" s="218">
        <f>'2.3.4.3.1_Regresi_Logistik'!C80</f>
        <v>-0.81412200000000001</v>
      </c>
      <c r="D478" s="218">
        <f>'2.3.4.3.1_Regresi_Logistik'!D80</f>
        <v>-2.6051999999999999E-2</v>
      </c>
      <c r="E478" s="38">
        <f>'2.3.4.3.1_Regresi_Logistik'!G80</f>
        <v>0.18273102033392438</v>
      </c>
      <c r="F478" s="220">
        <f t="shared" si="7"/>
        <v>608.05447052449847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</row>
    <row r="479" spans="1:24" ht="14" x14ac:dyDescent="0.3">
      <c r="A479" s="218">
        <f>'2.3.4.3.1_Regresi_Logistik'!A106</f>
        <v>0</v>
      </c>
      <c r="B479" s="218">
        <f>'2.3.4.3.1_Regresi_Logistik'!B106</f>
        <v>8.14E-2</v>
      </c>
      <c r="C479" s="218">
        <f>'2.3.4.3.1_Regresi_Logistik'!C106</f>
        <v>-0.81412200000000001</v>
      </c>
      <c r="D479" s="218">
        <f>'2.3.4.3.1_Regresi_Logistik'!D106</f>
        <v>-2.6051999999999999E-2</v>
      </c>
      <c r="E479" s="38">
        <f>'2.3.4.3.1_Regresi_Logistik'!G106</f>
        <v>0.18273102033392438</v>
      </c>
      <c r="F479" s="220">
        <f t="shared" si="7"/>
        <v>608.05447052449847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</row>
    <row r="480" spans="1:24" ht="14" x14ac:dyDescent="0.3">
      <c r="A480" s="218">
        <f>'2.3.4.3.1_Regresi_Logistik'!A139</f>
        <v>0</v>
      </c>
      <c r="B480" s="218">
        <f>'2.3.4.3.1_Regresi_Logistik'!B139</f>
        <v>8.14E-2</v>
      </c>
      <c r="C480" s="218">
        <f>'2.3.4.3.1_Regresi_Logistik'!C139</f>
        <v>-0.81412200000000001</v>
      </c>
      <c r="D480" s="218">
        <f>'2.3.4.3.1_Regresi_Logistik'!D139</f>
        <v>-2.6051999999999999E-2</v>
      </c>
      <c r="E480" s="38">
        <f>'2.3.4.3.1_Regresi_Logistik'!G139</f>
        <v>0.18273102033392438</v>
      </c>
      <c r="F480" s="220">
        <f t="shared" si="7"/>
        <v>608.05447052449847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</row>
    <row r="481" spans="1:24" ht="14" x14ac:dyDescent="0.3">
      <c r="A481" s="218">
        <f>'2.3.4.3.1_Regresi_Logistik'!A363</f>
        <v>1</v>
      </c>
      <c r="B481" s="218">
        <f>'2.3.4.3.1_Regresi_Logistik'!B363</f>
        <v>8.14E-2</v>
      </c>
      <c r="C481" s="218">
        <f>'2.3.4.3.1_Regresi_Logistik'!C363</f>
        <v>-0.81412200000000001</v>
      </c>
      <c r="D481" s="218">
        <f>'2.3.4.3.1_Regresi_Logistik'!D363</f>
        <v>-2.6051999999999999E-2</v>
      </c>
      <c r="E481" s="38">
        <f>'2.3.4.3.1_Regresi_Logistik'!G363</f>
        <v>0.18273102033392438</v>
      </c>
      <c r="F481" s="220">
        <f t="shared" si="7"/>
        <v>608.05447052449847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</row>
    <row r="482" spans="1:24" ht="14" x14ac:dyDescent="0.3">
      <c r="A482" s="218">
        <f>'2.3.4.3.1_Regresi_Logistik'!A365</f>
        <v>0</v>
      </c>
      <c r="B482" s="218">
        <f>'2.3.4.3.1_Regresi_Logistik'!B365</f>
        <v>8.14E-2</v>
      </c>
      <c r="C482" s="218">
        <f>'2.3.4.3.1_Regresi_Logistik'!C365</f>
        <v>-0.81412200000000001</v>
      </c>
      <c r="D482" s="218">
        <f>'2.3.4.3.1_Regresi_Logistik'!D365</f>
        <v>-2.6051999999999999E-2</v>
      </c>
      <c r="E482" s="38">
        <f>'2.3.4.3.1_Regresi_Logistik'!G365</f>
        <v>0.18273102033392438</v>
      </c>
      <c r="F482" s="220">
        <f t="shared" si="7"/>
        <v>608.05447052449847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</row>
    <row r="483" spans="1:24" ht="14" x14ac:dyDescent="0.3">
      <c r="A483" s="218">
        <f>'2.3.4.3.1_Regresi_Logistik'!A394</f>
        <v>0</v>
      </c>
      <c r="B483" s="218">
        <f>'2.3.4.3.1_Regresi_Logistik'!B394</f>
        <v>8.14E-2</v>
      </c>
      <c r="C483" s="218">
        <f>'2.3.4.3.1_Regresi_Logistik'!C394</f>
        <v>-0.81412200000000001</v>
      </c>
      <c r="D483" s="218">
        <f>'2.3.4.3.1_Regresi_Logistik'!D394</f>
        <v>-2.6051999999999999E-2</v>
      </c>
      <c r="E483" s="38">
        <f>'2.3.4.3.1_Regresi_Logistik'!G394</f>
        <v>0.18273102033392438</v>
      </c>
      <c r="F483" s="220">
        <f t="shared" si="7"/>
        <v>608.05447052449847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</row>
    <row r="484" spans="1:24" ht="14" x14ac:dyDescent="0.3">
      <c r="A484" s="218">
        <f>'2.3.4.3.1_Regresi_Logistik'!A514</f>
        <v>0</v>
      </c>
      <c r="B484" s="218">
        <f>'2.3.4.3.1_Regresi_Logistik'!B514</f>
        <v>8.14E-2</v>
      </c>
      <c r="C484" s="218">
        <f>'2.3.4.3.1_Regresi_Logistik'!C514</f>
        <v>-0.81412200000000001</v>
      </c>
      <c r="D484" s="218">
        <f>'2.3.4.3.1_Regresi_Logistik'!D514</f>
        <v>-2.6051999999999999E-2</v>
      </c>
      <c r="E484" s="38">
        <f>'2.3.4.3.1_Regresi_Logistik'!G514</f>
        <v>0.18273102033392438</v>
      </c>
      <c r="F484" s="220">
        <f t="shared" si="7"/>
        <v>608.05447052449847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</row>
    <row r="485" spans="1:24" ht="14" x14ac:dyDescent="0.3">
      <c r="A485" s="218">
        <f>'2.3.4.3.1_Regresi_Logistik'!A568</f>
        <v>0</v>
      </c>
      <c r="B485" s="218">
        <f>'2.3.4.3.1_Regresi_Logistik'!B568</f>
        <v>8.14E-2</v>
      </c>
      <c r="C485" s="218">
        <f>'2.3.4.3.1_Regresi_Logistik'!C568</f>
        <v>-0.81412200000000001</v>
      </c>
      <c r="D485" s="218">
        <f>'2.3.4.3.1_Regresi_Logistik'!D568</f>
        <v>-2.6051999999999999E-2</v>
      </c>
      <c r="E485" s="38">
        <f>'2.3.4.3.1_Regresi_Logistik'!G568</f>
        <v>0.18273102033392438</v>
      </c>
      <c r="F485" s="220">
        <f t="shared" si="7"/>
        <v>608.05447052449847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</row>
    <row r="486" spans="1:24" ht="14" x14ac:dyDescent="0.3">
      <c r="A486" s="218">
        <f>'2.3.4.3.1_Regresi_Logistik'!A591</f>
        <v>0</v>
      </c>
      <c r="B486" s="218">
        <f>'2.3.4.3.1_Regresi_Logistik'!B591</f>
        <v>8.14E-2</v>
      </c>
      <c r="C486" s="218">
        <f>'2.3.4.3.1_Regresi_Logistik'!C591</f>
        <v>-0.81412200000000001</v>
      </c>
      <c r="D486" s="218">
        <f>'2.3.4.3.1_Regresi_Logistik'!D591</f>
        <v>-2.6051999999999999E-2</v>
      </c>
      <c r="E486" s="38">
        <f>'2.3.4.3.1_Regresi_Logistik'!G591</f>
        <v>0.18273102033392438</v>
      </c>
      <c r="F486" s="220">
        <f t="shared" si="7"/>
        <v>608.05447052449847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</row>
    <row r="487" spans="1:24" ht="14" x14ac:dyDescent="0.3">
      <c r="A487" s="218">
        <f>'2.3.4.3.1_Regresi_Logistik'!A592</f>
        <v>1</v>
      </c>
      <c r="B487" s="218">
        <f>'2.3.4.3.1_Regresi_Logistik'!B592</f>
        <v>8.14E-2</v>
      </c>
      <c r="C487" s="218">
        <f>'2.3.4.3.1_Regresi_Logistik'!C592</f>
        <v>-0.81412200000000001</v>
      </c>
      <c r="D487" s="218">
        <f>'2.3.4.3.1_Regresi_Logistik'!D592</f>
        <v>-2.6051999999999999E-2</v>
      </c>
      <c r="E487" s="38">
        <f>'2.3.4.3.1_Regresi_Logistik'!G592</f>
        <v>0.18273102033392438</v>
      </c>
      <c r="F487" s="220">
        <f t="shared" si="7"/>
        <v>608.05447052449847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</row>
    <row r="488" spans="1:24" ht="14" x14ac:dyDescent="0.3">
      <c r="A488" s="218">
        <f>'2.3.4.3.1_Regresi_Logistik'!A13</f>
        <v>1</v>
      </c>
      <c r="B488" s="218">
        <f>'2.3.4.3.1_Regresi_Logistik'!B13</f>
        <v>-0.84050000000000002</v>
      </c>
      <c r="C488" s="218">
        <f>'2.3.4.3.1_Regresi_Logistik'!C13</f>
        <v>-3.6634E-2</v>
      </c>
      <c r="D488" s="218">
        <f>'2.3.4.3.1_Regresi_Logistik'!D13</f>
        <v>0.13558899999999999</v>
      </c>
      <c r="E488" s="38">
        <f>'2.3.4.3.1_Regresi_Logistik'!G13</f>
        <v>0.17678864669819921</v>
      </c>
      <c r="F488" s="220">
        <f t="shared" si="7"/>
        <v>610.96186254535598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</row>
    <row r="489" spans="1:24" ht="14" x14ac:dyDescent="0.3">
      <c r="A489" s="218">
        <f>'2.3.4.3.1_Regresi_Logistik'!A37</f>
        <v>0</v>
      </c>
      <c r="B489" s="218">
        <f>'2.3.4.3.1_Regresi_Logistik'!B37</f>
        <v>-0.84050000000000002</v>
      </c>
      <c r="C489" s="218">
        <f>'2.3.4.3.1_Regresi_Logistik'!C37</f>
        <v>-3.6634E-2</v>
      </c>
      <c r="D489" s="218">
        <f>'2.3.4.3.1_Regresi_Logistik'!D37</f>
        <v>0.13558899999999999</v>
      </c>
      <c r="E489" s="38">
        <f>'2.3.4.3.1_Regresi_Logistik'!G37</f>
        <v>0.17678864669819921</v>
      </c>
      <c r="F489" s="220">
        <f t="shared" si="7"/>
        <v>610.96186254535598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</row>
    <row r="490" spans="1:24" ht="14" x14ac:dyDescent="0.3">
      <c r="A490" s="218">
        <f>'2.3.4.3.1_Regresi_Logistik'!A187</f>
        <v>1</v>
      </c>
      <c r="B490" s="218">
        <f>'2.3.4.3.1_Regresi_Logistik'!B187</f>
        <v>-0.84050000000000002</v>
      </c>
      <c r="C490" s="218">
        <f>'2.3.4.3.1_Regresi_Logistik'!C187</f>
        <v>-3.6634E-2</v>
      </c>
      <c r="D490" s="218">
        <f>'2.3.4.3.1_Regresi_Logistik'!D187</f>
        <v>0.13558899999999999</v>
      </c>
      <c r="E490" s="38">
        <f>'2.3.4.3.1_Regresi_Logistik'!G187</f>
        <v>0.17678864669819921</v>
      </c>
      <c r="F490" s="220">
        <f t="shared" si="7"/>
        <v>610.96186254535598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</row>
    <row r="491" spans="1:24" ht="14" x14ac:dyDescent="0.3">
      <c r="A491" s="218">
        <f>'2.3.4.3.1_Regresi_Logistik'!A372</f>
        <v>0</v>
      </c>
      <c r="B491" s="218">
        <f>'2.3.4.3.1_Regresi_Logistik'!B372</f>
        <v>-0.84050000000000002</v>
      </c>
      <c r="C491" s="218">
        <f>'2.3.4.3.1_Regresi_Logistik'!C372</f>
        <v>-3.6634E-2</v>
      </c>
      <c r="D491" s="218">
        <f>'2.3.4.3.1_Regresi_Logistik'!D372</f>
        <v>0.13558899999999999</v>
      </c>
      <c r="E491" s="38">
        <f>'2.3.4.3.1_Regresi_Logistik'!G372</f>
        <v>0.17678864669819921</v>
      </c>
      <c r="F491" s="220">
        <f t="shared" si="7"/>
        <v>610.96186254535598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</row>
    <row r="492" spans="1:24" ht="14" x14ac:dyDescent="0.3">
      <c r="A492" s="218">
        <f>'2.3.4.3.1_Regresi_Logistik'!A470</f>
        <v>0</v>
      </c>
      <c r="B492" s="218">
        <f>'2.3.4.3.1_Regresi_Logistik'!B470</f>
        <v>-0.84050000000000002</v>
      </c>
      <c r="C492" s="218">
        <f>'2.3.4.3.1_Regresi_Logistik'!C470</f>
        <v>-3.6634E-2</v>
      </c>
      <c r="D492" s="218">
        <f>'2.3.4.3.1_Regresi_Logistik'!D470</f>
        <v>0.13558899999999999</v>
      </c>
      <c r="E492" s="38">
        <f>'2.3.4.3.1_Regresi_Logistik'!G470</f>
        <v>0.17678864669819921</v>
      </c>
      <c r="F492" s="220">
        <f t="shared" si="7"/>
        <v>610.96186254535598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</row>
    <row r="493" spans="1:24" ht="14" x14ac:dyDescent="0.3">
      <c r="A493" s="218">
        <f>'2.3.4.3.1_Regresi_Logistik'!A23</f>
        <v>1</v>
      </c>
      <c r="B493" s="218">
        <f>'2.3.4.3.1_Regresi_Logistik'!B23</f>
        <v>-0.84050000000000002</v>
      </c>
      <c r="C493" s="218">
        <f>'2.3.4.3.1_Regresi_Logistik'!C23</f>
        <v>-7.2352E-2</v>
      </c>
      <c r="D493" s="218">
        <f>'2.3.4.3.1_Regresi_Logistik'!D23</f>
        <v>0.13558899999999999</v>
      </c>
      <c r="E493" s="38">
        <f>'2.3.4.3.1_Regresi_Logistik'!G23</f>
        <v>0.1721850543475501</v>
      </c>
      <c r="F493" s="220">
        <f t="shared" si="7"/>
        <v>613.26741866921691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</row>
    <row r="494" spans="1:24" ht="14" x14ac:dyDescent="0.3">
      <c r="A494" s="218">
        <f>'2.3.4.3.1_Regresi_Logistik'!A31</f>
        <v>0</v>
      </c>
      <c r="B494" s="218">
        <f>'2.3.4.3.1_Regresi_Logistik'!B31</f>
        <v>-0.84050000000000002</v>
      </c>
      <c r="C494" s="218">
        <f>'2.3.4.3.1_Regresi_Logistik'!C31</f>
        <v>-7.2352E-2</v>
      </c>
      <c r="D494" s="218">
        <f>'2.3.4.3.1_Regresi_Logistik'!D31</f>
        <v>0.13558899999999999</v>
      </c>
      <c r="E494" s="38">
        <f>'2.3.4.3.1_Regresi_Logistik'!G31</f>
        <v>0.1721850543475501</v>
      </c>
      <c r="F494" s="220">
        <f t="shared" si="7"/>
        <v>613.26741866921691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</row>
    <row r="495" spans="1:24" ht="14" x14ac:dyDescent="0.3">
      <c r="A495" s="218">
        <f>'2.3.4.3.1_Regresi_Logistik'!A112</f>
        <v>1</v>
      </c>
      <c r="B495" s="218">
        <f>'2.3.4.3.1_Regresi_Logistik'!B112</f>
        <v>-0.84050000000000002</v>
      </c>
      <c r="C495" s="218">
        <f>'2.3.4.3.1_Regresi_Logistik'!C112</f>
        <v>-7.2352E-2</v>
      </c>
      <c r="D495" s="218">
        <f>'2.3.4.3.1_Regresi_Logistik'!D112</f>
        <v>0.13558899999999999</v>
      </c>
      <c r="E495" s="38">
        <f>'2.3.4.3.1_Regresi_Logistik'!G112</f>
        <v>0.1721850543475501</v>
      </c>
      <c r="F495" s="220">
        <f t="shared" si="7"/>
        <v>613.26741866921691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</row>
    <row r="496" spans="1:24" ht="14" x14ac:dyDescent="0.3">
      <c r="A496" s="218">
        <f>'2.3.4.3.1_Regresi_Logistik'!A137</f>
        <v>0</v>
      </c>
      <c r="B496" s="218">
        <f>'2.3.4.3.1_Regresi_Logistik'!B137</f>
        <v>-0.84050000000000002</v>
      </c>
      <c r="C496" s="218">
        <f>'2.3.4.3.1_Regresi_Logistik'!C137</f>
        <v>-7.2352E-2</v>
      </c>
      <c r="D496" s="218">
        <f>'2.3.4.3.1_Regresi_Logistik'!D137</f>
        <v>0.13558899999999999</v>
      </c>
      <c r="E496" s="38">
        <f>'2.3.4.3.1_Regresi_Logistik'!G137</f>
        <v>0.1721850543475501</v>
      </c>
      <c r="F496" s="220">
        <f t="shared" si="7"/>
        <v>613.26741866921691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</row>
    <row r="497" spans="1:24" ht="14" x14ac:dyDescent="0.3">
      <c r="A497" s="218">
        <f>'2.3.4.3.1_Regresi_Logistik'!A489</f>
        <v>0</v>
      </c>
      <c r="B497" s="218">
        <f>'2.3.4.3.1_Regresi_Logistik'!B489</f>
        <v>-0.84050000000000002</v>
      </c>
      <c r="C497" s="218">
        <f>'2.3.4.3.1_Regresi_Logistik'!C489</f>
        <v>-7.2352E-2</v>
      </c>
      <c r="D497" s="218">
        <f>'2.3.4.3.1_Regresi_Logistik'!D489</f>
        <v>0.13558899999999999</v>
      </c>
      <c r="E497" s="38">
        <f>'2.3.4.3.1_Regresi_Logistik'!G489</f>
        <v>0.1721850543475501</v>
      </c>
      <c r="F497" s="220">
        <f t="shared" si="7"/>
        <v>613.26741866921691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</row>
    <row r="498" spans="1:24" ht="14" x14ac:dyDescent="0.3">
      <c r="A498" s="218">
        <f>'2.3.4.3.1_Regresi_Logistik'!A360</f>
        <v>0</v>
      </c>
      <c r="B498" s="218">
        <f>'2.3.4.3.1_Regresi_Logistik'!B360</f>
        <v>-0.84050000000000002</v>
      </c>
      <c r="C498" s="218">
        <f>'2.3.4.3.1_Regresi_Logistik'!C360</f>
        <v>0.14205799999999999</v>
      </c>
      <c r="D498" s="218">
        <f>'2.3.4.3.1_Regresi_Logistik'!D360</f>
        <v>-0.31604700000000002</v>
      </c>
      <c r="E498" s="38">
        <f>'2.3.4.3.1_Regresi_Logistik'!G360</f>
        <v>0.16899034927626716</v>
      </c>
      <c r="F498" s="220">
        <f t="shared" si="7"/>
        <v>614.89621861181718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</row>
    <row r="499" spans="1:24" ht="14" x14ac:dyDescent="0.3">
      <c r="A499" s="218">
        <f>'2.3.4.3.1_Regresi_Logistik'!A373</f>
        <v>0</v>
      </c>
      <c r="B499" s="218">
        <f>'2.3.4.3.1_Regresi_Logistik'!B373</f>
        <v>-0.84050000000000002</v>
      </c>
      <c r="C499" s="218">
        <f>'2.3.4.3.1_Regresi_Logistik'!C373</f>
        <v>0.14205799999999999</v>
      </c>
      <c r="D499" s="218">
        <f>'2.3.4.3.1_Regresi_Logistik'!D373</f>
        <v>-0.31604700000000002</v>
      </c>
      <c r="E499" s="38">
        <f>'2.3.4.3.1_Regresi_Logistik'!G373</f>
        <v>0.16899034927626716</v>
      </c>
      <c r="F499" s="220">
        <f t="shared" si="7"/>
        <v>614.89621861181718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</row>
    <row r="500" spans="1:24" ht="14" x14ac:dyDescent="0.3">
      <c r="A500" s="218">
        <f>'2.3.4.3.1_Regresi_Logistik'!A436</f>
        <v>0</v>
      </c>
      <c r="B500" s="218">
        <f>'2.3.4.3.1_Regresi_Logistik'!B436</f>
        <v>-0.84050000000000002</v>
      </c>
      <c r="C500" s="218">
        <f>'2.3.4.3.1_Regresi_Logistik'!C436</f>
        <v>0.14205799999999999</v>
      </c>
      <c r="D500" s="218">
        <f>'2.3.4.3.1_Regresi_Logistik'!D436</f>
        <v>-0.31604700000000002</v>
      </c>
      <c r="E500" s="38">
        <f>'2.3.4.3.1_Regresi_Logistik'!G436</f>
        <v>0.16899034927626716</v>
      </c>
      <c r="F500" s="220">
        <f t="shared" si="7"/>
        <v>614.89621861181718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</row>
    <row r="501" spans="1:24" ht="14" x14ac:dyDescent="0.3">
      <c r="A501" s="218">
        <f>'2.3.4.3.1_Regresi_Logistik'!A530</f>
        <v>0</v>
      </c>
      <c r="B501" s="218">
        <f>'2.3.4.3.1_Regresi_Logistik'!B530</f>
        <v>-0.84050000000000002</v>
      </c>
      <c r="C501" s="218">
        <f>'2.3.4.3.1_Regresi_Logistik'!C530</f>
        <v>0.14205799999999999</v>
      </c>
      <c r="D501" s="218">
        <f>'2.3.4.3.1_Regresi_Logistik'!D530</f>
        <v>-0.31604700000000002</v>
      </c>
      <c r="E501" s="38">
        <f>'2.3.4.3.1_Regresi_Logistik'!G530</f>
        <v>0.16899034927626716</v>
      </c>
      <c r="F501" s="220">
        <f t="shared" si="7"/>
        <v>614.89621861181718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</row>
    <row r="502" spans="1:24" ht="14" x14ac:dyDescent="0.3">
      <c r="A502" s="218">
        <f>'2.3.4.3.1_Regresi_Logistik'!A631</f>
        <v>0</v>
      </c>
      <c r="B502" s="218">
        <f>'2.3.4.3.1_Regresi_Logistik'!B631</f>
        <v>-0.84050000000000002</v>
      </c>
      <c r="C502" s="218">
        <f>'2.3.4.3.1_Regresi_Logistik'!C631</f>
        <v>0.14205799999999999</v>
      </c>
      <c r="D502" s="218">
        <f>'2.3.4.3.1_Regresi_Logistik'!D631</f>
        <v>-0.31604700000000002</v>
      </c>
      <c r="E502" s="38">
        <f>'2.3.4.3.1_Regresi_Logistik'!G631</f>
        <v>0.16899034927626716</v>
      </c>
      <c r="F502" s="220">
        <f t="shared" si="7"/>
        <v>614.89621861181718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</row>
    <row r="503" spans="1:24" ht="14" x14ac:dyDescent="0.3">
      <c r="A503" s="218">
        <f>'2.3.4.3.1_Regresi_Logistik'!A658</f>
        <v>0</v>
      </c>
      <c r="B503" s="218">
        <f>'2.3.4.3.1_Regresi_Logistik'!B658</f>
        <v>-0.84050000000000002</v>
      </c>
      <c r="C503" s="218">
        <f>'2.3.4.3.1_Regresi_Logistik'!C658</f>
        <v>0.14205799999999999</v>
      </c>
      <c r="D503" s="218">
        <f>'2.3.4.3.1_Regresi_Logistik'!D658</f>
        <v>-0.31604700000000002</v>
      </c>
      <c r="E503" s="38">
        <f>'2.3.4.3.1_Regresi_Logistik'!G658</f>
        <v>0.16899034927626716</v>
      </c>
      <c r="F503" s="220">
        <f t="shared" si="7"/>
        <v>614.89621861181718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</row>
    <row r="504" spans="1:24" ht="14" x14ac:dyDescent="0.3">
      <c r="A504" s="218">
        <f>'2.3.4.3.1_Regresi_Logistik'!A27</f>
        <v>0</v>
      </c>
      <c r="B504" s="218">
        <f>'2.3.4.3.1_Regresi_Logistik'!B27</f>
        <v>8.14E-2</v>
      </c>
      <c r="C504" s="218">
        <f>'2.3.4.3.1_Regresi_Logistik'!C27</f>
        <v>-0.81412200000000001</v>
      </c>
      <c r="D504" s="218">
        <f>'2.3.4.3.1_Regresi_Logistik'!D27</f>
        <v>-0.31604700000000002</v>
      </c>
      <c r="E504" s="38">
        <f>'2.3.4.3.1_Regresi_Logistik'!G27</f>
        <v>0.16305838096025335</v>
      </c>
      <c r="F504" s="220">
        <f t="shared" si="7"/>
        <v>617.98691977677208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</row>
    <row r="505" spans="1:24" ht="14" x14ac:dyDescent="0.3">
      <c r="A505" s="218">
        <f>'2.3.4.3.1_Regresi_Logistik'!A49</f>
        <v>0</v>
      </c>
      <c r="B505" s="218">
        <f>'2.3.4.3.1_Regresi_Logistik'!B49</f>
        <v>8.14E-2</v>
      </c>
      <c r="C505" s="218">
        <f>'2.3.4.3.1_Regresi_Logistik'!C49</f>
        <v>-0.81412200000000001</v>
      </c>
      <c r="D505" s="218">
        <f>'2.3.4.3.1_Regresi_Logistik'!D49</f>
        <v>-0.31604700000000002</v>
      </c>
      <c r="E505" s="38">
        <f>'2.3.4.3.1_Regresi_Logistik'!G49</f>
        <v>0.16305838096025335</v>
      </c>
      <c r="F505" s="220">
        <f t="shared" si="7"/>
        <v>617.98691977677208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</row>
    <row r="506" spans="1:24" ht="14" x14ac:dyDescent="0.3">
      <c r="A506" s="218">
        <f>'2.3.4.3.1_Regresi_Logistik'!A57</f>
        <v>0</v>
      </c>
      <c r="B506" s="218">
        <f>'2.3.4.3.1_Regresi_Logistik'!B57</f>
        <v>8.14E-2</v>
      </c>
      <c r="C506" s="218">
        <f>'2.3.4.3.1_Regresi_Logistik'!C57</f>
        <v>-0.81412200000000001</v>
      </c>
      <c r="D506" s="218">
        <f>'2.3.4.3.1_Regresi_Logistik'!D57</f>
        <v>-0.31604700000000002</v>
      </c>
      <c r="E506" s="38">
        <f>'2.3.4.3.1_Regresi_Logistik'!G57</f>
        <v>0.16305838096025335</v>
      </c>
      <c r="F506" s="220">
        <f t="shared" si="7"/>
        <v>617.98691977677208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</row>
    <row r="507" spans="1:24" ht="14" x14ac:dyDescent="0.3">
      <c r="A507" s="218">
        <f>'2.3.4.3.1_Regresi_Logistik'!A60</f>
        <v>0</v>
      </c>
      <c r="B507" s="218">
        <f>'2.3.4.3.1_Regresi_Logistik'!B60</f>
        <v>8.14E-2</v>
      </c>
      <c r="C507" s="218">
        <f>'2.3.4.3.1_Regresi_Logistik'!C60</f>
        <v>-0.81412200000000001</v>
      </c>
      <c r="D507" s="218">
        <f>'2.3.4.3.1_Regresi_Logistik'!D60</f>
        <v>-0.31604700000000002</v>
      </c>
      <c r="E507" s="38">
        <f>'2.3.4.3.1_Regresi_Logistik'!G60</f>
        <v>0.16305838096025335</v>
      </c>
      <c r="F507" s="220">
        <f t="shared" si="7"/>
        <v>617.98691977677208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</row>
    <row r="508" spans="1:24" ht="14" x14ac:dyDescent="0.3">
      <c r="A508" s="218">
        <f>'2.3.4.3.1_Regresi_Logistik'!A90</f>
        <v>0</v>
      </c>
      <c r="B508" s="218">
        <f>'2.3.4.3.1_Regresi_Logistik'!B90</f>
        <v>8.14E-2</v>
      </c>
      <c r="C508" s="218">
        <f>'2.3.4.3.1_Regresi_Logistik'!C90</f>
        <v>-0.81412200000000001</v>
      </c>
      <c r="D508" s="218">
        <f>'2.3.4.3.1_Regresi_Logistik'!D90</f>
        <v>-0.31604700000000002</v>
      </c>
      <c r="E508" s="38">
        <f>'2.3.4.3.1_Regresi_Logistik'!G90</f>
        <v>0.16305838096025335</v>
      </c>
      <c r="F508" s="220">
        <f t="shared" si="7"/>
        <v>617.98691977677208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</row>
    <row r="509" spans="1:24" ht="14" x14ac:dyDescent="0.3">
      <c r="A509" s="218">
        <f>'2.3.4.3.1_Regresi_Logistik'!A104</f>
        <v>0</v>
      </c>
      <c r="B509" s="218">
        <f>'2.3.4.3.1_Regresi_Logistik'!B104</f>
        <v>8.14E-2</v>
      </c>
      <c r="C509" s="218">
        <f>'2.3.4.3.1_Regresi_Logistik'!C104</f>
        <v>-0.81412200000000001</v>
      </c>
      <c r="D509" s="218">
        <f>'2.3.4.3.1_Regresi_Logistik'!D104</f>
        <v>-0.31604700000000002</v>
      </c>
      <c r="E509" s="38">
        <f>'2.3.4.3.1_Regresi_Logistik'!G104</f>
        <v>0.16305838096025335</v>
      </c>
      <c r="F509" s="220">
        <f t="shared" si="7"/>
        <v>617.98691977677208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</row>
    <row r="510" spans="1:24" ht="14" x14ac:dyDescent="0.3">
      <c r="A510" s="218">
        <f>'2.3.4.3.1_Regresi_Logistik'!A105</f>
        <v>0</v>
      </c>
      <c r="B510" s="218">
        <f>'2.3.4.3.1_Regresi_Logistik'!B105</f>
        <v>8.14E-2</v>
      </c>
      <c r="C510" s="218">
        <f>'2.3.4.3.1_Regresi_Logistik'!C105</f>
        <v>-0.81412200000000001</v>
      </c>
      <c r="D510" s="218">
        <f>'2.3.4.3.1_Regresi_Logistik'!D105</f>
        <v>-0.31604700000000002</v>
      </c>
      <c r="E510" s="38">
        <f>'2.3.4.3.1_Regresi_Logistik'!G105</f>
        <v>0.16305838096025335</v>
      </c>
      <c r="F510" s="220">
        <f t="shared" si="7"/>
        <v>617.98691977677208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</row>
    <row r="511" spans="1:24" ht="14" x14ac:dyDescent="0.3">
      <c r="A511" s="218">
        <f>'2.3.4.3.1_Regresi_Logistik'!A110</f>
        <v>0</v>
      </c>
      <c r="B511" s="218">
        <f>'2.3.4.3.1_Regresi_Logistik'!B110</f>
        <v>8.14E-2</v>
      </c>
      <c r="C511" s="218">
        <f>'2.3.4.3.1_Regresi_Logistik'!C110</f>
        <v>-0.81412200000000001</v>
      </c>
      <c r="D511" s="218">
        <f>'2.3.4.3.1_Regresi_Logistik'!D110</f>
        <v>-0.31604700000000002</v>
      </c>
      <c r="E511" s="38">
        <f>'2.3.4.3.1_Regresi_Logistik'!G110</f>
        <v>0.16305838096025335</v>
      </c>
      <c r="F511" s="220">
        <f t="shared" si="7"/>
        <v>617.98691977677208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</row>
    <row r="512" spans="1:24" ht="14" x14ac:dyDescent="0.3">
      <c r="A512" s="218">
        <f>'2.3.4.3.1_Regresi_Logistik'!A124</f>
        <v>1</v>
      </c>
      <c r="B512" s="218">
        <f>'2.3.4.3.1_Regresi_Logistik'!B124</f>
        <v>8.14E-2</v>
      </c>
      <c r="C512" s="218">
        <f>'2.3.4.3.1_Regresi_Logistik'!C124</f>
        <v>-0.81412200000000001</v>
      </c>
      <c r="D512" s="218">
        <f>'2.3.4.3.1_Regresi_Logistik'!D124</f>
        <v>-0.31604700000000002</v>
      </c>
      <c r="E512" s="38">
        <f>'2.3.4.3.1_Regresi_Logistik'!G124</f>
        <v>0.16305838096025335</v>
      </c>
      <c r="F512" s="220">
        <f t="shared" si="7"/>
        <v>617.98691977677208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</row>
    <row r="513" spans="1:24" ht="14" x14ac:dyDescent="0.3">
      <c r="A513" s="218">
        <f>'2.3.4.3.1_Regresi_Logistik'!A156</f>
        <v>0</v>
      </c>
      <c r="B513" s="218">
        <f>'2.3.4.3.1_Regresi_Logistik'!B156</f>
        <v>8.14E-2</v>
      </c>
      <c r="C513" s="218">
        <f>'2.3.4.3.1_Regresi_Logistik'!C156</f>
        <v>-0.81412200000000001</v>
      </c>
      <c r="D513" s="218">
        <f>'2.3.4.3.1_Regresi_Logistik'!D156</f>
        <v>-0.31604700000000002</v>
      </c>
      <c r="E513" s="38">
        <f>'2.3.4.3.1_Regresi_Logistik'!G156</f>
        <v>0.16305838096025335</v>
      </c>
      <c r="F513" s="220">
        <f t="shared" si="7"/>
        <v>617.98691977677208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</row>
    <row r="514" spans="1:24" ht="14" x14ac:dyDescent="0.3">
      <c r="A514" s="218">
        <f>'2.3.4.3.1_Regresi_Logistik'!A160</f>
        <v>0</v>
      </c>
      <c r="B514" s="218">
        <f>'2.3.4.3.1_Regresi_Logistik'!B160</f>
        <v>8.14E-2</v>
      </c>
      <c r="C514" s="218">
        <f>'2.3.4.3.1_Regresi_Logistik'!C160</f>
        <v>-0.81412200000000001</v>
      </c>
      <c r="D514" s="218">
        <f>'2.3.4.3.1_Regresi_Logistik'!D160</f>
        <v>-0.31604700000000002</v>
      </c>
      <c r="E514" s="38">
        <f>'2.3.4.3.1_Regresi_Logistik'!G160</f>
        <v>0.16305838096025335</v>
      </c>
      <c r="F514" s="220">
        <f t="shared" si="7"/>
        <v>617.98691977677208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</row>
    <row r="515" spans="1:24" ht="14" x14ac:dyDescent="0.3">
      <c r="A515" s="218">
        <f>'2.3.4.3.1_Regresi_Logistik'!A165</f>
        <v>0</v>
      </c>
      <c r="B515" s="218">
        <f>'2.3.4.3.1_Regresi_Logistik'!B165</f>
        <v>8.14E-2</v>
      </c>
      <c r="C515" s="218">
        <f>'2.3.4.3.1_Regresi_Logistik'!C165</f>
        <v>-0.81412200000000001</v>
      </c>
      <c r="D515" s="218">
        <f>'2.3.4.3.1_Regresi_Logistik'!D165</f>
        <v>-0.31604700000000002</v>
      </c>
      <c r="E515" s="38">
        <f>'2.3.4.3.1_Regresi_Logistik'!G165</f>
        <v>0.16305838096025335</v>
      </c>
      <c r="F515" s="220">
        <f t="shared" si="7"/>
        <v>617.98691977677208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</row>
    <row r="516" spans="1:24" ht="14" x14ac:dyDescent="0.3">
      <c r="A516" s="218">
        <f>'2.3.4.3.1_Regresi_Logistik'!A178</f>
        <v>0</v>
      </c>
      <c r="B516" s="218">
        <f>'2.3.4.3.1_Regresi_Logistik'!B178</f>
        <v>8.14E-2</v>
      </c>
      <c r="C516" s="218">
        <f>'2.3.4.3.1_Regresi_Logistik'!C178</f>
        <v>-0.81412200000000001</v>
      </c>
      <c r="D516" s="218">
        <f>'2.3.4.3.1_Regresi_Logistik'!D178</f>
        <v>-0.31604700000000002</v>
      </c>
      <c r="E516" s="38">
        <f>'2.3.4.3.1_Regresi_Logistik'!G178</f>
        <v>0.16305838096025335</v>
      </c>
      <c r="F516" s="220">
        <f t="shared" si="7"/>
        <v>617.98691977677208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</row>
    <row r="517" spans="1:24" ht="14" x14ac:dyDescent="0.3">
      <c r="A517" s="218">
        <f>'2.3.4.3.1_Regresi_Logistik'!A188</f>
        <v>0</v>
      </c>
      <c r="B517" s="218">
        <f>'2.3.4.3.1_Regresi_Logistik'!B188</f>
        <v>8.14E-2</v>
      </c>
      <c r="C517" s="218">
        <f>'2.3.4.3.1_Regresi_Logistik'!C188</f>
        <v>-0.81412200000000001</v>
      </c>
      <c r="D517" s="218">
        <f>'2.3.4.3.1_Regresi_Logistik'!D188</f>
        <v>-0.31604700000000002</v>
      </c>
      <c r="E517" s="38">
        <f>'2.3.4.3.1_Regresi_Logistik'!G188</f>
        <v>0.16305838096025335</v>
      </c>
      <c r="F517" s="220">
        <f t="shared" si="7"/>
        <v>617.98691977677208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</row>
    <row r="518" spans="1:24" ht="14" x14ac:dyDescent="0.3">
      <c r="A518" s="218">
        <f>'2.3.4.3.1_Regresi_Logistik'!A223</f>
        <v>0</v>
      </c>
      <c r="B518" s="218">
        <f>'2.3.4.3.1_Regresi_Logistik'!B223</f>
        <v>8.14E-2</v>
      </c>
      <c r="C518" s="218">
        <f>'2.3.4.3.1_Regresi_Logistik'!C223</f>
        <v>-0.81412200000000001</v>
      </c>
      <c r="D518" s="218">
        <f>'2.3.4.3.1_Regresi_Logistik'!D223</f>
        <v>-0.31604700000000002</v>
      </c>
      <c r="E518" s="38">
        <f>'2.3.4.3.1_Regresi_Logistik'!G223</f>
        <v>0.16305838096025335</v>
      </c>
      <c r="F518" s="220">
        <f t="shared" si="7"/>
        <v>617.98691977677208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</row>
    <row r="519" spans="1:24" ht="14" x14ac:dyDescent="0.3">
      <c r="A519" s="218">
        <f>'2.3.4.3.1_Regresi_Logistik'!A231</f>
        <v>0</v>
      </c>
      <c r="B519" s="218">
        <f>'2.3.4.3.1_Regresi_Logistik'!B231</f>
        <v>8.14E-2</v>
      </c>
      <c r="C519" s="218">
        <f>'2.3.4.3.1_Regresi_Logistik'!C231</f>
        <v>-0.81412200000000001</v>
      </c>
      <c r="D519" s="218">
        <f>'2.3.4.3.1_Regresi_Logistik'!D231</f>
        <v>-0.31604700000000002</v>
      </c>
      <c r="E519" s="38">
        <f>'2.3.4.3.1_Regresi_Logistik'!G231</f>
        <v>0.16305838096025335</v>
      </c>
      <c r="F519" s="220">
        <f t="shared" si="7"/>
        <v>617.98691977677208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</row>
    <row r="520" spans="1:24" ht="14" x14ac:dyDescent="0.3">
      <c r="A520" s="218">
        <f>'2.3.4.3.1_Regresi_Logistik'!A246</f>
        <v>0</v>
      </c>
      <c r="B520" s="218">
        <f>'2.3.4.3.1_Regresi_Logistik'!B246</f>
        <v>8.14E-2</v>
      </c>
      <c r="C520" s="218">
        <f>'2.3.4.3.1_Regresi_Logistik'!C246</f>
        <v>-0.81412200000000001</v>
      </c>
      <c r="D520" s="218">
        <f>'2.3.4.3.1_Regresi_Logistik'!D246</f>
        <v>-0.31604700000000002</v>
      </c>
      <c r="E520" s="38">
        <f>'2.3.4.3.1_Regresi_Logistik'!G246</f>
        <v>0.16305838096025335</v>
      </c>
      <c r="F520" s="220">
        <f t="shared" si="7"/>
        <v>617.98691977677208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</row>
    <row r="521" spans="1:24" ht="14" x14ac:dyDescent="0.3">
      <c r="A521" s="218">
        <f>'2.3.4.3.1_Regresi_Logistik'!A247</f>
        <v>0</v>
      </c>
      <c r="B521" s="218">
        <f>'2.3.4.3.1_Regresi_Logistik'!B247</f>
        <v>8.14E-2</v>
      </c>
      <c r="C521" s="218">
        <f>'2.3.4.3.1_Regresi_Logistik'!C247</f>
        <v>-0.81412200000000001</v>
      </c>
      <c r="D521" s="218">
        <f>'2.3.4.3.1_Regresi_Logistik'!D247</f>
        <v>-0.31604700000000002</v>
      </c>
      <c r="E521" s="38">
        <f>'2.3.4.3.1_Regresi_Logistik'!G247</f>
        <v>0.16305838096025335</v>
      </c>
      <c r="F521" s="220">
        <f t="shared" ref="F521:F584" si="8">$F$3-$F$2*LN(E521/(1-E521))</f>
        <v>617.98691977677208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</row>
    <row r="522" spans="1:24" ht="14" x14ac:dyDescent="0.3">
      <c r="A522" s="218">
        <f>'2.3.4.3.1_Regresi_Logistik'!A271</f>
        <v>1</v>
      </c>
      <c r="B522" s="218">
        <f>'2.3.4.3.1_Regresi_Logistik'!B271</f>
        <v>8.14E-2</v>
      </c>
      <c r="C522" s="218">
        <f>'2.3.4.3.1_Regresi_Logistik'!C271</f>
        <v>-0.81412200000000001</v>
      </c>
      <c r="D522" s="218">
        <f>'2.3.4.3.1_Regresi_Logistik'!D271</f>
        <v>-0.31604700000000002</v>
      </c>
      <c r="E522" s="38">
        <f>'2.3.4.3.1_Regresi_Logistik'!G271</f>
        <v>0.16305838096025335</v>
      </c>
      <c r="F522" s="220">
        <f t="shared" si="8"/>
        <v>617.98691977677208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</row>
    <row r="523" spans="1:24" ht="14" x14ac:dyDescent="0.3">
      <c r="A523" s="218">
        <f>'2.3.4.3.1_Regresi_Logistik'!A301</f>
        <v>0</v>
      </c>
      <c r="B523" s="218">
        <f>'2.3.4.3.1_Regresi_Logistik'!B301</f>
        <v>8.14E-2</v>
      </c>
      <c r="C523" s="218">
        <f>'2.3.4.3.1_Regresi_Logistik'!C301</f>
        <v>-0.81412200000000001</v>
      </c>
      <c r="D523" s="218">
        <f>'2.3.4.3.1_Regresi_Logistik'!D301</f>
        <v>-0.31604700000000002</v>
      </c>
      <c r="E523" s="38">
        <f>'2.3.4.3.1_Regresi_Logistik'!G301</f>
        <v>0.16305838096025335</v>
      </c>
      <c r="F523" s="220">
        <f t="shared" si="8"/>
        <v>617.98691977677208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</row>
    <row r="524" spans="1:24" ht="14" x14ac:dyDescent="0.3">
      <c r="A524" s="218">
        <f>'2.3.4.3.1_Regresi_Logistik'!A334</f>
        <v>0</v>
      </c>
      <c r="B524" s="218">
        <f>'2.3.4.3.1_Regresi_Logistik'!B334</f>
        <v>8.14E-2</v>
      </c>
      <c r="C524" s="218">
        <f>'2.3.4.3.1_Regresi_Logistik'!C334</f>
        <v>-0.81412200000000001</v>
      </c>
      <c r="D524" s="218">
        <f>'2.3.4.3.1_Regresi_Logistik'!D334</f>
        <v>-0.31604700000000002</v>
      </c>
      <c r="E524" s="38">
        <f>'2.3.4.3.1_Regresi_Logistik'!G334</f>
        <v>0.16305838096025335</v>
      </c>
      <c r="F524" s="220">
        <f t="shared" si="8"/>
        <v>617.98691977677208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</row>
    <row r="525" spans="1:24" ht="14" x14ac:dyDescent="0.3">
      <c r="A525" s="218">
        <f>'2.3.4.3.1_Regresi_Logistik'!A339</f>
        <v>0</v>
      </c>
      <c r="B525" s="218">
        <f>'2.3.4.3.1_Regresi_Logistik'!B339</f>
        <v>8.14E-2</v>
      </c>
      <c r="C525" s="218">
        <f>'2.3.4.3.1_Regresi_Logistik'!C339</f>
        <v>-0.81412200000000001</v>
      </c>
      <c r="D525" s="218">
        <f>'2.3.4.3.1_Regresi_Logistik'!D339</f>
        <v>-0.31604700000000002</v>
      </c>
      <c r="E525" s="38">
        <f>'2.3.4.3.1_Regresi_Logistik'!G339</f>
        <v>0.16305838096025335</v>
      </c>
      <c r="F525" s="220">
        <f t="shared" si="8"/>
        <v>617.98691977677208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</row>
    <row r="526" spans="1:24" ht="14" x14ac:dyDescent="0.3">
      <c r="A526" s="218">
        <f>'2.3.4.3.1_Regresi_Logistik'!A340</f>
        <v>0</v>
      </c>
      <c r="B526" s="218">
        <f>'2.3.4.3.1_Regresi_Logistik'!B340</f>
        <v>8.14E-2</v>
      </c>
      <c r="C526" s="218">
        <f>'2.3.4.3.1_Regresi_Logistik'!C340</f>
        <v>-0.81412200000000001</v>
      </c>
      <c r="D526" s="218">
        <f>'2.3.4.3.1_Regresi_Logistik'!D340</f>
        <v>-0.31604700000000002</v>
      </c>
      <c r="E526" s="38">
        <f>'2.3.4.3.1_Regresi_Logistik'!G340</f>
        <v>0.16305838096025335</v>
      </c>
      <c r="F526" s="220">
        <f t="shared" si="8"/>
        <v>617.98691977677208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</row>
    <row r="527" spans="1:24" ht="14" x14ac:dyDescent="0.3">
      <c r="A527" s="218">
        <f>'2.3.4.3.1_Regresi_Logistik'!A341</f>
        <v>1</v>
      </c>
      <c r="B527" s="218">
        <f>'2.3.4.3.1_Regresi_Logistik'!B341</f>
        <v>8.14E-2</v>
      </c>
      <c r="C527" s="218">
        <f>'2.3.4.3.1_Regresi_Logistik'!C341</f>
        <v>-0.81412200000000001</v>
      </c>
      <c r="D527" s="218">
        <f>'2.3.4.3.1_Regresi_Logistik'!D341</f>
        <v>-0.31604700000000002</v>
      </c>
      <c r="E527" s="38">
        <f>'2.3.4.3.1_Regresi_Logistik'!G341</f>
        <v>0.16305838096025335</v>
      </c>
      <c r="F527" s="220">
        <f t="shared" si="8"/>
        <v>617.98691977677208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</row>
    <row r="528" spans="1:24" ht="14" x14ac:dyDescent="0.3">
      <c r="A528" s="218">
        <f>'2.3.4.3.1_Regresi_Logistik'!A343</f>
        <v>0</v>
      </c>
      <c r="B528" s="218">
        <f>'2.3.4.3.1_Regresi_Logistik'!B343</f>
        <v>8.14E-2</v>
      </c>
      <c r="C528" s="218">
        <f>'2.3.4.3.1_Regresi_Logistik'!C343</f>
        <v>-0.81412200000000001</v>
      </c>
      <c r="D528" s="218">
        <f>'2.3.4.3.1_Regresi_Logistik'!D343</f>
        <v>-0.31604700000000002</v>
      </c>
      <c r="E528" s="38">
        <f>'2.3.4.3.1_Regresi_Logistik'!G343</f>
        <v>0.16305838096025335</v>
      </c>
      <c r="F528" s="220">
        <f t="shared" si="8"/>
        <v>617.98691977677208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</row>
    <row r="529" spans="1:24" ht="14" x14ac:dyDescent="0.3">
      <c r="A529" s="218">
        <f>'2.3.4.3.1_Regresi_Logistik'!A356</f>
        <v>0</v>
      </c>
      <c r="B529" s="218">
        <f>'2.3.4.3.1_Regresi_Logistik'!B356</f>
        <v>8.14E-2</v>
      </c>
      <c r="C529" s="218">
        <f>'2.3.4.3.1_Regresi_Logistik'!C356</f>
        <v>-0.81412200000000001</v>
      </c>
      <c r="D529" s="218">
        <f>'2.3.4.3.1_Regresi_Logistik'!D356</f>
        <v>-0.31604700000000002</v>
      </c>
      <c r="E529" s="38">
        <f>'2.3.4.3.1_Regresi_Logistik'!G356</f>
        <v>0.16305838096025335</v>
      </c>
      <c r="F529" s="220">
        <f t="shared" si="8"/>
        <v>617.98691977677208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</row>
    <row r="530" spans="1:24" ht="14" x14ac:dyDescent="0.3">
      <c r="A530" s="218">
        <f>'2.3.4.3.1_Regresi_Logistik'!A361</f>
        <v>0</v>
      </c>
      <c r="B530" s="218">
        <f>'2.3.4.3.1_Regresi_Logistik'!B361</f>
        <v>8.14E-2</v>
      </c>
      <c r="C530" s="218">
        <f>'2.3.4.3.1_Regresi_Logistik'!C361</f>
        <v>-0.81412200000000001</v>
      </c>
      <c r="D530" s="218">
        <f>'2.3.4.3.1_Regresi_Logistik'!D361</f>
        <v>-0.31604700000000002</v>
      </c>
      <c r="E530" s="38">
        <f>'2.3.4.3.1_Regresi_Logistik'!G361</f>
        <v>0.16305838096025335</v>
      </c>
      <c r="F530" s="220">
        <f t="shared" si="8"/>
        <v>617.98691977677208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</row>
    <row r="531" spans="1:24" ht="14" x14ac:dyDescent="0.3">
      <c r="A531" s="218">
        <f>'2.3.4.3.1_Regresi_Logistik'!A362</f>
        <v>0</v>
      </c>
      <c r="B531" s="218">
        <f>'2.3.4.3.1_Regresi_Logistik'!B362</f>
        <v>8.14E-2</v>
      </c>
      <c r="C531" s="218">
        <f>'2.3.4.3.1_Regresi_Logistik'!C362</f>
        <v>-0.81412200000000001</v>
      </c>
      <c r="D531" s="218">
        <f>'2.3.4.3.1_Regresi_Logistik'!D362</f>
        <v>-0.31604700000000002</v>
      </c>
      <c r="E531" s="38">
        <f>'2.3.4.3.1_Regresi_Logistik'!G362</f>
        <v>0.16305838096025335</v>
      </c>
      <c r="F531" s="220">
        <f t="shared" si="8"/>
        <v>617.98691977677208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</row>
    <row r="532" spans="1:24" ht="14" x14ac:dyDescent="0.3">
      <c r="A532" s="218">
        <f>'2.3.4.3.1_Regresi_Logistik'!A393</f>
        <v>0</v>
      </c>
      <c r="B532" s="218">
        <f>'2.3.4.3.1_Regresi_Logistik'!B393</f>
        <v>8.14E-2</v>
      </c>
      <c r="C532" s="218">
        <f>'2.3.4.3.1_Regresi_Logistik'!C393</f>
        <v>-0.81412200000000001</v>
      </c>
      <c r="D532" s="218">
        <f>'2.3.4.3.1_Regresi_Logistik'!D393</f>
        <v>-0.31604700000000002</v>
      </c>
      <c r="E532" s="38">
        <f>'2.3.4.3.1_Regresi_Logistik'!G393</f>
        <v>0.16305838096025335</v>
      </c>
      <c r="F532" s="220">
        <f t="shared" si="8"/>
        <v>617.98691977677208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</row>
    <row r="533" spans="1:24" ht="14" x14ac:dyDescent="0.3">
      <c r="A533" s="218">
        <f>'2.3.4.3.1_Regresi_Logistik'!A397</f>
        <v>1</v>
      </c>
      <c r="B533" s="218">
        <f>'2.3.4.3.1_Regresi_Logistik'!B397</f>
        <v>8.14E-2</v>
      </c>
      <c r="C533" s="218">
        <f>'2.3.4.3.1_Regresi_Logistik'!C397</f>
        <v>-0.81412200000000001</v>
      </c>
      <c r="D533" s="218">
        <f>'2.3.4.3.1_Regresi_Logistik'!D397</f>
        <v>-0.31604700000000002</v>
      </c>
      <c r="E533" s="38">
        <f>'2.3.4.3.1_Regresi_Logistik'!G397</f>
        <v>0.16305838096025335</v>
      </c>
      <c r="F533" s="220">
        <f t="shared" si="8"/>
        <v>617.98691977677208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</row>
    <row r="534" spans="1:24" ht="14" x14ac:dyDescent="0.3">
      <c r="A534" s="218">
        <f>'2.3.4.3.1_Regresi_Logistik'!A399</f>
        <v>0</v>
      </c>
      <c r="B534" s="218">
        <f>'2.3.4.3.1_Regresi_Logistik'!B399</f>
        <v>8.14E-2</v>
      </c>
      <c r="C534" s="218">
        <f>'2.3.4.3.1_Regresi_Logistik'!C399</f>
        <v>-0.81412200000000001</v>
      </c>
      <c r="D534" s="218">
        <f>'2.3.4.3.1_Regresi_Logistik'!D399</f>
        <v>-0.31604700000000002</v>
      </c>
      <c r="E534" s="38">
        <f>'2.3.4.3.1_Regresi_Logistik'!G399</f>
        <v>0.16305838096025335</v>
      </c>
      <c r="F534" s="220">
        <f t="shared" si="8"/>
        <v>617.98691977677208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</row>
    <row r="535" spans="1:24" ht="14" x14ac:dyDescent="0.3">
      <c r="A535" s="218">
        <f>'2.3.4.3.1_Regresi_Logistik'!A406</f>
        <v>0</v>
      </c>
      <c r="B535" s="218">
        <f>'2.3.4.3.1_Regresi_Logistik'!B406</f>
        <v>8.14E-2</v>
      </c>
      <c r="C535" s="218">
        <f>'2.3.4.3.1_Regresi_Logistik'!C406</f>
        <v>-0.81412200000000001</v>
      </c>
      <c r="D535" s="218">
        <f>'2.3.4.3.1_Regresi_Logistik'!D406</f>
        <v>-0.31604700000000002</v>
      </c>
      <c r="E535" s="38">
        <f>'2.3.4.3.1_Regresi_Logistik'!G406</f>
        <v>0.16305838096025335</v>
      </c>
      <c r="F535" s="220">
        <f t="shared" si="8"/>
        <v>617.98691977677208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</row>
    <row r="536" spans="1:24" ht="14" x14ac:dyDescent="0.3">
      <c r="A536" s="218">
        <f>'2.3.4.3.1_Regresi_Logistik'!A415</f>
        <v>0</v>
      </c>
      <c r="B536" s="218">
        <f>'2.3.4.3.1_Regresi_Logistik'!B415</f>
        <v>8.14E-2</v>
      </c>
      <c r="C536" s="218">
        <f>'2.3.4.3.1_Regresi_Logistik'!C415</f>
        <v>-0.81412200000000001</v>
      </c>
      <c r="D536" s="218">
        <f>'2.3.4.3.1_Regresi_Logistik'!D415</f>
        <v>-0.31604700000000002</v>
      </c>
      <c r="E536" s="38">
        <f>'2.3.4.3.1_Regresi_Logistik'!G415</f>
        <v>0.16305838096025335</v>
      </c>
      <c r="F536" s="220">
        <f t="shared" si="8"/>
        <v>617.98691977677208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</row>
    <row r="537" spans="1:24" ht="14" x14ac:dyDescent="0.3">
      <c r="A537" s="218">
        <f>'2.3.4.3.1_Regresi_Logistik'!A442</f>
        <v>0</v>
      </c>
      <c r="B537" s="218">
        <f>'2.3.4.3.1_Regresi_Logistik'!B442</f>
        <v>8.14E-2</v>
      </c>
      <c r="C537" s="218">
        <f>'2.3.4.3.1_Regresi_Logistik'!C442</f>
        <v>-0.81412200000000001</v>
      </c>
      <c r="D537" s="218">
        <f>'2.3.4.3.1_Regresi_Logistik'!D442</f>
        <v>-0.31604700000000002</v>
      </c>
      <c r="E537" s="38">
        <f>'2.3.4.3.1_Regresi_Logistik'!G442</f>
        <v>0.16305838096025335</v>
      </c>
      <c r="F537" s="220">
        <f t="shared" si="8"/>
        <v>617.98691977677208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</row>
    <row r="538" spans="1:24" ht="14" x14ac:dyDescent="0.3">
      <c r="A538" s="218">
        <f>'2.3.4.3.1_Regresi_Logistik'!A446</f>
        <v>0</v>
      </c>
      <c r="B538" s="218">
        <f>'2.3.4.3.1_Regresi_Logistik'!B446</f>
        <v>8.14E-2</v>
      </c>
      <c r="C538" s="218">
        <f>'2.3.4.3.1_Regresi_Logistik'!C446</f>
        <v>-0.81412200000000001</v>
      </c>
      <c r="D538" s="218">
        <f>'2.3.4.3.1_Regresi_Logistik'!D446</f>
        <v>-0.31604700000000002</v>
      </c>
      <c r="E538" s="38">
        <f>'2.3.4.3.1_Regresi_Logistik'!G446</f>
        <v>0.16305838096025335</v>
      </c>
      <c r="F538" s="220">
        <f t="shared" si="8"/>
        <v>617.98691977677208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</row>
    <row r="539" spans="1:24" ht="14" x14ac:dyDescent="0.3">
      <c r="A539" s="218">
        <f>'2.3.4.3.1_Regresi_Logistik'!A447</f>
        <v>0</v>
      </c>
      <c r="B539" s="218">
        <f>'2.3.4.3.1_Regresi_Logistik'!B447</f>
        <v>8.14E-2</v>
      </c>
      <c r="C539" s="218">
        <f>'2.3.4.3.1_Regresi_Logistik'!C447</f>
        <v>-0.81412200000000001</v>
      </c>
      <c r="D539" s="218">
        <f>'2.3.4.3.1_Regresi_Logistik'!D447</f>
        <v>-0.31604700000000002</v>
      </c>
      <c r="E539" s="38">
        <f>'2.3.4.3.1_Regresi_Logistik'!G447</f>
        <v>0.16305838096025335</v>
      </c>
      <c r="F539" s="220">
        <f t="shared" si="8"/>
        <v>617.98691977677208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</row>
    <row r="540" spans="1:24" ht="14" x14ac:dyDescent="0.3">
      <c r="A540" s="218">
        <f>'2.3.4.3.1_Regresi_Logistik'!A449</f>
        <v>0</v>
      </c>
      <c r="B540" s="218">
        <f>'2.3.4.3.1_Regresi_Logistik'!B449</f>
        <v>8.14E-2</v>
      </c>
      <c r="C540" s="218">
        <f>'2.3.4.3.1_Regresi_Logistik'!C449</f>
        <v>-0.81412200000000001</v>
      </c>
      <c r="D540" s="218">
        <f>'2.3.4.3.1_Regresi_Logistik'!D449</f>
        <v>-0.31604700000000002</v>
      </c>
      <c r="E540" s="38">
        <f>'2.3.4.3.1_Regresi_Logistik'!G449</f>
        <v>0.16305838096025335</v>
      </c>
      <c r="F540" s="220">
        <f t="shared" si="8"/>
        <v>617.98691977677208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</row>
    <row r="541" spans="1:24" ht="14" x14ac:dyDescent="0.3">
      <c r="A541" s="218">
        <f>'2.3.4.3.1_Regresi_Logistik'!A456</f>
        <v>0</v>
      </c>
      <c r="B541" s="218">
        <f>'2.3.4.3.1_Regresi_Logistik'!B456</f>
        <v>8.14E-2</v>
      </c>
      <c r="C541" s="218">
        <f>'2.3.4.3.1_Regresi_Logistik'!C456</f>
        <v>-0.81412200000000001</v>
      </c>
      <c r="D541" s="218">
        <f>'2.3.4.3.1_Regresi_Logistik'!D456</f>
        <v>-0.31604700000000002</v>
      </c>
      <c r="E541" s="38">
        <f>'2.3.4.3.1_Regresi_Logistik'!G456</f>
        <v>0.16305838096025335</v>
      </c>
      <c r="F541" s="220">
        <f t="shared" si="8"/>
        <v>617.98691977677208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</row>
    <row r="542" spans="1:24" ht="14" x14ac:dyDescent="0.3">
      <c r="A542" s="218">
        <f>'2.3.4.3.1_Regresi_Logistik'!A474</f>
        <v>0</v>
      </c>
      <c r="B542" s="218">
        <f>'2.3.4.3.1_Regresi_Logistik'!B474</f>
        <v>8.14E-2</v>
      </c>
      <c r="C542" s="218">
        <f>'2.3.4.3.1_Regresi_Logistik'!C474</f>
        <v>-0.81412200000000001</v>
      </c>
      <c r="D542" s="218">
        <f>'2.3.4.3.1_Regresi_Logistik'!D474</f>
        <v>-0.31604700000000002</v>
      </c>
      <c r="E542" s="38">
        <f>'2.3.4.3.1_Regresi_Logistik'!G474</f>
        <v>0.16305838096025335</v>
      </c>
      <c r="F542" s="220">
        <f t="shared" si="8"/>
        <v>617.98691977677208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</row>
    <row r="543" spans="1:24" ht="14" x14ac:dyDescent="0.3">
      <c r="A543" s="218">
        <f>'2.3.4.3.1_Regresi_Logistik'!A484</f>
        <v>0</v>
      </c>
      <c r="B543" s="218">
        <f>'2.3.4.3.1_Regresi_Logistik'!B484</f>
        <v>8.14E-2</v>
      </c>
      <c r="C543" s="218">
        <f>'2.3.4.3.1_Regresi_Logistik'!C484</f>
        <v>-0.81412200000000001</v>
      </c>
      <c r="D543" s="218">
        <f>'2.3.4.3.1_Regresi_Logistik'!D484</f>
        <v>-0.31604700000000002</v>
      </c>
      <c r="E543" s="38">
        <f>'2.3.4.3.1_Regresi_Logistik'!G484</f>
        <v>0.16305838096025335</v>
      </c>
      <c r="F543" s="220">
        <f t="shared" si="8"/>
        <v>617.98691977677208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</row>
    <row r="544" spans="1:24" ht="14" x14ac:dyDescent="0.3">
      <c r="A544" s="218">
        <f>'2.3.4.3.1_Regresi_Logistik'!A494</f>
        <v>0</v>
      </c>
      <c r="B544" s="218">
        <f>'2.3.4.3.1_Regresi_Logistik'!B494</f>
        <v>8.14E-2</v>
      </c>
      <c r="C544" s="218">
        <f>'2.3.4.3.1_Regresi_Logistik'!C494</f>
        <v>-0.81412200000000001</v>
      </c>
      <c r="D544" s="218">
        <f>'2.3.4.3.1_Regresi_Logistik'!D494</f>
        <v>-0.31604700000000002</v>
      </c>
      <c r="E544" s="38">
        <f>'2.3.4.3.1_Regresi_Logistik'!G494</f>
        <v>0.16305838096025335</v>
      </c>
      <c r="F544" s="220">
        <f t="shared" si="8"/>
        <v>617.98691977677208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</row>
    <row r="545" spans="1:24" ht="14" x14ac:dyDescent="0.3">
      <c r="A545" s="218">
        <f>'2.3.4.3.1_Regresi_Logistik'!A495</f>
        <v>0</v>
      </c>
      <c r="B545" s="218">
        <f>'2.3.4.3.1_Regresi_Logistik'!B495</f>
        <v>8.14E-2</v>
      </c>
      <c r="C545" s="218">
        <f>'2.3.4.3.1_Regresi_Logistik'!C495</f>
        <v>-0.81412200000000001</v>
      </c>
      <c r="D545" s="218">
        <f>'2.3.4.3.1_Regresi_Logistik'!D495</f>
        <v>-0.31604700000000002</v>
      </c>
      <c r="E545" s="38">
        <f>'2.3.4.3.1_Regresi_Logistik'!G495</f>
        <v>0.16305838096025335</v>
      </c>
      <c r="F545" s="220">
        <f t="shared" si="8"/>
        <v>617.98691977677208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</row>
    <row r="546" spans="1:24" ht="14" x14ac:dyDescent="0.3">
      <c r="A546" s="218">
        <f>'2.3.4.3.1_Regresi_Logistik'!A504</f>
        <v>0</v>
      </c>
      <c r="B546" s="218">
        <f>'2.3.4.3.1_Regresi_Logistik'!B504</f>
        <v>8.14E-2</v>
      </c>
      <c r="C546" s="218">
        <f>'2.3.4.3.1_Regresi_Logistik'!C504</f>
        <v>-0.81412200000000001</v>
      </c>
      <c r="D546" s="218">
        <f>'2.3.4.3.1_Regresi_Logistik'!D504</f>
        <v>-0.31604700000000002</v>
      </c>
      <c r="E546" s="38">
        <f>'2.3.4.3.1_Regresi_Logistik'!G504</f>
        <v>0.16305838096025335</v>
      </c>
      <c r="F546" s="220">
        <f t="shared" si="8"/>
        <v>617.98691977677208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</row>
    <row r="547" spans="1:24" ht="14" x14ac:dyDescent="0.3">
      <c r="A547" s="218">
        <f>'2.3.4.3.1_Regresi_Logistik'!A515</f>
        <v>0</v>
      </c>
      <c r="B547" s="218">
        <f>'2.3.4.3.1_Regresi_Logistik'!B515</f>
        <v>8.14E-2</v>
      </c>
      <c r="C547" s="218">
        <f>'2.3.4.3.1_Regresi_Logistik'!C515</f>
        <v>-0.81412200000000001</v>
      </c>
      <c r="D547" s="218">
        <f>'2.3.4.3.1_Regresi_Logistik'!D515</f>
        <v>-0.31604700000000002</v>
      </c>
      <c r="E547" s="38">
        <f>'2.3.4.3.1_Regresi_Logistik'!G515</f>
        <v>0.16305838096025335</v>
      </c>
      <c r="F547" s="220">
        <f t="shared" si="8"/>
        <v>617.98691977677208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</row>
    <row r="548" spans="1:24" ht="14" x14ac:dyDescent="0.3">
      <c r="A548" s="218">
        <f>'2.3.4.3.1_Regresi_Logistik'!A546</f>
        <v>0</v>
      </c>
      <c r="B548" s="218">
        <f>'2.3.4.3.1_Regresi_Logistik'!B546</f>
        <v>8.14E-2</v>
      </c>
      <c r="C548" s="218">
        <f>'2.3.4.3.1_Regresi_Logistik'!C546</f>
        <v>-0.81412200000000001</v>
      </c>
      <c r="D548" s="218">
        <f>'2.3.4.3.1_Regresi_Logistik'!D546</f>
        <v>-0.31604700000000002</v>
      </c>
      <c r="E548" s="38">
        <f>'2.3.4.3.1_Regresi_Logistik'!G546</f>
        <v>0.16305838096025335</v>
      </c>
      <c r="F548" s="220">
        <f t="shared" si="8"/>
        <v>617.98691977677208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</row>
    <row r="549" spans="1:24" ht="14" x14ac:dyDescent="0.3">
      <c r="A549" s="218">
        <f>'2.3.4.3.1_Regresi_Logistik'!A567</f>
        <v>0</v>
      </c>
      <c r="B549" s="218">
        <f>'2.3.4.3.1_Regresi_Logistik'!B567</f>
        <v>8.14E-2</v>
      </c>
      <c r="C549" s="218">
        <f>'2.3.4.3.1_Regresi_Logistik'!C567</f>
        <v>-0.81412200000000001</v>
      </c>
      <c r="D549" s="218">
        <f>'2.3.4.3.1_Regresi_Logistik'!D567</f>
        <v>-0.31604700000000002</v>
      </c>
      <c r="E549" s="38">
        <f>'2.3.4.3.1_Regresi_Logistik'!G567</f>
        <v>0.16305838096025335</v>
      </c>
      <c r="F549" s="220">
        <f t="shared" si="8"/>
        <v>617.98691977677208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</row>
    <row r="550" spans="1:24" ht="14" x14ac:dyDescent="0.3">
      <c r="A550" s="218">
        <f>'2.3.4.3.1_Regresi_Logistik'!A581</f>
        <v>0</v>
      </c>
      <c r="B550" s="218">
        <f>'2.3.4.3.1_Regresi_Logistik'!B581</f>
        <v>8.14E-2</v>
      </c>
      <c r="C550" s="218">
        <f>'2.3.4.3.1_Regresi_Logistik'!C581</f>
        <v>-0.81412200000000001</v>
      </c>
      <c r="D550" s="218">
        <f>'2.3.4.3.1_Regresi_Logistik'!D581</f>
        <v>-0.31604700000000002</v>
      </c>
      <c r="E550" s="38">
        <f>'2.3.4.3.1_Regresi_Logistik'!G581</f>
        <v>0.16305838096025335</v>
      </c>
      <c r="F550" s="220">
        <f t="shared" si="8"/>
        <v>617.98691977677208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</row>
    <row r="551" spans="1:24" ht="14" x14ac:dyDescent="0.3">
      <c r="A551" s="218">
        <f>'2.3.4.3.1_Regresi_Logistik'!A586</f>
        <v>1</v>
      </c>
      <c r="B551" s="218">
        <f>'2.3.4.3.1_Regresi_Logistik'!B586</f>
        <v>8.14E-2</v>
      </c>
      <c r="C551" s="218">
        <f>'2.3.4.3.1_Regresi_Logistik'!C586</f>
        <v>-0.81412200000000001</v>
      </c>
      <c r="D551" s="218">
        <f>'2.3.4.3.1_Regresi_Logistik'!D586</f>
        <v>-0.31604700000000002</v>
      </c>
      <c r="E551" s="38">
        <f>'2.3.4.3.1_Regresi_Logistik'!G586</f>
        <v>0.16305838096025335</v>
      </c>
      <c r="F551" s="220">
        <f t="shared" si="8"/>
        <v>617.98691977677208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</row>
    <row r="552" spans="1:24" ht="14" x14ac:dyDescent="0.3">
      <c r="A552" s="218">
        <f>'2.3.4.3.1_Regresi_Logistik'!A587</f>
        <v>1</v>
      </c>
      <c r="B552" s="218">
        <f>'2.3.4.3.1_Regresi_Logistik'!B587</f>
        <v>8.14E-2</v>
      </c>
      <c r="C552" s="218">
        <f>'2.3.4.3.1_Regresi_Logistik'!C587</f>
        <v>-0.81412200000000001</v>
      </c>
      <c r="D552" s="218">
        <f>'2.3.4.3.1_Regresi_Logistik'!D587</f>
        <v>-0.31604700000000002</v>
      </c>
      <c r="E552" s="38">
        <f>'2.3.4.3.1_Regresi_Logistik'!G587</f>
        <v>0.16305838096025335</v>
      </c>
      <c r="F552" s="220">
        <f t="shared" si="8"/>
        <v>617.98691977677208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</row>
    <row r="553" spans="1:24" ht="14" x14ac:dyDescent="0.3">
      <c r="A553" s="218">
        <f>'2.3.4.3.1_Regresi_Logistik'!A588</f>
        <v>0</v>
      </c>
      <c r="B553" s="218">
        <f>'2.3.4.3.1_Regresi_Logistik'!B588</f>
        <v>8.14E-2</v>
      </c>
      <c r="C553" s="218">
        <f>'2.3.4.3.1_Regresi_Logistik'!C588</f>
        <v>-0.81412200000000001</v>
      </c>
      <c r="D553" s="218">
        <f>'2.3.4.3.1_Regresi_Logistik'!D588</f>
        <v>-0.31604700000000002</v>
      </c>
      <c r="E553" s="38">
        <f>'2.3.4.3.1_Regresi_Logistik'!G588</f>
        <v>0.16305838096025335</v>
      </c>
      <c r="F553" s="220">
        <f t="shared" si="8"/>
        <v>617.98691977677208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</row>
    <row r="554" spans="1:24" ht="14" x14ac:dyDescent="0.3">
      <c r="A554" s="218">
        <f>'2.3.4.3.1_Regresi_Logistik'!A605</f>
        <v>0</v>
      </c>
      <c r="B554" s="218">
        <f>'2.3.4.3.1_Regresi_Logistik'!B605</f>
        <v>8.14E-2</v>
      </c>
      <c r="C554" s="218">
        <f>'2.3.4.3.1_Regresi_Logistik'!C605</f>
        <v>-0.81412200000000001</v>
      </c>
      <c r="D554" s="218">
        <f>'2.3.4.3.1_Regresi_Logistik'!D605</f>
        <v>-0.31604700000000002</v>
      </c>
      <c r="E554" s="38">
        <f>'2.3.4.3.1_Regresi_Logistik'!G605</f>
        <v>0.16305838096025335</v>
      </c>
      <c r="F554" s="220">
        <f t="shared" si="8"/>
        <v>617.98691977677208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</row>
    <row r="555" spans="1:24" ht="14" x14ac:dyDescent="0.3">
      <c r="A555" s="218">
        <f>'2.3.4.3.1_Regresi_Logistik'!A617</f>
        <v>0</v>
      </c>
      <c r="B555" s="218">
        <f>'2.3.4.3.1_Regresi_Logistik'!B617</f>
        <v>8.14E-2</v>
      </c>
      <c r="C555" s="218">
        <f>'2.3.4.3.1_Regresi_Logistik'!C617</f>
        <v>-0.81412200000000001</v>
      </c>
      <c r="D555" s="218">
        <f>'2.3.4.3.1_Regresi_Logistik'!D617</f>
        <v>-0.31604700000000002</v>
      </c>
      <c r="E555" s="38">
        <f>'2.3.4.3.1_Regresi_Logistik'!G617</f>
        <v>0.16305838096025335</v>
      </c>
      <c r="F555" s="220">
        <f t="shared" si="8"/>
        <v>617.98691977677208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</row>
    <row r="556" spans="1:24" ht="14" x14ac:dyDescent="0.3">
      <c r="A556" s="218">
        <f>'2.3.4.3.1_Regresi_Logistik'!A621</f>
        <v>1</v>
      </c>
      <c r="B556" s="218">
        <f>'2.3.4.3.1_Regresi_Logistik'!B621</f>
        <v>8.14E-2</v>
      </c>
      <c r="C556" s="218">
        <f>'2.3.4.3.1_Regresi_Logistik'!C621</f>
        <v>-0.81412200000000001</v>
      </c>
      <c r="D556" s="218">
        <f>'2.3.4.3.1_Regresi_Logistik'!D621</f>
        <v>-0.31604700000000002</v>
      </c>
      <c r="E556" s="38">
        <f>'2.3.4.3.1_Regresi_Logistik'!G621</f>
        <v>0.16305838096025335</v>
      </c>
      <c r="F556" s="220">
        <f t="shared" si="8"/>
        <v>617.98691977677208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</row>
    <row r="557" spans="1:24" ht="14" x14ac:dyDescent="0.3">
      <c r="A557" s="218">
        <f>'2.3.4.3.1_Regresi_Logistik'!A632</f>
        <v>0</v>
      </c>
      <c r="B557" s="218">
        <f>'2.3.4.3.1_Regresi_Logistik'!B632</f>
        <v>8.14E-2</v>
      </c>
      <c r="C557" s="218">
        <f>'2.3.4.3.1_Regresi_Logistik'!C632</f>
        <v>-0.81412200000000001</v>
      </c>
      <c r="D557" s="218">
        <f>'2.3.4.3.1_Regresi_Logistik'!D632</f>
        <v>-0.31604700000000002</v>
      </c>
      <c r="E557" s="38">
        <f>'2.3.4.3.1_Regresi_Logistik'!G632</f>
        <v>0.16305838096025335</v>
      </c>
      <c r="F557" s="220">
        <f t="shared" si="8"/>
        <v>617.98691977677208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</row>
    <row r="558" spans="1:24" ht="14" x14ac:dyDescent="0.3">
      <c r="A558" s="218">
        <f>'2.3.4.3.1_Regresi_Logistik'!A633</f>
        <v>0</v>
      </c>
      <c r="B558" s="218">
        <f>'2.3.4.3.1_Regresi_Logistik'!B633</f>
        <v>8.14E-2</v>
      </c>
      <c r="C558" s="218">
        <f>'2.3.4.3.1_Regresi_Logistik'!C633</f>
        <v>-0.81412200000000001</v>
      </c>
      <c r="D558" s="218">
        <f>'2.3.4.3.1_Regresi_Logistik'!D633</f>
        <v>-0.31604700000000002</v>
      </c>
      <c r="E558" s="38">
        <f>'2.3.4.3.1_Regresi_Logistik'!G633</f>
        <v>0.16305838096025335</v>
      </c>
      <c r="F558" s="220">
        <f t="shared" si="8"/>
        <v>617.98691977677208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</row>
    <row r="559" spans="1:24" ht="14" x14ac:dyDescent="0.3">
      <c r="A559" s="218">
        <f>'2.3.4.3.1_Regresi_Logistik'!A635</f>
        <v>0</v>
      </c>
      <c r="B559" s="218">
        <f>'2.3.4.3.1_Regresi_Logistik'!B635</f>
        <v>8.14E-2</v>
      </c>
      <c r="C559" s="218">
        <f>'2.3.4.3.1_Regresi_Logistik'!C635</f>
        <v>-0.81412200000000001</v>
      </c>
      <c r="D559" s="218">
        <f>'2.3.4.3.1_Regresi_Logistik'!D635</f>
        <v>-0.31604700000000002</v>
      </c>
      <c r="E559" s="38">
        <f>'2.3.4.3.1_Regresi_Logistik'!G635</f>
        <v>0.16305838096025335</v>
      </c>
      <c r="F559" s="220">
        <f t="shared" si="8"/>
        <v>617.98691977677208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</row>
    <row r="560" spans="1:24" ht="14" x14ac:dyDescent="0.3">
      <c r="A560" s="218">
        <f>'2.3.4.3.1_Regresi_Logistik'!A641</f>
        <v>0</v>
      </c>
      <c r="B560" s="218">
        <f>'2.3.4.3.1_Regresi_Logistik'!B641</f>
        <v>8.14E-2</v>
      </c>
      <c r="C560" s="218">
        <f>'2.3.4.3.1_Regresi_Logistik'!C641</f>
        <v>-0.81412200000000001</v>
      </c>
      <c r="D560" s="218">
        <f>'2.3.4.3.1_Regresi_Logistik'!D641</f>
        <v>-0.31604700000000002</v>
      </c>
      <c r="E560" s="38">
        <f>'2.3.4.3.1_Regresi_Logistik'!G641</f>
        <v>0.16305838096025335</v>
      </c>
      <c r="F560" s="220">
        <f t="shared" si="8"/>
        <v>617.98691977677208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</row>
    <row r="561" spans="1:24" ht="14" x14ac:dyDescent="0.3">
      <c r="A561" s="218">
        <f>'2.3.4.3.1_Regresi_Logistik'!A655</f>
        <v>0</v>
      </c>
      <c r="B561" s="218">
        <f>'2.3.4.3.1_Regresi_Logistik'!B655</f>
        <v>8.14E-2</v>
      </c>
      <c r="C561" s="218">
        <f>'2.3.4.3.1_Regresi_Logistik'!C655</f>
        <v>-0.81412200000000001</v>
      </c>
      <c r="D561" s="218">
        <f>'2.3.4.3.1_Regresi_Logistik'!D655</f>
        <v>-0.31604700000000002</v>
      </c>
      <c r="E561" s="38">
        <f>'2.3.4.3.1_Regresi_Logistik'!G655</f>
        <v>0.16305838096025335</v>
      </c>
      <c r="F561" s="220">
        <f t="shared" si="8"/>
        <v>617.98691977677208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</row>
    <row r="562" spans="1:24" ht="14" x14ac:dyDescent="0.3">
      <c r="A562" s="218">
        <f>'2.3.4.3.1_Regresi_Logistik'!A277</f>
        <v>0</v>
      </c>
      <c r="B562" s="218">
        <f>'2.3.4.3.1_Regresi_Logistik'!B277</f>
        <v>-0.84050000000000002</v>
      </c>
      <c r="C562" s="218">
        <f>'2.3.4.3.1_Regresi_Logistik'!C277</f>
        <v>-7.2352E-2</v>
      </c>
      <c r="D562" s="218">
        <f>'2.3.4.3.1_Regresi_Logistik'!D277</f>
        <v>-2.6051999999999999E-2</v>
      </c>
      <c r="E562" s="38">
        <f>'2.3.4.3.1_Regresi_Logistik'!G277</f>
        <v>0.16151903822198982</v>
      </c>
      <c r="F562" s="220">
        <f t="shared" si="8"/>
        <v>618.80369008626462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</row>
    <row r="563" spans="1:24" ht="14" x14ac:dyDescent="0.3">
      <c r="A563" s="218">
        <f>'2.3.4.3.1_Regresi_Logistik'!A601</f>
        <v>1</v>
      </c>
      <c r="B563" s="218">
        <f>'2.3.4.3.1_Regresi_Logistik'!B601</f>
        <v>-0.84050000000000002</v>
      </c>
      <c r="C563" s="218">
        <f>'2.3.4.3.1_Regresi_Logistik'!C601</f>
        <v>-7.2352E-2</v>
      </c>
      <c r="D563" s="218">
        <f>'2.3.4.3.1_Regresi_Logistik'!D601</f>
        <v>-2.6051999999999999E-2</v>
      </c>
      <c r="E563" s="38">
        <f>'2.3.4.3.1_Regresi_Logistik'!G601</f>
        <v>0.16151903822198982</v>
      </c>
      <c r="F563" s="220">
        <f t="shared" si="8"/>
        <v>618.80369008626462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</row>
    <row r="564" spans="1:24" ht="14" x14ac:dyDescent="0.3">
      <c r="A564" s="218">
        <f>'2.3.4.3.1_Regresi_Logistik'!A143</f>
        <v>0</v>
      </c>
      <c r="B564" s="218">
        <f>'2.3.4.3.1_Regresi_Logistik'!B143</f>
        <v>-0.84050000000000002</v>
      </c>
      <c r="C564" s="218">
        <f>'2.3.4.3.1_Regresi_Logistik'!C143</f>
        <v>6.2895000000000006E-2</v>
      </c>
      <c r="D564" s="218">
        <f>'2.3.4.3.1_Regresi_Logistik'!D143</f>
        <v>-0.31604700000000002</v>
      </c>
      <c r="E564" s="38">
        <f>'2.3.4.3.1_Regresi_Logistik'!G143</f>
        <v>0.1592742703542234</v>
      </c>
      <c r="F564" s="220">
        <f t="shared" si="8"/>
        <v>620.0060998882941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</row>
    <row r="565" spans="1:24" ht="14" x14ac:dyDescent="0.3">
      <c r="A565" s="218">
        <f>'2.3.4.3.1_Regresi_Logistik'!A232</f>
        <v>0</v>
      </c>
      <c r="B565" s="218">
        <f>'2.3.4.3.1_Regresi_Logistik'!B232</f>
        <v>-0.84050000000000002</v>
      </c>
      <c r="C565" s="218">
        <f>'2.3.4.3.1_Regresi_Logistik'!C232</f>
        <v>6.2895000000000006E-2</v>
      </c>
      <c r="D565" s="218">
        <f>'2.3.4.3.1_Regresi_Logistik'!D232</f>
        <v>-0.31604700000000002</v>
      </c>
      <c r="E565" s="38">
        <f>'2.3.4.3.1_Regresi_Logistik'!G232</f>
        <v>0.1592742703542234</v>
      </c>
      <c r="F565" s="220">
        <f t="shared" si="8"/>
        <v>620.0060998882941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</row>
    <row r="566" spans="1:24" ht="14" x14ac:dyDescent="0.3">
      <c r="A566" s="218">
        <f>'2.3.4.3.1_Regresi_Logistik'!A264</f>
        <v>0</v>
      </c>
      <c r="B566" s="218">
        <f>'2.3.4.3.1_Regresi_Logistik'!B264</f>
        <v>-0.84050000000000002</v>
      </c>
      <c r="C566" s="218">
        <f>'2.3.4.3.1_Regresi_Logistik'!C264</f>
        <v>6.2895000000000006E-2</v>
      </c>
      <c r="D566" s="218">
        <f>'2.3.4.3.1_Regresi_Logistik'!D264</f>
        <v>-0.31604700000000002</v>
      </c>
      <c r="E566" s="38">
        <f>'2.3.4.3.1_Regresi_Logistik'!G264</f>
        <v>0.1592742703542234</v>
      </c>
      <c r="F566" s="220">
        <f t="shared" si="8"/>
        <v>620.0060998882941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</row>
    <row r="567" spans="1:24" ht="14" x14ac:dyDescent="0.3">
      <c r="A567" s="218">
        <f>'2.3.4.3.1_Regresi_Logistik'!A531</f>
        <v>0</v>
      </c>
      <c r="B567" s="218">
        <f>'2.3.4.3.1_Regresi_Logistik'!B531</f>
        <v>-0.84050000000000002</v>
      </c>
      <c r="C567" s="218">
        <f>'2.3.4.3.1_Regresi_Logistik'!C531</f>
        <v>6.2895000000000006E-2</v>
      </c>
      <c r="D567" s="218">
        <f>'2.3.4.3.1_Regresi_Logistik'!D531</f>
        <v>-0.31604700000000002</v>
      </c>
      <c r="E567" s="38">
        <f>'2.3.4.3.1_Regresi_Logistik'!G531</f>
        <v>0.1592742703542234</v>
      </c>
      <c r="F567" s="220">
        <f t="shared" si="8"/>
        <v>620.0060998882941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</row>
    <row r="568" spans="1:24" ht="14" x14ac:dyDescent="0.3">
      <c r="A568" s="218">
        <f>'2.3.4.3.1_Regresi_Logistik'!A152</f>
        <v>0</v>
      </c>
      <c r="B568" s="218">
        <f>'2.3.4.3.1_Regresi_Logistik'!B152</f>
        <v>-0.84050000000000002</v>
      </c>
      <c r="C568" s="218">
        <f>'2.3.4.3.1_Regresi_Logistik'!C152</f>
        <v>-3.6634E-2</v>
      </c>
      <c r="D568" s="218">
        <f>'2.3.4.3.1_Regresi_Logistik'!D152</f>
        <v>-0.31604700000000002</v>
      </c>
      <c r="E568" s="38">
        <f>'2.3.4.3.1_Regresi_Logistik'!G152</f>
        <v>0.14770696686694626</v>
      </c>
      <c r="F568" s="220">
        <f t="shared" si="8"/>
        <v>626.43058321467731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</row>
    <row r="569" spans="1:24" ht="14" x14ac:dyDescent="0.3">
      <c r="A569" s="218">
        <f>'2.3.4.3.1_Regresi_Logistik'!A174</f>
        <v>0</v>
      </c>
      <c r="B569" s="218">
        <f>'2.3.4.3.1_Regresi_Logistik'!B174</f>
        <v>-0.84050000000000002</v>
      </c>
      <c r="C569" s="218">
        <f>'2.3.4.3.1_Regresi_Logistik'!C174</f>
        <v>-3.6634E-2</v>
      </c>
      <c r="D569" s="218">
        <f>'2.3.4.3.1_Regresi_Logistik'!D174</f>
        <v>-0.31604700000000002</v>
      </c>
      <c r="E569" s="38">
        <f>'2.3.4.3.1_Regresi_Logistik'!G174</f>
        <v>0.14770696686694626</v>
      </c>
      <c r="F569" s="220">
        <f t="shared" si="8"/>
        <v>626.43058321467731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</row>
    <row r="570" spans="1:24" ht="14" x14ac:dyDescent="0.3">
      <c r="A570" s="218">
        <f>'2.3.4.3.1_Regresi_Logistik'!A453</f>
        <v>0</v>
      </c>
      <c r="B570" s="218">
        <f>'2.3.4.3.1_Regresi_Logistik'!B453</f>
        <v>-0.84050000000000002</v>
      </c>
      <c r="C570" s="218">
        <f>'2.3.4.3.1_Regresi_Logistik'!C453</f>
        <v>-3.6634E-2</v>
      </c>
      <c r="D570" s="218">
        <f>'2.3.4.3.1_Regresi_Logistik'!D453</f>
        <v>-0.31604700000000002</v>
      </c>
      <c r="E570" s="38">
        <f>'2.3.4.3.1_Regresi_Logistik'!G453</f>
        <v>0.14770696686694626</v>
      </c>
      <c r="F570" s="220">
        <f t="shared" si="8"/>
        <v>626.43058321467731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</row>
    <row r="571" spans="1:24" ht="14" x14ac:dyDescent="0.3">
      <c r="A571" s="218">
        <f>'2.3.4.3.1_Regresi_Logistik'!A472</f>
        <v>0</v>
      </c>
      <c r="B571" s="218">
        <f>'2.3.4.3.1_Regresi_Logistik'!B472</f>
        <v>-0.84050000000000002</v>
      </c>
      <c r="C571" s="218">
        <f>'2.3.4.3.1_Regresi_Logistik'!C472</f>
        <v>-3.6634E-2</v>
      </c>
      <c r="D571" s="218">
        <f>'2.3.4.3.1_Regresi_Logistik'!D472</f>
        <v>-0.31604700000000002</v>
      </c>
      <c r="E571" s="38">
        <f>'2.3.4.3.1_Regresi_Logistik'!G472</f>
        <v>0.14770696686694626</v>
      </c>
      <c r="F571" s="220">
        <f t="shared" si="8"/>
        <v>626.43058321467731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</row>
    <row r="572" spans="1:24" ht="14" x14ac:dyDescent="0.3">
      <c r="A572" s="218">
        <f>'2.3.4.3.1_Regresi_Logistik'!A572</f>
        <v>0</v>
      </c>
      <c r="B572" s="218">
        <f>'2.3.4.3.1_Regresi_Logistik'!B572</f>
        <v>-0.84050000000000002</v>
      </c>
      <c r="C572" s="218">
        <f>'2.3.4.3.1_Regresi_Logistik'!C572</f>
        <v>-3.6634E-2</v>
      </c>
      <c r="D572" s="218">
        <f>'2.3.4.3.1_Regresi_Logistik'!D572</f>
        <v>-0.31604700000000002</v>
      </c>
      <c r="E572" s="38">
        <f>'2.3.4.3.1_Regresi_Logistik'!G572</f>
        <v>0.14770696686694626</v>
      </c>
      <c r="F572" s="220">
        <f t="shared" si="8"/>
        <v>626.43058321467731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</row>
    <row r="573" spans="1:24" ht="14" x14ac:dyDescent="0.3">
      <c r="A573" s="218">
        <f>'2.3.4.3.1_Regresi_Logistik'!A249</f>
        <v>0</v>
      </c>
      <c r="B573" s="218">
        <f>'2.3.4.3.1_Regresi_Logistik'!B249</f>
        <v>-0.84050000000000002</v>
      </c>
      <c r="C573" s="218">
        <f>'2.3.4.3.1_Regresi_Logistik'!C249</f>
        <v>-0.303039</v>
      </c>
      <c r="D573" s="218">
        <f>'2.3.4.3.1_Regresi_Logistik'!D249</f>
        <v>0.13558899999999999</v>
      </c>
      <c r="E573" s="38">
        <f>'2.3.4.3.1_Regresi_Logistik'!G249</f>
        <v>0.14471763789220221</v>
      </c>
      <c r="F573" s="220">
        <f t="shared" si="8"/>
        <v>628.15800116390051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</row>
    <row r="574" spans="1:24" ht="14" x14ac:dyDescent="0.3">
      <c r="A574" s="218">
        <f>'2.3.4.3.1_Regresi_Logistik'!A307</f>
        <v>0</v>
      </c>
      <c r="B574" s="218">
        <f>'2.3.4.3.1_Regresi_Logistik'!B307</f>
        <v>-0.84050000000000002</v>
      </c>
      <c r="C574" s="218">
        <f>'2.3.4.3.1_Regresi_Logistik'!C307</f>
        <v>-0.303039</v>
      </c>
      <c r="D574" s="218">
        <f>'2.3.4.3.1_Regresi_Logistik'!D307</f>
        <v>0.13558899999999999</v>
      </c>
      <c r="E574" s="38">
        <f>'2.3.4.3.1_Regresi_Logistik'!G307</f>
        <v>0.14471763789220221</v>
      </c>
      <c r="F574" s="220">
        <f t="shared" si="8"/>
        <v>628.15800116390051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</row>
    <row r="575" spans="1:24" ht="14" x14ac:dyDescent="0.3">
      <c r="A575" s="218">
        <f>'2.3.4.3.1_Regresi_Logistik'!A429</f>
        <v>0</v>
      </c>
      <c r="B575" s="218">
        <f>'2.3.4.3.1_Regresi_Logistik'!B429</f>
        <v>-0.84050000000000002</v>
      </c>
      <c r="C575" s="218">
        <f>'2.3.4.3.1_Regresi_Logistik'!C429</f>
        <v>-0.303039</v>
      </c>
      <c r="D575" s="218">
        <f>'2.3.4.3.1_Regresi_Logistik'!D429</f>
        <v>0.13558899999999999</v>
      </c>
      <c r="E575" s="38">
        <f>'2.3.4.3.1_Regresi_Logistik'!G429</f>
        <v>0.14471763789220221</v>
      </c>
      <c r="F575" s="220">
        <f t="shared" si="8"/>
        <v>628.15800116390051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</row>
    <row r="576" spans="1:24" ht="14" x14ac:dyDescent="0.3">
      <c r="A576" s="218">
        <f>'2.3.4.3.1_Regresi_Logistik'!A466</f>
        <v>0</v>
      </c>
      <c r="B576" s="218">
        <f>'2.3.4.3.1_Regresi_Logistik'!B466</f>
        <v>-0.84050000000000002</v>
      </c>
      <c r="C576" s="218">
        <f>'2.3.4.3.1_Regresi_Logistik'!C466</f>
        <v>-0.303039</v>
      </c>
      <c r="D576" s="218">
        <f>'2.3.4.3.1_Regresi_Logistik'!D466</f>
        <v>0.13558899999999999</v>
      </c>
      <c r="E576" s="38">
        <f>'2.3.4.3.1_Regresi_Logistik'!G466</f>
        <v>0.14471763789220221</v>
      </c>
      <c r="F576" s="220">
        <f t="shared" si="8"/>
        <v>628.15800116390051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</row>
    <row r="577" spans="1:24" ht="14" x14ac:dyDescent="0.3">
      <c r="A577" s="218">
        <f>'2.3.4.3.1_Regresi_Logistik'!A507</f>
        <v>1</v>
      </c>
      <c r="B577" s="218">
        <f>'2.3.4.3.1_Regresi_Logistik'!B507</f>
        <v>-0.84050000000000002</v>
      </c>
      <c r="C577" s="218">
        <f>'2.3.4.3.1_Regresi_Logistik'!C507</f>
        <v>-0.303039</v>
      </c>
      <c r="D577" s="218">
        <f>'2.3.4.3.1_Regresi_Logistik'!D507</f>
        <v>0.13558899999999999</v>
      </c>
      <c r="E577" s="38">
        <f>'2.3.4.3.1_Regresi_Logistik'!G507</f>
        <v>0.14471763789220221</v>
      </c>
      <c r="F577" s="220">
        <f t="shared" si="8"/>
        <v>628.15800116390051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</row>
    <row r="578" spans="1:24" ht="14" x14ac:dyDescent="0.3">
      <c r="A578" s="218">
        <f>'2.3.4.3.1_Regresi_Logistik'!A61</f>
        <v>0</v>
      </c>
      <c r="B578" s="218">
        <f>'2.3.4.3.1_Regresi_Logistik'!B61</f>
        <v>-0.84050000000000002</v>
      </c>
      <c r="C578" s="218">
        <f>'2.3.4.3.1_Regresi_Logistik'!C61</f>
        <v>-7.2352E-2</v>
      </c>
      <c r="D578" s="218">
        <f>'2.3.4.3.1_Regresi_Logistik'!D61</f>
        <v>-0.31604700000000002</v>
      </c>
      <c r="E578" s="38">
        <f>'2.3.4.3.1_Regresi_Logistik'!G61</f>
        <v>0.14372844524620704</v>
      </c>
      <c r="F578" s="220">
        <f t="shared" si="8"/>
        <v>628.73613933853824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</row>
    <row r="579" spans="1:24" ht="14" x14ac:dyDescent="0.3">
      <c r="A579" s="218">
        <f>'2.3.4.3.1_Regresi_Logistik'!A84</f>
        <v>0</v>
      </c>
      <c r="B579" s="218">
        <f>'2.3.4.3.1_Regresi_Logistik'!B84</f>
        <v>-0.84050000000000002</v>
      </c>
      <c r="C579" s="218">
        <f>'2.3.4.3.1_Regresi_Logistik'!C84</f>
        <v>-7.2352E-2</v>
      </c>
      <c r="D579" s="218">
        <f>'2.3.4.3.1_Regresi_Logistik'!D84</f>
        <v>-0.31604700000000002</v>
      </c>
      <c r="E579" s="38">
        <f>'2.3.4.3.1_Regresi_Logistik'!G84</f>
        <v>0.14372844524620704</v>
      </c>
      <c r="F579" s="220">
        <f t="shared" si="8"/>
        <v>628.73613933853824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</row>
    <row r="580" spans="1:24" ht="14" x14ac:dyDescent="0.3">
      <c r="A580" s="218">
        <f>'2.3.4.3.1_Regresi_Logistik'!A123</f>
        <v>0</v>
      </c>
      <c r="B580" s="218">
        <f>'2.3.4.3.1_Regresi_Logistik'!B123</f>
        <v>-0.84050000000000002</v>
      </c>
      <c r="C580" s="218">
        <f>'2.3.4.3.1_Regresi_Logistik'!C123</f>
        <v>-7.2352E-2</v>
      </c>
      <c r="D580" s="218">
        <f>'2.3.4.3.1_Regresi_Logistik'!D123</f>
        <v>-0.31604700000000002</v>
      </c>
      <c r="E580" s="38">
        <f>'2.3.4.3.1_Regresi_Logistik'!G123</f>
        <v>0.14372844524620704</v>
      </c>
      <c r="F580" s="220">
        <f t="shared" si="8"/>
        <v>628.73613933853824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</row>
    <row r="581" spans="1:24" ht="14" x14ac:dyDescent="0.3">
      <c r="A581" s="218">
        <f>'2.3.4.3.1_Regresi_Logistik'!A265</f>
        <v>0</v>
      </c>
      <c r="B581" s="218">
        <f>'2.3.4.3.1_Regresi_Logistik'!B265</f>
        <v>-0.84050000000000002</v>
      </c>
      <c r="C581" s="218">
        <f>'2.3.4.3.1_Regresi_Logistik'!C265</f>
        <v>-7.2352E-2</v>
      </c>
      <c r="D581" s="218">
        <f>'2.3.4.3.1_Regresi_Logistik'!D265</f>
        <v>-0.31604700000000002</v>
      </c>
      <c r="E581" s="38">
        <f>'2.3.4.3.1_Regresi_Logistik'!G265</f>
        <v>0.14372844524620704</v>
      </c>
      <c r="F581" s="220">
        <f t="shared" si="8"/>
        <v>628.73613933853824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</row>
    <row r="582" spans="1:24" ht="14" x14ac:dyDescent="0.3">
      <c r="A582" s="218">
        <f>'2.3.4.3.1_Regresi_Logistik'!A305</f>
        <v>0</v>
      </c>
      <c r="B582" s="218">
        <f>'2.3.4.3.1_Regresi_Logistik'!B305</f>
        <v>-0.84050000000000002</v>
      </c>
      <c r="C582" s="218">
        <f>'2.3.4.3.1_Regresi_Logistik'!C305</f>
        <v>-7.2352E-2</v>
      </c>
      <c r="D582" s="218">
        <f>'2.3.4.3.1_Regresi_Logistik'!D305</f>
        <v>-0.31604700000000002</v>
      </c>
      <c r="E582" s="38">
        <f>'2.3.4.3.1_Regresi_Logistik'!G305</f>
        <v>0.14372844524620704</v>
      </c>
      <c r="F582" s="220">
        <f t="shared" si="8"/>
        <v>628.73613933853824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</row>
    <row r="583" spans="1:24" ht="14" x14ac:dyDescent="0.3">
      <c r="A583" s="218">
        <f>'2.3.4.3.1_Regresi_Logistik'!A311</f>
        <v>0</v>
      </c>
      <c r="B583" s="218">
        <f>'2.3.4.3.1_Regresi_Logistik'!B311</f>
        <v>-0.84050000000000002</v>
      </c>
      <c r="C583" s="218">
        <f>'2.3.4.3.1_Regresi_Logistik'!C311</f>
        <v>-7.2352E-2</v>
      </c>
      <c r="D583" s="218">
        <f>'2.3.4.3.1_Regresi_Logistik'!D311</f>
        <v>-0.31604700000000002</v>
      </c>
      <c r="E583" s="38">
        <f>'2.3.4.3.1_Regresi_Logistik'!G311</f>
        <v>0.14372844524620704</v>
      </c>
      <c r="F583" s="220">
        <f t="shared" si="8"/>
        <v>628.73613933853824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</row>
    <row r="584" spans="1:24" ht="14" x14ac:dyDescent="0.3">
      <c r="A584" s="218">
        <f>'2.3.4.3.1_Regresi_Logistik'!A426</f>
        <v>1</v>
      </c>
      <c r="B584" s="218">
        <f>'2.3.4.3.1_Regresi_Logistik'!B426</f>
        <v>-0.84050000000000002</v>
      </c>
      <c r="C584" s="218">
        <f>'2.3.4.3.1_Regresi_Logistik'!C426</f>
        <v>-7.2352E-2</v>
      </c>
      <c r="D584" s="218">
        <f>'2.3.4.3.1_Regresi_Logistik'!D426</f>
        <v>-0.31604700000000002</v>
      </c>
      <c r="E584" s="38">
        <f>'2.3.4.3.1_Regresi_Logistik'!G426</f>
        <v>0.14372844524620704</v>
      </c>
      <c r="F584" s="220">
        <f t="shared" si="8"/>
        <v>628.73613933853824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</row>
    <row r="585" spans="1:24" ht="14" x14ac:dyDescent="0.3">
      <c r="A585" s="218">
        <f>'2.3.4.3.1_Regresi_Logistik'!A534</f>
        <v>0</v>
      </c>
      <c r="B585" s="218">
        <f>'2.3.4.3.1_Regresi_Logistik'!B534</f>
        <v>-0.84050000000000002</v>
      </c>
      <c r="C585" s="218">
        <f>'2.3.4.3.1_Regresi_Logistik'!C534</f>
        <v>-7.2352E-2</v>
      </c>
      <c r="D585" s="218">
        <f>'2.3.4.3.1_Regresi_Logistik'!D534</f>
        <v>-0.31604700000000002</v>
      </c>
      <c r="E585" s="38">
        <f>'2.3.4.3.1_Regresi_Logistik'!G534</f>
        <v>0.14372844524620704</v>
      </c>
      <c r="F585" s="220">
        <f t="shared" ref="F585:F648" si="9">$F$3-$F$2*LN(E585/(1-E585))</f>
        <v>628.73613933853824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</row>
    <row r="586" spans="1:24" ht="14" x14ac:dyDescent="0.3">
      <c r="A586" s="218">
        <f>'2.3.4.3.1_Regresi_Logistik'!A95</f>
        <v>0</v>
      </c>
      <c r="B586" s="218">
        <f>'2.3.4.3.1_Regresi_Logistik'!B95</f>
        <v>-0.84050000000000002</v>
      </c>
      <c r="C586" s="218">
        <f>'2.3.4.3.1_Regresi_Logistik'!C95</f>
        <v>-0.303039</v>
      </c>
      <c r="D586" s="218">
        <f>'2.3.4.3.1_Regresi_Logistik'!D95</f>
        <v>-2.6051999999999999E-2</v>
      </c>
      <c r="E586" s="38">
        <f>'2.3.4.3.1_Regresi_Logistik'!G95</f>
        <v>0.13547464158195655</v>
      </c>
      <c r="F586" s="220">
        <f t="shared" si="9"/>
        <v>633.69427258094822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</row>
    <row r="587" spans="1:24" ht="14" x14ac:dyDescent="0.3">
      <c r="A587" s="218">
        <f>'2.3.4.3.1_Regresi_Logistik'!A290</f>
        <v>0</v>
      </c>
      <c r="B587" s="218">
        <f>'2.3.4.3.1_Regresi_Logistik'!B290</f>
        <v>-0.84050000000000002</v>
      </c>
      <c r="C587" s="218">
        <f>'2.3.4.3.1_Regresi_Logistik'!C290</f>
        <v>-0.303039</v>
      </c>
      <c r="D587" s="218">
        <f>'2.3.4.3.1_Regresi_Logistik'!D290</f>
        <v>-2.6051999999999999E-2</v>
      </c>
      <c r="E587" s="38">
        <f>'2.3.4.3.1_Regresi_Logistik'!G290</f>
        <v>0.13547464158195655</v>
      </c>
      <c r="F587" s="220">
        <f t="shared" si="9"/>
        <v>633.69427258094822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</row>
    <row r="588" spans="1:24" ht="14" x14ac:dyDescent="0.3">
      <c r="A588" s="218">
        <f>'2.3.4.3.1_Regresi_Logistik'!A6</f>
        <v>0</v>
      </c>
      <c r="B588" s="218">
        <f>'2.3.4.3.1_Regresi_Logistik'!B6</f>
        <v>-0.84050000000000002</v>
      </c>
      <c r="C588" s="218">
        <f>'2.3.4.3.1_Regresi_Logistik'!C6</f>
        <v>-0.303039</v>
      </c>
      <c r="D588" s="218">
        <f>'2.3.4.3.1_Regresi_Logistik'!D6</f>
        <v>-0.31604700000000002</v>
      </c>
      <c r="E588" s="38">
        <f>'2.3.4.3.1_Regresi_Logistik'!G6</f>
        <v>0.12014168377007545</v>
      </c>
      <c r="F588" s="220">
        <f t="shared" si="9"/>
        <v>643.62672183322184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</row>
    <row r="589" spans="1:24" ht="14" x14ac:dyDescent="0.3">
      <c r="A589" s="218">
        <f>'2.3.4.3.1_Regresi_Logistik'!A53</f>
        <v>0</v>
      </c>
      <c r="B589" s="218">
        <f>'2.3.4.3.1_Regresi_Logistik'!B53</f>
        <v>-0.84050000000000002</v>
      </c>
      <c r="C589" s="218">
        <f>'2.3.4.3.1_Regresi_Logistik'!C53</f>
        <v>-0.303039</v>
      </c>
      <c r="D589" s="218">
        <f>'2.3.4.3.1_Regresi_Logistik'!D53</f>
        <v>-0.31604700000000002</v>
      </c>
      <c r="E589" s="38">
        <f>'2.3.4.3.1_Regresi_Logistik'!G53</f>
        <v>0.12014168377007545</v>
      </c>
      <c r="F589" s="220">
        <f t="shared" si="9"/>
        <v>643.62672183322184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</row>
    <row r="590" spans="1:24" ht="14" x14ac:dyDescent="0.3">
      <c r="A590" s="218">
        <f>'2.3.4.3.1_Regresi_Logistik'!A92</f>
        <v>0</v>
      </c>
      <c r="B590" s="218">
        <f>'2.3.4.3.1_Regresi_Logistik'!B92</f>
        <v>-0.84050000000000002</v>
      </c>
      <c r="C590" s="218">
        <f>'2.3.4.3.1_Regresi_Logistik'!C92</f>
        <v>-0.303039</v>
      </c>
      <c r="D590" s="218">
        <f>'2.3.4.3.1_Regresi_Logistik'!D92</f>
        <v>-0.31604700000000002</v>
      </c>
      <c r="E590" s="38">
        <f>'2.3.4.3.1_Regresi_Logistik'!G92</f>
        <v>0.12014168377007545</v>
      </c>
      <c r="F590" s="220">
        <f t="shared" si="9"/>
        <v>643.62672183322184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</row>
    <row r="591" spans="1:24" ht="14" x14ac:dyDescent="0.3">
      <c r="A591" s="218">
        <f>'2.3.4.3.1_Regresi_Logistik'!A171</f>
        <v>0</v>
      </c>
      <c r="B591" s="218">
        <f>'2.3.4.3.1_Regresi_Logistik'!B171</f>
        <v>-0.84050000000000002</v>
      </c>
      <c r="C591" s="218">
        <f>'2.3.4.3.1_Regresi_Logistik'!C171</f>
        <v>-0.303039</v>
      </c>
      <c r="D591" s="218">
        <f>'2.3.4.3.1_Regresi_Logistik'!D171</f>
        <v>-0.31604700000000002</v>
      </c>
      <c r="E591" s="38">
        <f>'2.3.4.3.1_Regresi_Logistik'!G171</f>
        <v>0.12014168377007545</v>
      </c>
      <c r="F591" s="220">
        <f t="shared" si="9"/>
        <v>643.62672183322184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</row>
    <row r="592" spans="1:24" ht="14" x14ac:dyDescent="0.3">
      <c r="A592" s="218">
        <f>'2.3.4.3.1_Regresi_Logistik'!A214</f>
        <v>0</v>
      </c>
      <c r="B592" s="218">
        <f>'2.3.4.3.1_Regresi_Logistik'!B214</f>
        <v>-0.84050000000000002</v>
      </c>
      <c r="C592" s="218">
        <f>'2.3.4.3.1_Regresi_Logistik'!C214</f>
        <v>-0.303039</v>
      </c>
      <c r="D592" s="218">
        <f>'2.3.4.3.1_Regresi_Logistik'!D214</f>
        <v>-0.31604700000000002</v>
      </c>
      <c r="E592" s="38">
        <f>'2.3.4.3.1_Regresi_Logistik'!G214</f>
        <v>0.12014168377007545</v>
      </c>
      <c r="F592" s="220">
        <f t="shared" si="9"/>
        <v>643.62672183322184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</row>
    <row r="593" spans="1:24" ht="14" x14ac:dyDescent="0.3">
      <c r="A593" s="218">
        <f>'2.3.4.3.1_Regresi_Logistik'!A407</f>
        <v>1</v>
      </c>
      <c r="B593" s="218">
        <f>'2.3.4.3.1_Regresi_Logistik'!B407</f>
        <v>-0.84050000000000002</v>
      </c>
      <c r="C593" s="218">
        <f>'2.3.4.3.1_Regresi_Logistik'!C407</f>
        <v>-0.303039</v>
      </c>
      <c r="D593" s="218">
        <f>'2.3.4.3.1_Regresi_Logistik'!D407</f>
        <v>-0.31604700000000002</v>
      </c>
      <c r="E593" s="38">
        <f>'2.3.4.3.1_Regresi_Logistik'!G407</f>
        <v>0.12014168377007545</v>
      </c>
      <c r="F593" s="220">
        <f t="shared" si="9"/>
        <v>643.62672183322184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</row>
    <row r="594" spans="1:24" ht="14" x14ac:dyDescent="0.3">
      <c r="A594" s="218">
        <f>'2.3.4.3.1_Regresi_Logistik'!A486</f>
        <v>0</v>
      </c>
      <c r="B594" s="218">
        <f>'2.3.4.3.1_Regresi_Logistik'!B486</f>
        <v>-0.84050000000000002</v>
      </c>
      <c r="C594" s="218">
        <f>'2.3.4.3.1_Regresi_Logistik'!C486</f>
        <v>-0.303039</v>
      </c>
      <c r="D594" s="218">
        <f>'2.3.4.3.1_Regresi_Logistik'!D486</f>
        <v>-0.31604700000000002</v>
      </c>
      <c r="E594" s="38">
        <f>'2.3.4.3.1_Regresi_Logistik'!G486</f>
        <v>0.12014168377007545</v>
      </c>
      <c r="F594" s="220">
        <f t="shared" si="9"/>
        <v>643.62672183322184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</row>
    <row r="595" spans="1:24" ht="14" x14ac:dyDescent="0.3">
      <c r="A595" s="218">
        <f>'2.3.4.3.1_Regresi_Logistik'!A519</f>
        <v>0</v>
      </c>
      <c r="B595" s="218">
        <f>'2.3.4.3.1_Regresi_Logistik'!B519</f>
        <v>-0.84050000000000002</v>
      </c>
      <c r="C595" s="218">
        <f>'2.3.4.3.1_Regresi_Logistik'!C519</f>
        <v>-0.303039</v>
      </c>
      <c r="D595" s="218">
        <f>'2.3.4.3.1_Regresi_Logistik'!D519</f>
        <v>-0.31604700000000002</v>
      </c>
      <c r="E595" s="38">
        <f>'2.3.4.3.1_Regresi_Logistik'!G519</f>
        <v>0.12014168377007545</v>
      </c>
      <c r="F595" s="220">
        <f t="shared" si="9"/>
        <v>643.62672183322184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</row>
    <row r="596" spans="1:24" ht="14" x14ac:dyDescent="0.3">
      <c r="A596" s="218">
        <f>'2.3.4.3.1_Regresi_Logistik'!A649</f>
        <v>0</v>
      </c>
      <c r="B596" s="218">
        <f>'2.3.4.3.1_Regresi_Logistik'!B649</f>
        <v>-0.84050000000000002</v>
      </c>
      <c r="C596" s="218">
        <f>'2.3.4.3.1_Regresi_Logistik'!C649</f>
        <v>-0.303039</v>
      </c>
      <c r="D596" s="218">
        <f>'2.3.4.3.1_Regresi_Logistik'!D649</f>
        <v>-0.31604700000000002</v>
      </c>
      <c r="E596" s="38">
        <f>'2.3.4.3.1_Regresi_Logistik'!G649</f>
        <v>0.12014168377007545</v>
      </c>
      <c r="F596" s="220">
        <f t="shared" si="9"/>
        <v>643.62672183322184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</row>
    <row r="597" spans="1:24" ht="14" x14ac:dyDescent="0.3">
      <c r="A597" s="218">
        <f>'2.3.4.3.1_Regresi_Logistik'!A135</f>
        <v>0</v>
      </c>
      <c r="B597" s="218">
        <f>'2.3.4.3.1_Regresi_Logistik'!B135</f>
        <v>-0.84050000000000002</v>
      </c>
      <c r="C597" s="218">
        <f>'2.3.4.3.1_Regresi_Logistik'!C135</f>
        <v>-0.81412200000000001</v>
      </c>
      <c r="D597" s="218">
        <f>'2.3.4.3.1_Regresi_Logistik'!D135</f>
        <v>0.47419099999999997</v>
      </c>
      <c r="E597" s="38">
        <f>'2.3.4.3.1_Regresi_Logistik'!G135</f>
        <v>0.11172795937572935</v>
      </c>
      <c r="F597" s="220">
        <f t="shared" si="9"/>
        <v>649.55056615476917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</row>
    <row r="598" spans="1:24" ht="14" x14ac:dyDescent="0.3">
      <c r="A598" s="218">
        <f>'2.3.4.3.1_Regresi_Logistik'!A433</f>
        <v>1</v>
      </c>
      <c r="B598" s="218">
        <f>'2.3.4.3.1_Regresi_Logistik'!B433</f>
        <v>-0.84050000000000002</v>
      </c>
      <c r="C598" s="218">
        <f>'2.3.4.3.1_Regresi_Logistik'!C433</f>
        <v>-0.81412200000000001</v>
      </c>
      <c r="D598" s="218">
        <f>'2.3.4.3.1_Regresi_Logistik'!D433</f>
        <v>0.47419099999999997</v>
      </c>
      <c r="E598" s="38">
        <f>'2.3.4.3.1_Regresi_Logistik'!G433</f>
        <v>0.11172795937572935</v>
      </c>
      <c r="F598" s="220">
        <f t="shared" si="9"/>
        <v>649.55056615476917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</row>
    <row r="599" spans="1:24" ht="14" x14ac:dyDescent="0.3">
      <c r="A599" s="218">
        <f>'2.3.4.3.1_Regresi_Logistik'!A636</f>
        <v>0</v>
      </c>
      <c r="B599" s="218">
        <f>'2.3.4.3.1_Regresi_Logistik'!B636</f>
        <v>-0.84050000000000002</v>
      </c>
      <c r="C599" s="218">
        <f>'2.3.4.3.1_Regresi_Logistik'!C636</f>
        <v>-0.81412200000000001</v>
      </c>
      <c r="D599" s="218">
        <f>'2.3.4.3.1_Regresi_Logistik'!D636</f>
        <v>0.47419099999999997</v>
      </c>
      <c r="E599" s="38">
        <f>'2.3.4.3.1_Regresi_Logistik'!G636</f>
        <v>0.11172795937572935</v>
      </c>
      <c r="F599" s="220">
        <f t="shared" si="9"/>
        <v>649.55056615476917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</row>
    <row r="600" spans="1:24" ht="14" x14ac:dyDescent="0.3">
      <c r="A600" s="218">
        <f>'2.3.4.3.1_Regresi_Logistik'!A71</f>
        <v>0</v>
      </c>
      <c r="B600" s="218">
        <f>'2.3.4.3.1_Regresi_Logistik'!B71</f>
        <v>-0.84050000000000002</v>
      </c>
      <c r="C600" s="218">
        <f>'2.3.4.3.1_Regresi_Logistik'!C71</f>
        <v>-0.81412200000000001</v>
      </c>
      <c r="D600" s="218">
        <f>'2.3.4.3.1_Regresi_Logistik'!D71</f>
        <v>0.13558899999999999</v>
      </c>
      <c r="E600" s="38">
        <f>'2.3.4.3.1_Regresi_Logistik'!G71</f>
        <v>9.6740022521893163E-2</v>
      </c>
      <c r="F600" s="220">
        <f t="shared" si="9"/>
        <v>661.14782535481868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</row>
    <row r="601" spans="1:24" ht="14" x14ac:dyDescent="0.3">
      <c r="A601" s="218">
        <f>'2.3.4.3.1_Regresi_Logistik'!A73</f>
        <v>0</v>
      </c>
      <c r="B601" s="218">
        <f>'2.3.4.3.1_Regresi_Logistik'!B73</f>
        <v>-0.84050000000000002</v>
      </c>
      <c r="C601" s="218">
        <f>'2.3.4.3.1_Regresi_Logistik'!C73</f>
        <v>-0.81412200000000001</v>
      </c>
      <c r="D601" s="218">
        <f>'2.3.4.3.1_Regresi_Logistik'!D73</f>
        <v>0.13558899999999999</v>
      </c>
      <c r="E601" s="38">
        <f>'2.3.4.3.1_Regresi_Logistik'!G73</f>
        <v>9.6740022521893163E-2</v>
      </c>
      <c r="F601" s="220">
        <f t="shared" si="9"/>
        <v>661.14782535481868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</row>
    <row r="602" spans="1:24" ht="14" x14ac:dyDescent="0.3">
      <c r="A602" s="218">
        <f>'2.3.4.3.1_Regresi_Logistik'!A74</f>
        <v>0</v>
      </c>
      <c r="B602" s="218">
        <f>'2.3.4.3.1_Regresi_Logistik'!B74</f>
        <v>-0.84050000000000002</v>
      </c>
      <c r="C602" s="218">
        <f>'2.3.4.3.1_Regresi_Logistik'!C74</f>
        <v>-0.81412200000000001</v>
      </c>
      <c r="D602" s="218">
        <f>'2.3.4.3.1_Regresi_Logistik'!D74</f>
        <v>0.13558899999999999</v>
      </c>
      <c r="E602" s="38">
        <f>'2.3.4.3.1_Regresi_Logistik'!G74</f>
        <v>9.6740022521893163E-2</v>
      </c>
      <c r="F602" s="220">
        <f t="shared" si="9"/>
        <v>661.14782535481868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</row>
    <row r="603" spans="1:24" ht="14" x14ac:dyDescent="0.3">
      <c r="A603" s="218">
        <f>'2.3.4.3.1_Regresi_Logistik'!A141</f>
        <v>0</v>
      </c>
      <c r="B603" s="218">
        <f>'2.3.4.3.1_Regresi_Logistik'!B141</f>
        <v>-0.84050000000000002</v>
      </c>
      <c r="C603" s="218">
        <f>'2.3.4.3.1_Regresi_Logistik'!C141</f>
        <v>-0.81412200000000001</v>
      </c>
      <c r="D603" s="218">
        <f>'2.3.4.3.1_Regresi_Logistik'!D141</f>
        <v>0.13558899999999999</v>
      </c>
      <c r="E603" s="38">
        <f>'2.3.4.3.1_Regresi_Logistik'!G141</f>
        <v>9.6740022521893163E-2</v>
      </c>
      <c r="F603" s="220">
        <f t="shared" si="9"/>
        <v>661.14782535481868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</row>
    <row r="604" spans="1:24" ht="14" x14ac:dyDescent="0.3">
      <c r="A604" s="218">
        <f>'2.3.4.3.1_Regresi_Logistik'!A147</f>
        <v>0</v>
      </c>
      <c r="B604" s="218">
        <f>'2.3.4.3.1_Regresi_Logistik'!B147</f>
        <v>-0.84050000000000002</v>
      </c>
      <c r="C604" s="218">
        <f>'2.3.4.3.1_Regresi_Logistik'!C147</f>
        <v>-0.81412200000000001</v>
      </c>
      <c r="D604" s="218">
        <f>'2.3.4.3.1_Regresi_Logistik'!D147</f>
        <v>0.13558899999999999</v>
      </c>
      <c r="E604" s="38">
        <f>'2.3.4.3.1_Regresi_Logistik'!G147</f>
        <v>9.6740022521893163E-2</v>
      </c>
      <c r="F604" s="220">
        <f t="shared" si="9"/>
        <v>661.14782535481868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</row>
    <row r="605" spans="1:24" ht="14" x14ac:dyDescent="0.3">
      <c r="A605" s="218">
        <f>'2.3.4.3.1_Regresi_Logistik'!A154</f>
        <v>1</v>
      </c>
      <c r="B605" s="218">
        <f>'2.3.4.3.1_Regresi_Logistik'!B154</f>
        <v>-0.84050000000000002</v>
      </c>
      <c r="C605" s="218">
        <f>'2.3.4.3.1_Regresi_Logistik'!C154</f>
        <v>-0.81412200000000001</v>
      </c>
      <c r="D605" s="218">
        <f>'2.3.4.3.1_Regresi_Logistik'!D154</f>
        <v>0.13558899999999999</v>
      </c>
      <c r="E605" s="38">
        <f>'2.3.4.3.1_Regresi_Logistik'!G154</f>
        <v>9.6740022521893163E-2</v>
      </c>
      <c r="F605" s="220">
        <f t="shared" si="9"/>
        <v>661.14782535481868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</row>
    <row r="606" spans="1:24" ht="14" x14ac:dyDescent="0.3">
      <c r="A606" s="218">
        <f>'2.3.4.3.1_Regresi_Logistik'!A176</f>
        <v>0</v>
      </c>
      <c r="B606" s="218">
        <f>'2.3.4.3.1_Regresi_Logistik'!B176</f>
        <v>-0.84050000000000002</v>
      </c>
      <c r="C606" s="218">
        <f>'2.3.4.3.1_Regresi_Logistik'!C176</f>
        <v>-0.81412200000000001</v>
      </c>
      <c r="D606" s="218">
        <f>'2.3.4.3.1_Regresi_Logistik'!D176</f>
        <v>0.13558899999999999</v>
      </c>
      <c r="E606" s="38">
        <f>'2.3.4.3.1_Regresi_Logistik'!G176</f>
        <v>9.6740022521893163E-2</v>
      </c>
      <c r="F606" s="220">
        <f t="shared" si="9"/>
        <v>661.14782535481868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</row>
    <row r="607" spans="1:24" ht="14" x14ac:dyDescent="0.3">
      <c r="A607" s="218">
        <f>'2.3.4.3.1_Regresi_Logistik'!A235</f>
        <v>0</v>
      </c>
      <c r="B607" s="218">
        <f>'2.3.4.3.1_Regresi_Logistik'!B235</f>
        <v>-0.84050000000000002</v>
      </c>
      <c r="C607" s="218">
        <f>'2.3.4.3.1_Regresi_Logistik'!C235</f>
        <v>-0.81412200000000001</v>
      </c>
      <c r="D607" s="218">
        <f>'2.3.4.3.1_Regresi_Logistik'!D235</f>
        <v>0.13558899999999999</v>
      </c>
      <c r="E607" s="38">
        <f>'2.3.4.3.1_Regresi_Logistik'!G235</f>
        <v>9.6740022521893163E-2</v>
      </c>
      <c r="F607" s="220">
        <f t="shared" si="9"/>
        <v>661.14782535481868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</row>
    <row r="608" spans="1:24" ht="14" x14ac:dyDescent="0.3">
      <c r="A608" s="218">
        <f>'2.3.4.3.1_Regresi_Logistik'!A258</f>
        <v>0</v>
      </c>
      <c r="B608" s="218">
        <f>'2.3.4.3.1_Regresi_Logistik'!B258</f>
        <v>-0.84050000000000002</v>
      </c>
      <c r="C608" s="218">
        <f>'2.3.4.3.1_Regresi_Logistik'!C258</f>
        <v>-0.81412200000000001</v>
      </c>
      <c r="D608" s="218">
        <f>'2.3.4.3.1_Regresi_Logistik'!D258</f>
        <v>0.13558899999999999</v>
      </c>
      <c r="E608" s="38">
        <f>'2.3.4.3.1_Regresi_Logistik'!G258</f>
        <v>9.6740022521893163E-2</v>
      </c>
      <c r="F608" s="220">
        <f t="shared" si="9"/>
        <v>661.14782535481868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</row>
    <row r="609" spans="1:24" ht="14" x14ac:dyDescent="0.3">
      <c r="A609" s="218">
        <f>'2.3.4.3.1_Regresi_Logistik'!A260</f>
        <v>0</v>
      </c>
      <c r="B609" s="218">
        <f>'2.3.4.3.1_Regresi_Logistik'!B260</f>
        <v>-0.84050000000000002</v>
      </c>
      <c r="C609" s="218">
        <f>'2.3.4.3.1_Regresi_Logistik'!C260</f>
        <v>-0.81412200000000001</v>
      </c>
      <c r="D609" s="218">
        <f>'2.3.4.3.1_Regresi_Logistik'!D260</f>
        <v>0.13558899999999999</v>
      </c>
      <c r="E609" s="38">
        <f>'2.3.4.3.1_Regresi_Logistik'!G260</f>
        <v>9.6740022521893163E-2</v>
      </c>
      <c r="F609" s="220">
        <f t="shared" si="9"/>
        <v>661.14782535481868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</row>
    <row r="610" spans="1:24" ht="14" x14ac:dyDescent="0.3">
      <c r="A610" s="218">
        <f>'2.3.4.3.1_Regresi_Logistik'!A281</f>
        <v>1</v>
      </c>
      <c r="B610" s="218">
        <f>'2.3.4.3.1_Regresi_Logistik'!B281</f>
        <v>-0.84050000000000002</v>
      </c>
      <c r="C610" s="218">
        <f>'2.3.4.3.1_Regresi_Logistik'!C281</f>
        <v>-0.81412200000000001</v>
      </c>
      <c r="D610" s="218">
        <f>'2.3.4.3.1_Regresi_Logistik'!D281</f>
        <v>0.13558899999999999</v>
      </c>
      <c r="E610" s="38">
        <f>'2.3.4.3.1_Regresi_Logistik'!G281</f>
        <v>9.6740022521893163E-2</v>
      </c>
      <c r="F610" s="220">
        <f t="shared" si="9"/>
        <v>661.14782535481868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</row>
    <row r="611" spans="1:24" ht="14" x14ac:dyDescent="0.3">
      <c r="A611" s="218">
        <f>'2.3.4.3.1_Regresi_Logistik'!A346</f>
        <v>0</v>
      </c>
      <c r="B611" s="218">
        <f>'2.3.4.3.1_Regresi_Logistik'!B346</f>
        <v>-0.84050000000000002</v>
      </c>
      <c r="C611" s="218">
        <f>'2.3.4.3.1_Regresi_Logistik'!C346</f>
        <v>-0.81412200000000001</v>
      </c>
      <c r="D611" s="218">
        <f>'2.3.4.3.1_Regresi_Logistik'!D346</f>
        <v>0.13558899999999999</v>
      </c>
      <c r="E611" s="38">
        <f>'2.3.4.3.1_Regresi_Logistik'!G346</f>
        <v>9.6740022521893163E-2</v>
      </c>
      <c r="F611" s="220">
        <f t="shared" si="9"/>
        <v>661.14782535481868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</row>
    <row r="612" spans="1:24" ht="14" x14ac:dyDescent="0.3">
      <c r="A612" s="218">
        <f>'2.3.4.3.1_Regresi_Logistik'!A383</f>
        <v>0</v>
      </c>
      <c r="B612" s="218">
        <f>'2.3.4.3.1_Regresi_Logistik'!B383</f>
        <v>-0.84050000000000002</v>
      </c>
      <c r="C612" s="218">
        <f>'2.3.4.3.1_Regresi_Logistik'!C383</f>
        <v>-0.81412200000000001</v>
      </c>
      <c r="D612" s="218">
        <f>'2.3.4.3.1_Regresi_Logistik'!D383</f>
        <v>0.13558899999999999</v>
      </c>
      <c r="E612" s="38">
        <f>'2.3.4.3.1_Regresi_Logistik'!G383</f>
        <v>9.6740022521893163E-2</v>
      </c>
      <c r="F612" s="220">
        <f t="shared" si="9"/>
        <v>661.14782535481868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</row>
    <row r="613" spans="1:24" ht="14" x14ac:dyDescent="0.3">
      <c r="A613" s="218">
        <f>'2.3.4.3.1_Regresi_Logistik'!A414</f>
        <v>0</v>
      </c>
      <c r="B613" s="218">
        <f>'2.3.4.3.1_Regresi_Logistik'!B414</f>
        <v>-0.84050000000000002</v>
      </c>
      <c r="C613" s="218">
        <f>'2.3.4.3.1_Regresi_Logistik'!C414</f>
        <v>-0.81412200000000001</v>
      </c>
      <c r="D613" s="218">
        <f>'2.3.4.3.1_Regresi_Logistik'!D414</f>
        <v>0.13558899999999999</v>
      </c>
      <c r="E613" s="38">
        <f>'2.3.4.3.1_Regresi_Logistik'!G414</f>
        <v>9.6740022521893163E-2</v>
      </c>
      <c r="F613" s="220">
        <f t="shared" si="9"/>
        <v>661.14782535481868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</row>
    <row r="614" spans="1:24" ht="14" x14ac:dyDescent="0.3">
      <c r="A614" s="218">
        <f>'2.3.4.3.1_Regresi_Logistik'!A458</f>
        <v>0</v>
      </c>
      <c r="B614" s="218">
        <f>'2.3.4.3.1_Regresi_Logistik'!B458</f>
        <v>-0.84050000000000002</v>
      </c>
      <c r="C614" s="218">
        <f>'2.3.4.3.1_Regresi_Logistik'!C458</f>
        <v>-0.81412200000000001</v>
      </c>
      <c r="D614" s="218">
        <f>'2.3.4.3.1_Regresi_Logistik'!D458</f>
        <v>0.13558899999999999</v>
      </c>
      <c r="E614" s="38">
        <f>'2.3.4.3.1_Regresi_Logistik'!G458</f>
        <v>9.6740022521893163E-2</v>
      </c>
      <c r="F614" s="220">
        <f t="shared" si="9"/>
        <v>661.14782535481868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</row>
    <row r="615" spans="1:24" ht="14" x14ac:dyDescent="0.3">
      <c r="A615" s="218">
        <f>'2.3.4.3.1_Regresi_Logistik'!A461</f>
        <v>0</v>
      </c>
      <c r="B615" s="218">
        <f>'2.3.4.3.1_Regresi_Logistik'!B461</f>
        <v>-0.84050000000000002</v>
      </c>
      <c r="C615" s="218">
        <f>'2.3.4.3.1_Regresi_Logistik'!C461</f>
        <v>-0.81412200000000001</v>
      </c>
      <c r="D615" s="218">
        <f>'2.3.4.3.1_Regresi_Logistik'!D461</f>
        <v>0.13558899999999999</v>
      </c>
      <c r="E615" s="38">
        <f>'2.3.4.3.1_Regresi_Logistik'!G461</f>
        <v>9.6740022521893163E-2</v>
      </c>
      <c r="F615" s="220">
        <f t="shared" si="9"/>
        <v>661.14782535481868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</row>
    <row r="616" spans="1:24" ht="14" x14ac:dyDescent="0.3">
      <c r="A616" s="218">
        <f>'2.3.4.3.1_Regresi_Logistik'!A465</f>
        <v>0</v>
      </c>
      <c r="B616" s="218">
        <f>'2.3.4.3.1_Regresi_Logistik'!B465</f>
        <v>-0.84050000000000002</v>
      </c>
      <c r="C616" s="218">
        <f>'2.3.4.3.1_Regresi_Logistik'!C465</f>
        <v>-0.81412200000000001</v>
      </c>
      <c r="D616" s="218">
        <f>'2.3.4.3.1_Regresi_Logistik'!D465</f>
        <v>0.13558899999999999</v>
      </c>
      <c r="E616" s="38">
        <f>'2.3.4.3.1_Regresi_Logistik'!G465</f>
        <v>9.6740022521893163E-2</v>
      </c>
      <c r="F616" s="220">
        <f t="shared" si="9"/>
        <v>661.14782535481868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</row>
    <row r="617" spans="1:24" ht="14" x14ac:dyDescent="0.3">
      <c r="A617" s="218">
        <f>'2.3.4.3.1_Regresi_Logistik'!A482</f>
        <v>0</v>
      </c>
      <c r="B617" s="218">
        <f>'2.3.4.3.1_Regresi_Logistik'!B482</f>
        <v>-0.84050000000000002</v>
      </c>
      <c r="C617" s="218">
        <f>'2.3.4.3.1_Regresi_Logistik'!C482</f>
        <v>-0.81412200000000001</v>
      </c>
      <c r="D617" s="218">
        <f>'2.3.4.3.1_Regresi_Logistik'!D482</f>
        <v>0.13558899999999999</v>
      </c>
      <c r="E617" s="38">
        <f>'2.3.4.3.1_Regresi_Logistik'!G482</f>
        <v>9.6740022521893163E-2</v>
      </c>
      <c r="F617" s="220">
        <f t="shared" si="9"/>
        <v>661.14782535481868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</row>
    <row r="618" spans="1:24" ht="14" x14ac:dyDescent="0.3">
      <c r="A618" s="218">
        <f>'2.3.4.3.1_Regresi_Logistik'!A503</f>
        <v>0</v>
      </c>
      <c r="B618" s="218">
        <f>'2.3.4.3.1_Regresi_Logistik'!B503</f>
        <v>-0.84050000000000002</v>
      </c>
      <c r="C618" s="218">
        <f>'2.3.4.3.1_Regresi_Logistik'!C503</f>
        <v>-0.81412200000000001</v>
      </c>
      <c r="D618" s="218">
        <f>'2.3.4.3.1_Regresi_Logistik'!D503</f>
        <v>0.13558899999999999</v>
      </c>
      <c r="E618" s="38">
        <f>'2.3.4.3.1_Regresi_Logistik'!G503</f>
        <v>9.6740022521893163E-2</v>
      </c>
      <c r="F618" s="220">
        <f t="shared" si="9"/>
        <v>661.14782535481868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</row>
    <row r="619" spans="1:24" ht="14" x14ac:dyDescent="0.3">
      <c r="A619" s="218">
        <f>'2.3.4.3.1_Regresi_Logistik'!A559</f>
        <v>1</v>
      </c>
      <c r="B619" s="218">
        <f>'2.3.4.3.1_Regresi_Logistik'!B559</f>
        <v>-0.84050000000000002</v>
      </c>
      <c r="C619" s="218">
        <f>'2.3.4.3.1_Regresi_Logistik'!C559</f>
        <v>-0.81412200000000001</v>
      </c>
      <c r="D619" s="218">
        <f>'2.3.4.3.1_Regresi_Logistik'!D559</f>
        <v>0.13558899999999999</v>
      </c>
      <c r="E619" s="38">
        <f>'2.3.4.3.1_Regresi_Logistik'!G559</f>
        <v>9.6740022521893163E-2</v>
      </c>
      <c r="F619" s="220">
        <f t="shared" si="9"/>
        <v>661.14782535481868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</row>
    <row r="620" spans="1:24" ht="14" x14ac:dyDescent="0.3">
      <c r="A620" s="218">
        <f>'2.3.4.3.1_Regresi_Logistik'!A563</f>
        <v>0</v>
      </c>
      <c r="B620" s="218">
        <f>'2.3.4.3.1_Regresi_Logistik'!B563</f>
        <v>-0.84050000000000002</v>
      </c>
      <c r="C620" s="218">
        <f>'2.3.4.3.1_Regresi_Logistik'!C563</f>
        <v>-0.81412200000000001</v>
      </c>
      <c r="D620" s="218">
        <f>'2.3.4.3.1_Regresi_Logistik'!D563</f>
        <v>0.13558899999999999</v>
      </c>
      <c r="E620" s="38">
        <f>'2.3.4.3.1_Regresi_Logistik'!G563</f>
        <v>9.6740022521893163E-2</v>
      </c>
      <c r="F620" s="220">
        <f t="shared" si="9"/>
        <v>661.14782535481868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</row>
    <row r="621" spans="1:24" ht="14" x14ac:dyDescent="0.3">
      <c r="A621" s="218">
        <f>'2.3.4.3.1_Regresi_Logistik'!A583</f>
        <v>0</v>
      </c>
      <c r="B621" s="218">
        <f>'2.3.4.3.1_Regresi_Logistik'!B583</f>
        <v>-0.84050000000000002</v>
      </c>
      <c r="C621" s="218">
        <f>'2.3.4.3.1_Regresi_Logistik'!C583</f>
        <v>-0.81412200000000001</v>
      </c>
      <c r="D621" s="218">
        <f>'2.3.4.3.1_Regresi_Logistik'!D583</f>
        <v>0.13558899999999999</v>
      </c>
      <c r="E621" s="38">
        <f>'2.3.4.3.1_Regresi_Logistik'!G583</f>
        <v>9.6740022521893163E-2</v>
      </c>
      <c r="F621" s="220">
        <f t="shared" si="9"/>
        <v>661.14782535481868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</row>
    <row r="622" spans="1:24" ht="14" x14ac:dyDescent="0.3">
      <c r="A622" s="218">
        <f>'2.3.4.3.1_Regresi_Logistik'!A607</f>
        <v>0</v>
      </c>
      <c r="B622" s="218">
        <f>'2.3.4.3.1_Regresi_Logistik'!B607</f>
        <v>-0.84050000000000002</v>
      </c>
      <c r="C622" s="218">
        <f>'2.3.4.3.1_Regresi_Logistik'!C607</f>
        <v>-0.81412200000000001</v>
      </c>
      <c r="D622" s="218">
        <f>'2.3.4.3.1_Regresi_Logistik'!D607</f>
        <v>0.13558899999999999</v>
      </c>
      <c r="E622" s="38">
        <f>'2.3.4.3.1_Regresi_Logistik'!G607</f>
        <v>9.6740022521893163E-2</v>
      </c>
      <c r="F622" s="220">
        <f t="shared" si="9"/>
        <v>661.14782535481868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</row>
    <row r="623" spans="1:24" ht="14" x14ac:dyDescent="0.3">
      <c r="A623" s="218">
        <f>'2.3.4.3.1_Regresi_Logistik'!A622</f>
        <v>0</v>
      </c>
      <c r="B623" s="218">
        <f>'2.3.4.3.1_Regresi_Logistik'!B622</f>
        <v>-0.84050000000000002</v>
      </c>
      <c r="C623" s="218">
        <f>'2.3.4.3.1_Regresi_Logistik'!C622</f>
        <v>-0.81412200000000001</v>
      </c>
      <c r="D623" s="218">
        <f>'2.3.4.3.1_Regresi_Logistik'!D622</f>
        <v>0.13558899999999999</v>
      </c>
      <c r="E623" s="38">
        <f>'2.3.4.3.1_Regresi_Logistik'!G622</f>
        <v>9.6740022521893163E-2</v>
      </c>
      <c r="F623" s="220">
        <f t="shared" si="9"/>
        <v>661.14782535481868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</row>
    <row r="624" spans="1:24" ht="14" x14ac:dyDescent="0.3">
      <c r="A624" s="218">
        <f>'2.3.4.3.1_Regresi_Logistik'!A14</f>
        <v>0</v>
      </c>
      <c r="B624" s="218">
        <f>'2.3.4.3.1_Regresi_Logistik'!B14</f>
        <v>-0.84050000000000002</v>
      </c>
      <c r="C624" s="218">
        <f>'2.3.4.3.1_Regresi_Logistik'!C14</f>
        <v>-0.81412200000000001</v>
      </c>
      <c r="D624" s="218">
        <f>'2.3.4.3.1_Regresi_Logistik'!D14</f>
        <v>-2.6051999999999999E-2</v>
      </c>
      <c r="E624" s="38">
        <f>'2.3.4.3.1_Regresi_Logistik'!G14</f>
        <v>9.0238013794164379E-2</v>
      </c>
      <c r="F624" s="220">
        <f t="shared" si="9"/>
        <v>666.68409677186639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</row>
    <row r="625" spans="1:24" ht="14" x14ac:dyDescent="0.3">
      <c r="A625" s="218">
        <f>'2.3.4.3.1_Regresi_Logistik'!A15</f>
        <v>0</v>
      </c>
      <c r="B625" s="218">
        <f>'2.3.4.3.1_Regresi_Logistik'!B15</f>
        <v>-0.84050000000000002</v>
      </c>
      <c r="C625" s="218">
        <f>'2.3.4.3.1_Regresi_Logistik'!C15</f>
        <v>-0.81412200000000001</v>
      </c>
      <c r="D625" s="218">
        <f>'2.3.4.3.1_Regresi_Logistik'!D15</f>
        <v>-2.6051999999999999E-2</v>
      </c>
      <c r="E625" s="38">
        <f>'2.3.4.3.1_Regresi_Logistik'!G15</f>
        <v>9.0238013794164379E-2</v>
      </c>
      <c r="F625" s="220">
        <f t="shared" si="9"/>
        <v>666.68409677186639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</row>
    <row r="626" spans="1:24" ht="14" x14ac:dyDescent="0.3">
      <c r="A626" s="218">
        <f>'2.3.4.3.1_Regresi_Logistik'!A109</f>
        <v>0</v>
      </c>
      <c r="B626" s="218">
        <f>'2.3.4.3.1_Regresi_Logistik'!B109</f>
        <v>-0.84050000000000002</v>
      </c>
      <c r="C626" s="218">
        <f>'2.3.4.3.1_Regresi_Logistik'!C109</f>
        <v>-0.81412200000000001</v>
      </c>
      <c r="D626" s="218">
        <f>'2.3.4.3.1_Regresi_Logistik'!D109</f>
        <v>-2.6051999999999999E-2</v>
      </c>
      <c r="E626" s="38">
        <f>'2.3.4.3.1_Regresi_Logistik'!G109</f>
        <v>9.0238013794164379E-2</v>
      </c>
      <c r="F626" s="220">
        <f t="shared" si="9"/>
        <v>666.68409677186639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</row>
    <row r="627" spans="1:24" ht="14" x14ac:dyDescent="0.3">
      <c r="A627" s="218">
        <f>'2.3.4.3.1_Regresi_Logistik'!A113</f>
        <v>0</v>
      </c>
      <c r="B627" s="218">
        <f>'2.3.4.3.1_Regresi_Logistik'!B113</f>
        <v>-0.84050000000000002</v>
      </c>
      <c r="C627" s="218">
        <f>'2.3.4.3.1_Regresi_Logistik'!C113</f>
        <v>-0.81412200000000001</v>
      </c>
      <c r="D627" s="218">
        <f>'2.3.4.3.1_Regresi_Logistik'!D113</f>
        <v>-2.6051999999999999E-2</v>
      </c>
      <c r="E627" s="38">
        <f>'2.3.4.3.1_Regresi_Logistik'!G113</f>
        <v>9.0238013794164379E-2</v>
      </c>
      <c r="F627" s="220">
        <f t="shared" si="9"/>
        <v>666.68409677186639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</row>
    <row r="628" spans="1:24" ht="14" x14ac:dyDescent="0.3">
      <c r="A628" s="218">
        <f>'2.3.4.3.1_Regresi_Logistik'!A133</f>
        <v>0</v>
      </c>
      <c r="B628" s="218">
        <f>'2.3.4.3.1_Regresi_Logistik'!B133</f>
        <v>-0.84050000000000002</v>
      </c>
      <c r="C628" s="218">
        <f>'2.3.4.3.1_Regresi_Logistik'!C133</f>
        <v>-0.81412200000000001</v>
      </c>
      <c r="D628" s="218">
        <f>'2.3.4.3.1_Regresi_Logistik'!D133</f>
        <v>-2.6051999999999999E-2</v>
      </c>
      <c r="E628" s="38">
        <f>'2.3.4.3.1_Regresi_Logistik'!G133</f>
        <v>9.0238013794164379E-2</v>
      </c>
      <c r="F628" s="220">
        <f t="shared" si="9"/>
        <v>666.68409677186639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</row>
    <row r="629" spans="1:24" ht="14" x14ac:dyDescent="0.3">
      <c r="A629" s="218">
        <f>'2.3.4.3.1_Regresi_Logistik'!A405</f>
        <v>0</v>
      </c>
      <c r="B629" s="218">
        <f>'2.3.4.3.1_Regresi_Logistik'!B405</f>
        <v>-0.84050000000000002</v>
      </c>
      <c r="C629" s="218">
        <f>'2.3.4.3.1_Regresi_Logistik'!C405</f>
        <v>-0.81412200000000001</v>
      </c>
      <c r="D629" s="218">
        <f>'2.3.4.3.1_Regresi_Logistik'!D405</f>
        <v>-2.6051999999999999E-2</v>
      </c>
      <c r="E629" s="38">
        <f>'2.3.4.3.1_Regresi_Logistik'!G405</f>
        <v>9.0238013794164379E-2</v>
      </c>
      <c r="F629" s="220">
        <f t="shared" si="9"/>
        <v>666.68409677186639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</row>
    <row r="630" spans="1:24" ht="14" x14ac:dyDescent="0.3">
      <c r="A630" s="218">
        <f>'2.3.4.3.1_Regresi_Logistik'!A16</f>
        <v>0</v>
      </c>
      <c r="B630" s="218">
        <f>'2.3.4.3.1_Regresi_Logistik'!B16</f>
        <v>-0.84050000000000002</v>
      </c>
      <c r="C630" s="218">
        <f>'2.3.4.3.1_Regresi_Logistik'!C16</f>
        <v>-0.81412200000000001</v>
      </c>
      <c r="D630" s="218">
        <f>'2.3.4.3.1_Regresi_Logistik'!D16</f>
        <v>-0.31604700000000002</v>
      </c>
      <c r="E630" s="38">
        <f>'2.3.4.3.1_Regresi_Logistik'!G16</f>
        <v>7.9553786218280645E-2</v>
      </c>
      <c r="F630" s="220">
        <f t="shared" si="9"/>
        <v>676.61654602414001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</row>
    <row r="631" spans="1:24" ht="14" x14ac:dyDescent="0.3">
      <c r="A631" s="218">
        <f>'2.3.4.3.1_Regresi_Logistik'!A21</f>
        <v>0</v>
      </c>
      <c r="B631" s="218">
        <f>'2.3.4.3.1_Regresi_Logistik'!B21</f>
        <v>-0.84050000000000002</v>
      </c>
      <c r="C631" s="218">
        <f>'2.3.4.3.1_Regresi_Logistik'!C21</f>
        <v>-0.81412200000000001</v>
      </c>
      <c r="D631" s="218">
        <f>'2.3.4.3.1_Regresi_Logistik'!D21</f>
        <v>-0.31604700000000002</v>
      </c>
      <c r="E631" s="38">
        <f>'2.3.4.3.1_Regresi_Logistik'!G21</f>
        <v>7.9553786218280645E-2</v>
      </c>
      <c r="F631" s="220">
        <f t="shared" si="9"/>
        <v>676.61654602414001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</row>
    <row r="632" spans="1:24" ht="14" x14ac:dyDescent="0.3">
      <c r="A632" s="218">
        <f>'2.3.4.3.1_Regresi_Logistik'!A34</f>
        <v>0</v>
      </c>
      <c r="B632" s="218">
        <f>'2.3.4.3.1_Regresi_Logistik'!B34</f>
        <v>-0.84050000000000002</v>
      </c>
      <c r="C632" s="218">
        <f>'2.3.4.3.1_Regresi_Logistik'!C34</f>
        <v>-0.81412200000000001</v>
      </c>
      <c r="D632" s="218">
        <f>'2.3.4.3.1_Regresi_Logistik'!D34</f>
        <v>-0.31604700000000002</v>
      </c>
      <c r="E632" s="38">
        <f>'2.3.4.3.1_Regresi_Logistik'!G34</f>
        <v>7.9553786218280645E-2</v>
      </c>
      <c r="F632" s="220">
        <f t="shared" si="9"/>
        <v>676.61654602414001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</row>
    <row r="633" spans="1:24" ht="14" x14ac:dyDescent="0.3">
      <c r="A633" s="218">
        <f>'2.3.4.3.1_Regresi_Logistik'!A35</f>
        <v>1</v>
      </c>
      <c r="B633" s="218">
        <f>'2.3.4.3.1_Regresi_Logistik'!B35</f>
        <v>-0.84050000000000002</v>
      </c>
      <c r="C633" s="218">
        <f>'2.3.4.3.1_Regresi_Logistik'!C35</f>
        <v>-0.81412200000000001</v>
      </c>
      <c r="D633" s="218">
        <f>'2.3.4.3.1_Regresi_Logistik'!D35</f>
        <v>-0.31604700000000002</v>
      </c>
      <c r="E633" s="38">
        <f>'2.3.4.3.1_Regresi_Logistik'!G35</f>
        <v>7.9553786218280645E-2</v>
      </c>
      <c r="F633" s="220">
        <f t="shared" si="9"/>
        <v>676.61654602414001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</row>
    <row r="634" spans="1:24" ht="14" x14ac:dyDescent="0.3">
      <c r="A634" s="218">
        <f>'2.3.4.3.1_Regresi_Logistik'!A48</f>
        <v>0</v>
      </c>
      <c r="B634" s="218">
        <f>'2.3.4.3.1_Regresi_Logistik'!B48</f>
        <v>-0.84050000000000002</v>
      </c>
      <c r="C634" s="218">
        <f>'2.3.4.3.1_Regresi_Logistik'!C48</f>
        <v>-0.81412200000000001</v>
      </c>
      <c r="D634" s="218">
        <f>'2.3.4.3.1_Regresi_Logistik'!D48</f>
        <v>-0.31604700000000002</v>
      </c>
      <c r="E634" s="38">
        <f>'2.3.4.3.1_Regresi_Logistik'!G48</f>
        <v>7.9553786218280645E-2</v>
      </c>
      <c r="F634" s="220">
        <f t="shared" si="9"/>
        <v>676.61654602414001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</row>
    <row r="635" spans="1:24" ht="14" x14ac:dyDescent="0.3">
      <c r="A635" s="218">
        <f>'2.3.4.3.1_Regresi_Logistik'!A56</f>
        <v>0</v>
      </c>
      <c r="B635" s="218">
        <f>'2.3.4.3.1_Regresi_Logistik'!B56</f>
        <v>-0.84050000000000002</v>
      </c>
      <c r="C635" s="218">
        <f>'2.3.4.3.1_Regresi_Logistik'!C56</f>
        <v>-0.81412200000000001</v>
      </c>
      <c r="D635" s="218">
        <f>'2.3.4.3.1_Regresi_Logistik'!D56</f>
        <v>-0.31604700000000002</v>
      </c>
      <c r="E635" s="38">
        <f>'2.3.4.3.1_Regresi_Logistik'!G56</f>
        <v>7.9553786218280645E-2</v>
      </c>
      <c r="F635" s="220">
        <f t="shared" si="9"/>
        <v>676.61654602414001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</row>
    <row r="636" spans="1:24" ht="14" x14ac:dyDescent="0.3">
      <c r="A636" s="218">
        <f>'2.3.4.3.1_Regresi_Logistik'!A89</f>
        <v>0</v>
      </c>
      <c r="B636" s="218">
        <f>'2.3.4.3.1_Regresi_Logistik'!B89</f>
        <v>-0.84050000000000002</v>
      </c>
      <c r="C636" s="218">
        <f>'2.3.4.3.1_Regresi_Logistik'!C89</f>
        <v>-0.81412200000000001</v>
      </c>
      <c r="D636" s="218">
        <f>'2.3.4.3.1_Regresi_Logistik'!D89</f>
        <v>-0.31604700000000002</v>
      </c>
      <c r="E636" s="38">
        <f>'2.3.4.3.1_Regresi_Logistik'!G89</f>
        <v>7.9553786218280645E-2</v>
      </c>
      <c r="F636" s="220">
        <f t="shared" si="9"/>
        <v>676.61654602414001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</row>
    <row r="637" spans="1:24" ht="14" x14ac:dyDescent="0.3">
      <c r="A637" s="218">
        <f>'2.3.4.3.1_Regresi_Logistik'!A94</f>
        <v>0</v>
      </c>
      <c r="B637" s="218">
        <f>'2.3.4.3.1_Regresi_Logistik'!B94</f>
        <v>-0.84050000000000002</v>
      </c>
      <c r="C637" s="218">
        <f>'2.3.4.3.1_Regresi_Logistik'!C94</f>
        <v>-0.81412200000000001</v>
      </c>
      <c r="D637" s="218">
        <f>'2.3.4.3.1_Regresi_Logistik'!D94</f>
        <v>-0.31604700000000002</v>
      </c>
      <c r="E637" s="38">
        <f>'2.3.4.3.1_Regresi_Logistik'!G94</f>
        <v>7.9553786218280645E-2</v>
      </c>
      <c r="F637" s="220">
        <f t="shared" si="9"/>
        <v>676.61654602414001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</row>
    <row r="638" spans="1:24" ht="14" x14ac:dyDescent="0.3">
      <c r="A638" s="218">
        <f>'2.3.4.3.1_Regresi_Logistik'!A182</f>
        <v>0</v>
      </c>
      <c r="B638" s="218">
        <f>'2.3.4.3.1_Regresi_Logistik'!B182</f>
        <v>-0.84050000000000002</v>
      </c>
      <c r="C638" s="218">
        <f>'2.3.4.3.1_Regresi_Logistik'!C182</f>
        <v>-0.81412200000000001</v>
      </c>
      <c r="D638" s="218">
        <f>'2.3.4.3.1_Regresi_Logistik'!D182</f>
        <v>-0.31604700000000002</v>
      </c>
      <c r="E638" s="38">
        <f>'2.3.4.3.1_Regresi_Logistik'!G182</f>
        <v>7.9553786218280645E-2</v>
      </c>
      <c r="F638" s="220">
        <f t="shared" si="9"/>
        <v>676.61654602414001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</row>
    <row r="639" spans="1:24" ht="14" x14ac:dyDescent="0.3">
      <c r="A639" s="218">
        <f>'2.3.4.3.1_Regresi_Logistik'!A186</f>
        <v>0</v>
      </c>
      <c r="B639" s="218">
        <f>'2.3.4.3.1_Regresi_Logistik'!B186</f>
        <v>-0.84050000000000002</v>
      </c>
      <c r="C639" s="218">
        <f>'2.3.4.3.1_Regresi_Logistik'!C186</f>
        <v>-0.81412200000000001</v>
      </c>
      <c r="D639" s="218">
        <f>'2.3.4.3.1_Regresi_Logistik'!D186</f>
        <v>-0.31604700000000002</v>
      </c>
      <c r="E639" s="38">
        <f>'2.3.4.3.1_Regresi_Logistik'!G186</f>
        <v>7.9553786218280645E-2</v>
      </c>
      <c r="F639" s="220">
        <f t="shared" si="9"/>
        <v>676.61654602414001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</row>
    <row r="640" spans="1:24" ht="14" x14ac:dyDescent="0.3">
      <c r="A640" s="218">
        <f>'2.3.4.3.1_Regresi_Logistik'!A192</f>
        <v>0</v>
      </c>
      <c r="B640" s="218">
        <f>'2.3.4.3.1_Regresi_Logistik'!B192</f>
        <v>-0.84050000000000002</v>
      </c>
      <c r="C640" s="218">
        <f>'2.3.4.3.1_Regresi_Logistik'!C192</f>
        <v>-0.81412200000000001</v>
      </c>
      <c r="D640" s="218">
        <f>'2.3.4.3.1_Regresi_Logistik'!D192</f>
        <v>-0.31604700000000002</v>
      </c>
      <c r="E640" s="38">
        <f>'2.3.4.3.1_Regresi_Logistik'!G192</f>
        <v>7.9553786218280645E-2</v>
      </c>
      <c r="F640" s="220">
        <f t="shared" si="9"/>
        <v>676.61654602414001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</row>
    <row r="641" spans="1:24" ht="14" x14ac:dyDescent="0.3">
      <c r="A641" s="218">
        <f>'2.3.4.3.1_Regresi_Logistik'!A196</f>
        <v>0</v>
      </c>
      <c r="B641" s="218">
        <f>'2.3.4.3.1_Regresi_Logistik'!B196</f>
        <v>-0.84050000000000002</v>
      </c>
      <c r="C641" s="218">
        <f>'2.3.4.3.1_Regresi_Logistik'!C196</f>
        <v>-0.81412200000000001</v>
      </c>
      <c r="D641" s="218">
        <f>'2.3.4.3.1_Regresi_Logistik'!D196</f>
        <v>-0.31604700000000002</v>
      </c>
      <c r="E641" s="38">
        <f>'2.3.4.3.1_Regresi_Logistik'!G196</f>
        <v>7.9553786218280645E-2</v>
      </c>
      <c r="F641" s="220">
        <f t="shared" si="9"/>
        <v>676.61654602414001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</row>
    <row r="642" spans="1:24" ht="14" x14ac:dyDescent="0.3">
      <c r="A642" s="218">
        <f>'2.3.4.3.1_Regresi_Logistik'!A229</f>
        <v>0</v>
      </c>
      <c r="B642" s="218">
        <f>'2.3.4.3.1_Regresi_Logistik'!B229</f>
        <v>-0.84050000000000002</v>
      </c>
      <c r="C642" s="218">
        <f>'2.3.4.3.1_Regresi_Logistik'!C229</f>
        <v>-0.81412200000000001</v>
      </c>
      <c r="D642" s="218">
        <f>'2.3.4.3.1_Regresi_Logistik'!D229</f>
        <v>-0.31604700000000002</v>
      </c>
      <c r="E642" s="38">
        <f>'2.3.4.3.1_Regresi_Logistik'!G229</f>
        <v>7.9553786218280645E-2</v>
      </c>
      <c r="F642" s="220">
        <f t="shared" si="9"/>
        <v>676.61654602414001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</row>
    <row r="643" spans="1:24" ht="14" x14ac:dyDescent="0.3">
      <c r="A643" s="218">
        <f>'2.3.4.3.1_Regresi_Logistik'!A294</f>
        <v>0</v>
      </c>
      <c r="B643" s="218">
        <f>'2.3.4.3.1_Regresi_Logistik'!B294</f>
        <v>-0.84050000000000002</v>
      </c>
      <c r="C643" s="218">
        <f>'2.3.4.3.1_Regresi_Logistik'!C294</f>
        <v>-0.81412200000000001</v>
      </c>
      <c r="D643" s="218">
        <f>'2.3.4.3.1_Regresi_Logistik'!D294</f>
        <v>-0.31604700000000002</v>
      </c>
      <c r="E643" s="38">
        <f>'2.3.4.3.1_Regresi_Logistik'!G294</f>
        <v>7.9553786218280645E-2</v>
      </c>
      <c r="F643" s="220">
        <f t="shared" si="9"/>
        <v>676.61654602414001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</row>
    <row r="644" spans="1:24" ht="14" x14ac:dyDescent="0.3">
      <c r="A644" s="218">
        <f>'2.3.4.3.1_Regresi_Logistik'!A299</f>
        <v>0</v>
      </c>
      <c r="B644" s="218">
        <f>'2.3.4.3.1_Regresi_Logistik'!B299</f>
        <v>-0.84050000000000002</v>
      </c>
      <c r="C644" s="218">
        <f>'2.3.4.3.1_Regresi_Logistik'!C299</f>
        <v>-0.81412200000000001</v>
      </c>
      <c r="D644" s="218">
        <f>'2.3.4.3.1_Regresi_Logistik'!D299</f>
        <v>-0.31604700000000002</v>
      </c>
      <c r="E644" s="38">
        <f>'2.3.4.3.1_Regresi_Logistik'!G299</f>
        <v>7.9553786218280645E-2</v>
      </c>
      <c r="F644" s="220">
        <f t="shared" si="9"/>
        <v>676.61654602414001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</row>
    <row r="645" spans="1:24" ht="14" x14ac:dyDescent="0.3">
      <c r="A645" s="218">
        <f>'2.3.4.3.1_Regresi_Logistik'!A310</f>
        <v>0</v>
      </c>
      <c r="B645" s="218">
        <f>'2.3.4.3.1_Regresi_Logistik'!B310</f>
        <v>-0.84050000000000002</v>
      </c>
      <c r="C645" s="218">
        <f>'2.3.4.3.1_Regresi_Logistik'!C310</f>
        <v>-0.81412200000000001</v>
      </c>
      <c r="D645" s="218">
        <f>'2.3.4.3.1_Regresi_Logistik'!D310</f>
        <v>-0.31604700000000002</v>
      </c>
      <c r="E645" s="38">
        <f>'2.3.4.3.1_Regresi_Logistik'!G310</f>
        <v>7.9553786218280645E-2</v>
      </c>
      <c r="F645" s="220">
        <f t="shared" si="9"/>
        <v>676.61654602414001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</row>
    <row r="646" spans="1:24" ht="14" x14ac:dyDescent="0.3">
      <c r="A646" s="218">
        <f>'2.3.4.3.1_Regresi_Logistik'!A344</f>
        <v>0</v>
      </c>
      <c r="B646" s="218">
        <f>'2.3.4.3.1_Regresi_Logistik'!B344</f>
        <v>-0.84050000000000002</v>
      </c>
      <c r="C646" s="218">
        <f>'2.3.4.3.1_Regresi_Logistik'!C344</f>
        <v>-0.81412200000000001</v>
      </c>
      <c r="D646" s="218">
        <f>'2.3.4.3.1_Regresi_Logistik'!D344</f>
        <v>-0.31604700000000002</v>
      </c>
      <c r="E646" s="38">
        <f>'2.3.4.3.1_Regresi_Logistik'!G344</f>
        <v>7.9553786218280645E-2</v>
      </c>
      <c r="F646" s="220">
        <f t="shared" si="9"/>
        <v>676.61654602414001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</row>
    <row r="647" spans="1:24" ht="14" x14ac:dyDescent="0.3">
      <c r="A647" s="218">
        <f>'2.3.4.3.1_Regresi_Logistik'!A345</f>
        <v>0</v>
      </c>
      <c r="B647" s="218">
        <f>'2.3.4.3.1_Regresi_Logistik'!B345</f>
        <v>-0.84050000000000002</v>
      </c>
      <c r="C647" s="218">
        <f>'2.3.4.3.1_Regresi_Logistik'!C345</f>
        <v>-0.81412200000000001</v>
      </c>
      <c r="D647" s="218">
        <f>'2.3.4.3.1_Regresi_Logistik'!D345</f>
        <v>-0.31604700000000002</v>
      </c>
      <c r="E647" s="38">
        <f>'2.3.4.3.1_Regresi_Logistik'!G345</f>
        <v>7.9553786218280645E-2</v>
      </c>
      <c r="F647" s="220">
        <f t="shared" si="9"/>
        <v>676.61654602414001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</row>
    <row r="648" spans="1:24" ht="14" x14ac:dyDescent="0.3">
      <c r="A648" s="218">
        <f>'2.3.4.3.1_Regresi_Logistik'!A354</f>
        <v>1</v>
      </c>
      <c r="B648" s="218">
        <f>'2.3.4.3.1_Regresi_Logistik'!B354</f>
        <v>-0.84050000000000002</v>
      </c>
      <c r="C648" s="218">
        <f>'2.3.4.3.1_Regresi_Logistik'!C354</f>
        <v>-0.81412200000000001</v>
      </c>
      <c r="D648" s="218">
        <f>'2.3.4.3.1_Regresi_Logistik'!D354</f>
        <v>-0.31604700000000002</v>
      </c>
      <c r="E648" s="38">
        <f>'2.3.4.3.1_Regresi_Logistik'!G354</f>
        <v>7.9553786218280645E-2</v>
      </c>
      <c r="F648" s="220">
        <f t="shared" si="9"/>
        <v>676.61654602414001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</row>
    <row r="649" spans="1:24" ht="14" x14ac:dyDescent="0.3">
      <c r="A649" s="218">
        <f>'2.3.4.3.1_Regresi_Logistik'!A374</f>
        <v>0</v>
      </c>
      <c r="B649" s="218">
        <f>'2.3.4.3.1_Regresi_Logistik'!B374</f>
        <v>-0.84050000000000002</v>
      </c>
      <c r="C649" s="218">
        <f>'2.3.4.3.1_Regresi_Logistik'!C374</f>
        <v>-0.81412200000000001</v>
      </c>
      <c r="D649" s="218">
        <f>'2.3.4.3.1_Regresi_Logistik'!D374</f>
        <v>-0.31604700000000002</v>
      </c>
      <c r="E649" s="38">
        <f>'2.3.4.3.1_Regresi_Logistik'!G374</f>
        <v>7.9553786218280645E-2</v>
      </c>
      <c r="F649" s="220">
        <f t="shared" ref="F649:F671" si="10">$F$3-$F$2*LN(E649/(1-E649))</f>
        <v>676.61654602414001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</row>
    <row r="650" spans="1:24" ht="14" x14ac:dyDescent="0.3">
      <c r="A650" s="218">
        <f>'2.3.4.3.1_Regresi_Logistik'!A377</f>
        <v>0</v>
      </c>
      <c r="B650" s="218">
        <f>'2.3.4.3.1_Regresi_Logistik'!B377</f>
        <v>-0.84050000000000002</v>
      </c>
      <c r="C650" s="218">
        <f>'2.3.4.3.1_Regresi_Logistik'!C377</f>
        <v>-0.81412200000000001</v>
      </c>
      <c r="D650" s="218">
        <f>'2.3.4.3.1_Regresi_Logistik'!D377</f>
        <v>-0.31604700000000002</v>
      </c>
      <c r="E650" s="38">
        <f>'2.3.4.3.1_Regresi_Logistik'!G377</f>
        <v>7.9553786218280645E-2</v>
      </c>
      <c r="F650" s="220">
        <f t="shared" si="10"/>
        <v>676.61654602414001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</row>
    <row r="651" spans="1:24" ht="14" x14ac:dyDescent="0.3">
      <c r="A651" s="218">
        <f>'2.3.4.3.1_Regresi_Logistik'!A400</f>
        <v>0</v>
      </c>
      <c r="B651" s="218">
        <f>'2.3.4.3.1_Regresi_Logistik'!B400</f>
        <v>-0.84050000000000002</v>
      </c>
      <c r="C651" s="218">
        <f>'2.3.4.3.1_Regresi_Logistik'!C400</f>
        <v>-0.81412200000000001</v>
      </c>
      <c r="D651" s="218">
        <f>'2.3.4.3.1_Regresi_Logistik'!D400</f>
        <v>-0.31604700000000002</v>
      </c>
      <c r="E651" s="38">
        <f>'2.3.4.3.1_Regresi_Logistik'!G400</f>
        <v>7.9553786218280645E-2</v>
      </c>
      <c r="F651" s="220">
        <f t="shared" si="10"/>
        <v>676.61654602414001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</row>
    <row r="652" spans="1:24" ht="14" x14ac:dyDescent="0.3">
      <c r="A652" s="218">
        <f>'2.3.4.3.1_Regresi_Logistik'!A401</f>
        <v>0</v>
      </c>
      <c r="B652" s="218">
        <f>'2.3.4.3.1_Regresi_Logistik'!B401</f>
        <v>-0.84050000000000002</v>
      </c>
      <c r="C652" s="218">
        <f>'2.3.4.3.1_Regresi_Logistik'!C401</f>
        <v>-0.81412200000000001</v>
      </c>
      <c r="D652" s="218">
        <f>'2.3.4.3.1_Regresi_Logistik'!D401</f>
        <v>-0.31604700000000002</v>
      </c>
      <c r="E652" s="38">
        <f>'2.3.4.3.1_Regresi_Logistik'!G401</f>
        <v>7.9553786218280645E-2</v>
      </c>
      <c r="F652" s="220">
        <f t="shared" si="10"/>
        <v>676.61654602414001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</row>
    <row r="653" spans="1:24" ht="14" x14ac:dyDescent="0.3">
      <c r="A653" s="218">
        <f>'2.3.4.3.1_Regresi_Logistik'!A410</f>
        <v>0</v>
      </c>
      <c r="B653" s="218">
        <f>'2.3.4.3.1_Regresi_Logistik'!B410</f>
        <v>-0.84050000000000002</v>
      </c>
      <c r="C653" s="218">
        <f>'2.3.4.3.1_Regresi_Logistik'!C410</f>
        <v>-0.81412200000000001</v>
      </c>
      <c r="D653" s="218">
        <f>'2.3.4.3.1_Regresi_Logistik'!D410</f>
        <v>-0.31604700000000002</v>
      </c>
      <c r="E653" s="38">
        <f>'2.3.4.3.1_Regresi_Logistik'!G410</f>
        <v>7.9553786218280645E-2</v>
      </c>
      <c r="F653" s="220">
        <f t="shared" si="10"/>
        <v>676.61654602414001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</row>
    <row r="654" spans="1:24" ht="14" x14ac:dyDescent="0.3">
      <c r="A654" s="218">
        <f>'2.3.4.3.1_Regresi_Logistik'!A412</f>
        <v>0</v>
      </c>
      <c r="B654" s="218">
        <f>'2.3.4.3.1_Regresi_Logistik'!B412</f>
        <v>-0.84050000000000002</v>
      </c>
      <c r="C654" s="218">
        <f>'2.3.4.3.1_Regresi_Logistik'!C412</f>
        <v>-0.81412200000000001</v>
      </c>
      <c r="D654" s="218">
        <f>'2.3.4.3.1_Regresi_Logistik'!D412</f>
        <v>-0.31604700000000002</v>
      </c>
      <c r="E654" s="38">
        <f>'2.3.4.3.1_Regresi_Logistik'!G412</f>
        <v>7.9553786218280645E-2</v>
      </c>
      <c r="F654" s="220">
        <f t="shared" si="10"/>
        <v>676.61654602414001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</row>
    <row r="655" spans="1:24" ht="14" x14ac:dyDescent="0.3">
      <c r="A655" s="218">
        <f>'2.3.4.3.1_Regresi_Logistik'!A413</f>
        <v>0</v>
      </c>
      <c r="B655" s="218">
        <f>'2.3.4.3.1_Regresi_Logistik'!B413</f>
        <v>-0.84050000000000002</v>
      </c>
      <c r="C655" s="218">
        <f>'2.3.4.3.1_Regresi_Logistik'!C413</f>
        <v>-0.81412200000000001</v>
      </c>
      <c r="D655" s="218">
        <f>'2.3.4.3.1_Regresi_Logistik'!D413</f>
        <v>-0.31604700000000002</v>
      </c>
      <c r="E655" s="38">
        <f>'2.3.4.3.1_Regresi_Logistik'!G413</f>
        <v>7.9553786218280645E-2</v>
      </c>
      <c r="F655" s="220">
        <f t="shared" si="10"/>
        <v>676.61654602414001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</row>
    <row r="656" spans="1:24" ht="14" x14ac:dyDescent="0.3">
      <c r="A656" s="218">
        <f>'2.3.4.3.1_Regresi_Logistik'!A435</f>
        <v>0</v>
      </c>
      <c r="B656" s="218">
        <f>'2.3.4.3.1_Regresi_Logistik'!B435</f>
        <v>-0.84050000000000002</v>
      </c>
      <c r="C656" s="218">
        <f>'2.3.4.3.1_Regresi_Logistik'!C435</f>
        <v>-0.81412200000000001</v>
      </c>
      <c r="D656" s="218">
        <f>'2.3.4.3.1_Regresi_Logistik'!D435</f>
        <v>-0.31604700000000002</v>
      </c>
      <c r="E656" s="38">
        <f>'2.3.4.3.1_Regresi_Logistik'!G435</f>
        <v>7.9553786218280645E-2</v>
      </c>
      <c r="F656" s="220">
        <f t="shared" si="10"/>
        <v>676.61654602414001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</row>
    <row r="657" spans="1:24" ht="14" x14ac:dyDescent="0.3">
      <c r="A657" s="218">
        <f>'2.3.4.3.1_Regresi_Logistik'!A481</f>
        <v>0</v>
      </c>
      <c r="B657" s="218">
        <f>'2.3.4.3.1_Regresi_Logistik'!B481</f>
        <v>-0.84050000000000002</v>
      </c>
      <c r="C657" s="218">
        <f>'2.3.4.3.1_Regresi_Logistik'!C481</f>
        <v>-0.81412200000000001</v>
      </c>
      <c r="D657" s="218">
        <f>'2.3.4.3.1_Regresi_Logistik'!D481</f>
        <v>-0.31604700000000002</v>
      </c>
      <c r="E657" s="38">
        <f>'2.3.4.3.1_Regresi_Logistik'!G481</f>
        <v>7.9553786218280645E-2</v>
      </c>
      <c r="F657" s="220">
        <f t="shared" si="10"/>
        <v>676.61654602414001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</row>
    <row r="658" spans="1:24" ht="14" x14ac:dyDescent="0.3">
      <c r="A658" s="218">
        <f>'2.3.4.3.1_Regresi_Logistik'!A492</f>
        <v>0</v>
      </c>
      <c r="B658" s="218">
        <f>'2.3.4.3.1_Regresi_Logistik'!B492</f>
        <v>-0.84050000000000002</v>
      </c>
      <c r="C658" s="218">
        <f>'2.3.4.3.1_Regresi_Logistik'!C492</f>
        <v>-0.81412200000000001</v>
      </c>
      <c r="D658" s="218">
        <f>'2.3.4.3.1_Regresi_Logistik'!D492</f>
        <v>-0.31604700000000002</v>
      </c>
      <c r="E658" s="38">
        <f>'2.3.4.3.1_Regresi_Logistik'!G492</f>
        <v>7.9553786218280645E-2</v>
      </c>
      <c r="F658" s="220">
        <f t="shared" si="10"/>
        <v>676.61654602414001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</row>
    <row r="659" spans="1:24" ht="14" x14ac:dyDescent="0.3">
      <c r="A659" s="218">
        <f>'2.3.4.3.1_Regresi_Logistik'!A517</f>
        <v>0</v>
      </c>
      <c r="B659" s="218">
        <f>'2.3.4.3.1_Regresi_Logistik'!B517</f>
        <v>-0.84050000000000002</v>
      </c>
      <c r="C659" s="218">
        <f>'2.3.4.3.1_Regresi_Logistik'!C517</f>
        <v>-0.81412200000000001</v>
      </c>
      <c r="D659" s="218">
        <f>'2.3.4.3.1_Regresi_Logistik'!D517</f>
        <v>-0.31604700000000002</v>
      </c>
      <c r="E659" s="38">
        <f>'2.3.4.3.1_Regresi_Logistik'!G517</f>
        <v>7.9553786218280645E-2</v>
      </c>
      <c r="F659" s="220">
        <f t="shared" si="10"/>
        <v>676.61654602414001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</row>
    <row r="660" spans="1:24" ht="14" x14ac:dyDescent="0.3">
      <c r="A660" s="218">
        <f>'2.3.4.3.1_Regresi_Logistik'!A527</f>
        <v>0</v>
      </c>
      <c r="B660" s="218">
        <f>'2.3.4.3.1_Regresi_Logistik'!B527</f>
        <v>-0.84050000000000002</v>
      </c>
      <c r="C660" s="218">
        <f>'2.3.4.3.1_Regresi_Logistik'!C527</f>
        <v>-0.81412200000000001</v>
      </c>
      <c r="D660" s="218">
        <f>'2.3.4.3.1_Regresi_Logistik'!D527</f>
        <v>-0.31604700000000002</v>
      </c>
      <c r="E660" s="38">
        <f>'2.3.4.3.1_Regresi_Logistik'!G527</f>
        <v>7.9553786218280645E-2</v>
      </c>
      <c r="F660" s="220">
        <f t="shared" si="10"/>
        <v>676.61654602414001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</row>
    <row r="661" spans="1:24" ht="14" x14ac:dyDescent="0.3">
      <c r="A661" s="218">
        <f>'2.3.4.3.1_Regresi_Logistik'!A529</f>
        <v>0</v>
      </c>
      <c r="B661" s="218">
        <f>'2.3.4.3.1_Regresi_Logistik'!B529</f>
        <v>-0.84050000000000002</v>
      </c>
      <c r="C661" s="218">
        <f>'2.3.4.3.1_Regresi_Logistik'!C529</f>
        <v>-0.81412200000000001</v>
      </c>
      <c r="D661" s="218">
        <f>'2.3.4.3.1_Regresi_Logistik'!D529</f>
        <v>-0.31604700000000002</v>
      </c>
      <c r="E661" s="38">
        <f>'2.3.4.3.1_Regresi_Logistik'!G529</f>
        <v>7.9553786218280645E-2</v>
      </c>
      <c r="F661" s="220">
        <f t="shared" si="10"/>
        <v>676.61654602414001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</row>
    <row r="662" spans="1:24" ht="14" x14ac:dyDescent="0.3">
      <c r="A662" s="218">
        <f>'2.3.4.3.1_Regresi_Logistik'!A543</f>
        <v>0</v>
      </c>
      <c r="B662" s="218">
        <f>'2.3.4.3.1_Regresi_Logistik'!B543</f>
        <v>-0.84050000000000002</v>
      </c>
      <c r="C662" s="218">
        <f>'2.3.4.3.1_Regresi_Logistik'!C543</f>
        <v>-0.81412200000000001</v>
      </c>
      <c r="D662" s="218">
        <f>'2.3.4.3.1_Regresi_Logistik'!D543</f>
        <v>-0.31604700000000002</v>
      </c>
      <c r="E662" s="38">
        <f>'2.3.4.3.1_Regresi_Logistik'!G543</f>
        <v>7.9553786218280645E-2</v>
      </c>
      <c r="F662" s="220">
        <f t="shared" si="10"/>
        <v>676.61654602414001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</row>
    <row r="663" spans="1:24" ht="14" x14ac:dyDescent="0.3">
      <c r="A663" s="218">
        <f>'2.3.4.3.1_Regresi_Logistik'!A550</f>
        <v>0</v>
      </c>
      <c r="B663" s="218">
        <f>'2.3.4.3.1_Regresi_Logistik'!B550</f>
        <v>-0.84050000000000002</v>
      </c>
      <c r="C663" s="218">
        <f>'2.3.4.3.1_Regresi_Logistik'!C550</f>
        <v>-0.81412200000000001</v>
      </c>
      <c r="D663" s="218">
        <f>'2.3.4.3.1_Regresi_Logistik'!D550</f>
        <v>-0.31604700000000002</v>
      </c>
      <c r="E663" s="38">
        <f>'2.3.4.3.1_Regresi_Logistik'!G550</f>
        <v>7.9553786218280645E-2</v>
      </c>
      <c r="F663" s="220">
        <f t="shared" si="10"/>
        <v>676.61654602414001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</row>
    <row r="664" spans="1:24" ht="14" x14ac:dyDescent="0.3">
      <c r="A664" s="218">
        <f>'2.3.4.3.1_Regresi_Logistik'!A552</f>
        <v>0</v>
      </c>
      <c r="B664" s="218">
        <f>'2.3.4.3.1_Regresi_Logistik'!B552</f>
        <v>-0.84050000000000002</v>
      </c>
      <c r="C664" s="218">
        <f>'2.3.4.3.1_Regresi_Logistik'!C552</f>
        <v>-0.81412200000000001</v>
      </c>
      <c r="D664" s="218">
        <f>'2.3.4.3.1_Regresi_Logistik'!D552</f>
        <v>-0.31604700000000002</v>
      </c>
      <c r="E664" s="38">
        <f>'2.3.4.3.1_Regresi_Logistik'!G552</f>
        <v>7.9553786218280645E-2</v>
      </c>
      <c r="F664" s="220">
        <f t="shared" si="10"/>
        <v>676.61654602414001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</row>
    <row r="665" spans="1:24" ht="14" x14ac:dyDescent="0.3">
      <c r="A665" s="218">
        <f>'2.3.4.3.1_Regresi_Logistik'!A566</f>
        <v>0</v>
      </c>
      <c r="B665" s="218">
        <f>'2.3.4.3.1_Regresi_Logistik'!B566</f>
        <v>-0.84050000000000002</v>
      </c>
      <c r="C665" s="218">
        <f>'2.3.4.3.1_Regresi_Logistik'!C566</f>
        <v>-0.81412200000000001</v>
      </c>
      <c r="D665" s="218">
        <f>'2.3.4.3.1_Regresi_Logistik'!D566</f>
        <v>-0.31604700000000002</v>
      </c>
      <c r="E665" s="38">
        <f>'2.3.4.3.1_Regresi_Logistik'!G566</f>
        <v>7.9553786218280645E-2</v>
      </c>
      <c r="F665" s="220">
        <f t="shared" si="10"/>
        <v>676.61654602414001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</row>
    <row r="666" spans="1:24" ht="14" x14ac:dyDescent="0.3">
      <c r="A666" s="218">
        <f>'2.3.4.3.1_Regresi_Logistik'!A578</f>
        <v>1</v>
      </c>
      <c r="B666" s="218">
        <f>'2.3.4.3.1_Regresi_Logistik'!B578</f>
        <v>-0.84050000000000002</v>
      </c>
      <c r="C666" s="218">
        <f>'2.3.4.3.1_Regresi_Logistik'!C578</f>
        <v>-0.81412200000000001</v>
      </c>
      <c r="D666" s="218">
        <f>'2.3.4.3.1_Regresi_Logistik'!D578</f>
        <v>-0.31604700000000002</v>
      </c>
      <c r="E666" s="38">
        <f>'2.3.4.3.1_Regresi_Logistik'!G578</f>
        <v>7.9553786218280645E-2</v>
      </c>
      <c r="F666" s="220">
        <f t="shared" si="10"/>
        <v>676.61654602414001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</row>
    <row r="667" spans="1:24" ht="14" x14ac:dyDescent="0.3">
      <c r="A667" s="218">
        <f>'2.3.4.3.1_Regresi_Logistik'!A604</f>
        <v>0</v>
      </c>
      <c r="B667" s="218">
        <f>'2.3.4.3.1_Regresi_Logistik'!B604</f>
        <v>-0.84050000000000002</v>
      </c>
      <c r="C667" s="218">
        <f>'2.3.4.3.1_Regresi_Logistik'!C604</f>
        <v>-0.81412200000000001</v>
      </c>
      <c r="D667" s="218">
        <f>'2.3.4.3.1_Regresi_Logistik'!D604</f>
        <v>-0.31604700000000002</v>
      </c>
      <c r="E667" s="38">
        <f>'2.3.4.3.1_Regresi_Logistik'!G604</f>
        <v>7.9553786218280645E-2</v>
      </c>
      <c r="F667" s="220">
        <f t="shared" si="10"/>
        <v>676.61654602414001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</row>
    <row r="668" spans="1:24" ht="14" x14ac:dyDescent="0.3">
      <c r="A668" s="218">
        <f>'2.3.4.3.1_Regresi_Logistik'!A629</f>
        <v>0</v>
      </c>
      <c r="B668" s="218">
        <f>'2.3.4.3.1_Regresi_Logistik'!B629</f>
        <v>-0.84050000000000002</v>
      </c>
      <c r="C668" s="218">
        <f>'2.3.4.3.1_Regresi_Logistik'!C629</f>
        <v>-0.81412200000000001</v>
      </c>
      <c r="D668" s="218">
        <f>'2.3.4.3.1_Regresi_Logistik'!D629</f>
        <v>-0.31604700000000002</v>
      </c>
      <c r="E668" s="38">
        <f>'2.3.4.3.1_Regresi_Logistik'!G629</f>
        <v>7.9553786218280645E-2</v>
      </c>
      <c r="F668" s="220">
        <f t="shared" si="10"/>
        <v>676.61654602414001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</row>
    <row r="669" spans="1:24" ht="14" x14ac:dyDescent="0.3">
      <c r="A669" s="218">
        <f>'2.3.4.3.1_Regresi_Logistik'!A639</f>
        <v>0</v>
      </c>
      <c r="B669" s="218">
        <f>'2.3.4.3.1_Regresi_Logistik'!B639</f>
        <v>-0.84050000000000002</v>
      </c>
      <c r="C669" s="218">
        <f>'2.3.4.3.1_Regresi_Logistik'!C639</f>
        <v>-0.81412200000000001</v>
      </c>
      <c r="D669" s="218">
        <f>'2.3.4.3.1_Regresi_Logistik'!D639</f>
        <v>-0.31604700000000002</v>
      </c>
      <c r="E669" s="38">
        <f>'2.3.4.3.1_Regresi_Logistik'!G639</f>
        <v>7.9553786218280645E-2</v>
      </c>
      <c r="F669" s="220">
        <f t="shared" si="10"/>
        <v>676.61654602414001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</row>
    <row r="670" spans="1:24" ht="14" x14ac:dyDescent="0.3">
      <c r="A670" s="218">
        <f>'2.3.4.3.1_Regresi_Logistik'!A651</f>
        <v>0</v>
      </c>
      <c r="B670" s="218">
        <f>'2.3.4.3.1_Regresi_Logistik'!B651</f>
        <v>-0.84050000000000002</v>
      </c>
      <c r="C670" s="218">
        <f>'2.3.4.3.1_Regresi_Logistik'!C651</f>
        <v>-0.81412200000000001</v>
      </c>
      <c r="D670" s="218">
        <f>'2.3.4.3.1_Regresi_Logistik'!D651</f>
        <v>-0.31604700000000002</v>
      </c>
      <c r="E670" s="38">
        <f>'2.3.4.3.1_Regresi_Logistik'!G651</f>
        <v>7.9553786218280645E-2</v>
      </c>
      <c r="F670" s="220">
        <f t="shared" si="10"/>
        <v>676.61654602414001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</row>
    <row r="671" spans="1:24" ht="14" x14ac:dyDescent="0.3">
      <c r="A671" s="218">
        <f>'2.3.4.3.1_Regresi_Logistik'!A660</f>
        <v>0</v>
      </c>
      <c r="B671" s="218">
        <f>'2.3.4.3.1_Regresi_Logistik'!B660</f>
        <v>-0.84050000000000002</v>
      </c>
      <c r="C671" s="218">
        <f>'2.3.4.3.1_Regresi_Logistik'!C660</f>
        <v>-0.81412200000000001</v>
      </c>
      <c r="D671" s="218">
        <f>'2.3.4.3.1_Regresi_Logistik'!D660</f>
        <v>-0.31604700000000002</v>
      </c>
      <c r="E671" s="38">
        <f>'2.3.4.3.1_Regresi_Logistik'!G660</f>
        <v>7.9553786218280645E-2</v>
      </c>
      <c r="F671" s="220">
        <f t="shared" si="10"/>
        <v>676.61654602414001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</row>
    <row r="672" spans="1:24" ht="14" x14ac:dyDescent="0.3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</row>
    <row r="673" spans="1:24" ht="14" x14ac:dyDescent="0.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</row>
    <row r="674" spans="1:24" ht="14" x14ac:dyDescent="0.3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</row>
    <row r="675" spans="1:24" ht="14" x14ac:dyDescent="0.3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</row>
    <row r="676" spans="1:24" ht="14" x14ac:dyDescent="0.3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</row>
    <row r="677" spans="1:24" ht="14" x14ac:dyDescent="0.3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</row>
    <row r="678" spans="1:24" ht="14" x14ac:dyDescent="0.3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</row>
    <row r="679" spans="1:24" ht="14" x14ac:dyDescent="0.3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</row>
    <row r="680" spans="1:24" ht="14" x14ac:dyDescent="0.3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</row>
    <row r="681" spans="1:24" ht="14" x14ac:dyDescent="0.3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</row>
    <row r="682" spans="1:24" ht="14" x14ac:dyDescent="0.3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</row>
    <row r="683" spans="1:24" ht="14" x14ac:dyDescent="0.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</row>
    <row r="684" spans="1:24" ht="14" x14ac:dyDescent="0.3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</row>
    <row r="685" spans="1:24" ht="14" x14ac:dyDescent="0.3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</row>
    <row r="686" spans="1:24" ht="14" x14ac:dyDescent="0.3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</row>
    <row r="687" spans="1:24" ht="14" x14ac:dyDescent="0.3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</row>
    <row r="688" spans="1:24" ht="14" x14ac:dyDescent="0.3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</row>
    <row r="689" spans="1:24" ht="14" x14ac:dyDescent="0.3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</row>
    <row r="690" spans="1:24" ht="14" x14ac:dyDescent="0.3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</row>
    <row r="691" spans="1:24" ht="14" x14ac:dyDescent="0.3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</row>
    <row r="692" spans="1:24" ht="14" x14ac:dyDescent="0.3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</row>
    <row r="693" spans="1:24" ht="14" x14ac:dyDescent="0.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</row>
    <row r="694" spans="1:24" ht="14" x14ac:dyDescent="0.3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</row>
    <row r="695" spans="1:24" ht="14" x14ac:dyDescent="0.3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</row>
    <row r="696" spans="1:24" ht="14" x14ac:dyDescent="0.3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</row>
    <row r="697" spans="1:24" ht="14" x14ac:dyDescent="0.3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</row>
    <row r="698" spans="1:24" ht="14" x14ac:dyDescent="0.3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</row>
    <row r="699" spans="1:24" ht="14" x14ac:dyDescent="0.3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</row>
    <row r="700" spans="1:24" ht="14" x14ac:dyDescent="0.3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</row>
    <row r="701" spans="1:24" ht="14" x14ac:dyDescent="0.3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</row>
    <row r="702" spans="1:24" ht="14" x14ac:dyDescent="0.3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</row>
    <row r="703" spans="1:24" ht="14" x14ac:dyDescent="0.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</row>
    <row r="704" spans="1:24" ht="14" x14ac:dyDescent="0.3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</row>
    <row r="705" spans="1:24" ht="14" x14ac:dyDescent="0.3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</row>
    <row r="706" spans="1:24" ht="14" x14ac:dyDescent="0.3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</row>
    <row r="707" spans="1:24" ht="14" x14ac:dyDescent="0.3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</row>
    <row r="708" spans="1:24" ht="14" x14ac:dyDescent="0.3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</row>
    <row r="709" spans="1:24" ht="14" x14ac:dyDescent="0.3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</row>
    <row r="710" spans="1:24" ht="14" x14ac:dyDescent="0.3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</row>
    <row r="711" spans="1:24" ht="14" x14ac:dyDescent="0.3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</row>
    <row r="712" spans="1:24" ht="14" x14ac:dyDescent="0.3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</row>
    <row r="713" spans="1:24" ht="14" x14ac:dyDescent="0.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</row>
    <row r="714" spans="1:24" ht="14" x14ac:dyDescent="0.3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</row>
    <row r="715" spans="1:24" ht="14" x14ac:dyDescent="0.3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</row>
    <row r="716" spans="1:24" ht="14" x14ac:dyDescent="0.3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</row>
    <row r="717" spans="1:24" ht="14" x14ac:dyDescent="0.3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</row>
    <row r="718" spans="1:24" ht="14" x14ac:dyDescent="0.3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</row>
    <row r="719" spans="1:24" ht="14" x14ac:dyDescent="0.3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</row>
    <row r="720" spans="1:24" ht="14" x14ac:dyDescent="0.3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</row>
    <row r="721" spans="1:24" ht="14" x14ac:dyDescent="0.3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</row>
    <row r="722" spans="1:24" ht="14" x14ac:dyDescent="0.3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</row>
    <row r="723" spans="1:24" ht="14" x14ac:dyDescent="0.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</row>
    <row r="724" spans="1:24" ht="14" x14ac:dyDescent="0.3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</row>
    <row r="725" spans="1:24" ht="14" x14ac:dyDescent="0.3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</row>
    <row r="726" spans="1:24" ht="14" x14ac:dyDescent="0.3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</row>
    <row r="727" spans="1:24" ht="14" x14ac:dyDescent="0.3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</row>
    <row r="728" spans="1:24" ht="14" x14ac:dyDescent="0.3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</row>
    <row r="729" spans="1:24" ht="14" x14ac:dyDescent="0.3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</row>
    <row r="730" spans="1:24" ht="14" x14ac:dyDescent="0.3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</row>
    <row r="731" spans="1:24" ht="14" x14ac:dyDescent="0.3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</row>
    <row r="732" spans="1:24" ht="14" x14ac:dyDescent="0.3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</row>
    <row r="733" spans="1:24" ht="14" x14ac:dyDescent="0.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</row>
    <row r="734" spans="1:24" ht="14" x14ac:dyDescent="0.3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</row>
    <row r="735" spans="1:24" ht="14" x14ac:dyDescent="0.3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</row>
    <row r="736" spans="1:24" ht="14" x14ac:dyDescent="0.3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</row>
    <row r="737" spans="1:24" ht="14" x14ac:dyDescent="0.3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</row>
    <row r="738" spans="1:24" ht="14" x14ac:dyDescent="0.3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</row>
    <row r="739" spans="1:24" ht="14" x14ac:dyDescent="0.3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</row>
    <row r="740" spans="1:24" ht="14" x14ac:dyDescent="0.3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</row>
    <row r="741" spans="1:24" ht="14" x14ac:dyDescent="0.3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</row>
    <row r="742" spans="1:24" ht="14" x14ac:dyDescent="0.3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</row>
    <row r="743" spans="1:24" ht="14" x14ac:dyDescent="0.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</row>
    <row r="744" spans="1:24" ht="14" x14ac:dyDescent="0.3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</row>
    <row r="745" spans="1:24" ht="14" x14ac:dyDescent="0.3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</row>
    <row r="746" spans="1:24" ht="14" x14ac:dyDescent="0.3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</row>
    <row r="747" spans="1:24" ht="14" x14ac:dyDescent="0.3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</row>
    <row r="748" spans="1:24" ht="14" x14ac:dyDescent="0.3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</row>
    <row r="749" spans="1:24" ht="14" x14ac:dyDescent="0.3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</row>
    <row r="750" spans="1:24" ht="14" x14ac:dyDescent="0.3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</row>
    <row r="751" spans="1:24" ht="14" x14ac:dyDescent="0.3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</row>
    <row r="752" spans="1:24" ht="14" x14ac:dyDescent="0.3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</row>
    <row r="753" spans="1:24" ht="14" x14ac:dyDescent="0.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</row>
    <row r="754" spans="1:24" ht="14" x14ac:dyDescent="0.3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</row>
    <row r="755" spans="1:24" ht="14" x14ac:dyDescent="0.3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</row>
    <row r="756" spans="1:24" ht="14" x14ac:dyDescent="0.3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</row>
    <row r="757" spans="1:24" ht="14" x14ac:dyDescent="0.3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</row>
    <row r="758" spans="1:24" ht="14" x14ac:dyDescent="0.3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</row>
    <row r="759" spans="1:24" ht="14" x14ac:dyDescent="0.3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</row>
    <row r="760" spans="1:24" ht="14" x14ac:dyDescent="0.3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</row>
    <row r="761" spans="1:24" ht="14" x14ac:dyDescent="0.3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</row>
    <row r="762" spans="1:24" ht="14" x14ac:dyDescent="0.3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</row>
    <row r="763" spans="1:24" ht="14" x14ac:dyDescent="0.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</row>
    <row r="764" spans="1:24" ht="14" x14ac:dyDescent="0.3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</row>
    <row r="765" spans="1:24" ht="14" x14ac:dyDescent="0.3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</row>
    <row r="766" spans="1:24" ht="14" x14ac:dyDescent="0.3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</row>
    <row r="767" spans="1:24" ht="14" x14ac:dyDescent="0.3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</row>
    <row r="768" spans="1:24" ht="14" x14ac:dyDescent="0.3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</row>
    <row r="769" spans="1:24" ht="14" x14ac:dyDescent="0.3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</row>
    <row r="770" spans="1:24" ht="14" x14ac:dyDescent="0.3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</row>
    <row r="771" spans="1:24" ht="14" x14ac:dyDescent="0.3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</row>
  </sheetData>
  <autoFilter ref="A8:F671" xr:uid="{4AC96DD4-61F8-4B96-A965-1EDBE5E26347}">
    <sortState xmlns:xlrd2="http://schemas.microsoft.com/office/spreadsheetml/2017/richdata2" ref="A9:F671">
      <sortCondition ref="F8:F671"/>
    </sortState>
  </autoFilter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46E6-9CBD-431E-88FE-DA13731F9F09}">
  <sheetPr>
    <outlinePr summaryBelow="0" summaryRight="0"/>
  </sheetPr>
  <dimension ref="A1:D17"/>
  <sheetViews>
    <sheetView workbookViewId="0">
      <selection activeCell="F11" sqref="F11"/>
    </sheetView>
  </sheetViews>
  <sheetFormatPr defaultColWidth="14.453125" defaultRowHeight="15.75" customHeight="1" x14ac:dyDescent="0.25"/>
  <cols>
    <col min="1" max="1" width="43.81640625" style="157" customWidth="1"/>
    <col min="2" max="2" width="26" style="157" customWidth="1"/>
    <col min="3" max="3" width="23.453125" style="157" customWidth="1"/>
    <col min="4" max="16384" width="14.453125" style="157"/>
  </cols>
  <sheetData>
    <row r="1" spans="1:4" ht="15.75" customHeight="1" x14ac:dyDescent="0.35">
      <c r="A1" s="155" t="s">
        <v>143</v>
      </c>
      <c r="B1" s="156" t="s">
        <v>144</v>
      </c>
      <c r="C1" s="156" t="s">
        <v>145</v>
      </c>
    </row>
    <row r="2" spans="1:4" ht="15.75" customHeight="1" x14ac:dyDescent="0.35">
      <c r="A2" s="158" t="s">
        <v>146</v>
      </c>
      <c r="B2" s="159">
        <v>192</v>
      </c>
      <c r="C2" s="160">
        <v>12</v>
      </c>
    </row>
    <row r="3" spans="1:4" ht="15.75" customHeight="1" x14ac:dyDescent="0.35">
      <c r="A3" s="158" t="s">
        <v>147</v>
      </c>
      <c r="B3" s="161">
        <v>58</v>
      </c>
      <c r="C3" s="162">
        <v>23</v>
      </c>
    </row>
    <row r="4" spans="1:4" ht="15.75" customHeight="1" x14ac:dyDescent="0.35">
      <c r="A4" s="163"/>
      <c r="B4" s="163"/>
      <c r="C4" s="163"/>
    </row>
    <row r="5" spans="1:4" ht="15.75" customHeight="1" x14ac:dyDescent="0.35">
      <c r="A5" s="163"/>
      <c r="B5" s="163"/>
      <c r="C5" s="163"/>
    </row>
    <row r="6" spans="1:4" ht="15.75" customHeight="1" x14ac:dyDescent="0.55000000000000004">
      <c r="A6" s="162" t="s">
        <v>148</v>
      </c>
      <c r="B6" s="163">
        <f>C3</f>
        <v>23</v>
      </c>
      <c r="C6" s="164" t="s">
        <v>149</v>
      </c>
      <c r="D6" s="165"/>
    </row>
    <row r="7" spans="1:4" ht="15.75" customHeight="1" x14ac:dyDescent="0.55000000000000004">
      <c r="A7" s="159" t="s">
        <v>150</v>
      </c>
      <c r="B7" s="163">
        <f>B2</f>
        <v>192</v>
      </c>
      <c r="C7" s="164" t="s">
        <v>151</v>
      </c>
      <c r="D7" s="165"/>
    </row>
    <row r="8" spans="1:4" ht="15.75" customHeight="1" x14ac:dyDescent="0.55000000000000004">
      <c r="A8" s="160" t="s">
        <v>152</v>
      </c>
      <c r="B8" s="163">
        <f>C2</f>
        <v>12</v>
      </c>
      <c r="C8" s="164" t="s">
        <v>153</v>
      </c>
      <c r="D8" s="165"/>
    </row>
    <row r="9" spans="1:4" ht="15.75" customHeight="1" x14ac:dyDescent="0.55000000000000004">
      <c r="A9" s="161" t="s">
        <v>154</v>
      </c>
      <c r="B9" s="163">
        <f>B3</f>
        <v>58</v>
      </c>
      <c r="C9" s="164" t="s">
        <v>155</v>
      </c>
      <c r="D9" s="165"/>
    </row>
    <row r="11" spans="1:4" ht="15.75" customHeight="1" x14ac:dyDescent="0.55000000000000004">
      <c r="A11" s="166" t="s">
        <v>156</v>
      </c>
      <c r="B11" s="167">
        <f>(B6+B7)/SUM(B6:B9)</f>
        <v>0.75438596491228072</v>
      </c>
      <c r="C11" s="166" t="s">
        <v>157</v>
      </c>
      <c r="D11" s="165"/>
    </row>
    <row r="12" spans="1:4" ht="12.5" x14ac:dyDescent="0.25">
      <c r="A12" s="166" t="s">
        <v>158</v>
      </c>
      <c r="B12" s="167">
        <f>B6/(B6+B8)</f>
        <v>0.65714285714285714</v>
      </c>
      <c r="C12" s="166" t="s">
        <v>159</v>
      </c>
    </row>
    <row r="13" spans="1:4" ht="23.5" x14ac:dyDescent="0.55000000000000004">
      <c r="A13" s="166" t="s">
        <v>160</v>
      </c>
      <c r="B13" s="167">
        <f>B6/(B6+B9)</f>
        <v>0.2839506172839506</v>
      </c>
      <c r="C13" s="166" t="s">
        <v>161</v>
      </c>
      <c r="D13" s="165"/>
    </row>
    <row r="14" spans="1:4" ht="12.5" x14ac:dyDescent="0.25">
      <c r="A14" s="166" t="s">
        <v>162</v>
      </c>
      <c r="B14" s="167">
        <f>2*(B13*B12)/(B13+B12)</f>
        <v>0.39655172413793099</v>
      </c>
      <c r="C14" s="166" t="s">
        <v>163</v>
      </c>
    </row>
    <row r="16" spans="1:4" ht="23.5" x14ac:dyDescent="0.55000000000000004">
      <c r="D16" s="165"/>
    </row>
    <row r="17" spans="4:4" ht="23.5" x14ac:dyDescent="0.55000000000000004">
      <c r="D17" s="1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8C5F-C985-44BD-8A3F-73ECB47F5798}">
  <dimension ref="A1:AQ286"/>
  <sheetViews>
    <sheetView topLeftCell="A247" zoomScale="55" zoomScaleNormal="55" workbookViewId="0">
      <selection sqref="A1:B286"/>
    </sheetView>
  </sheetViews>
  <sheetFormatPr defaultRowHeight="12.5" x14ac:dyDescent="0.25"/>
  <cols>
    <col min="2" max="2" width="11" style="169" bestFit="1" customWidth="1"/>
    <col min="3" max="3" width="6" bestFit="1" customWidth="1"/>
    <col min="4" max="5" width="6.7265625" bestFit="1" customWidth="1"/>
    <col min="6" max="21" width="6.90625" bestFit="1" customWidth="1"/>
    <col min="23" max="23" width="11.453125" bestFit="1" customWidth="1"/>
    <col min="24" max="24" width="5.7265625" bestFit="1" customWidth="1"/>
    <col min="25" max="26" width="6.7265625" bestFit="1" customWidth="1"/>
    <col min="27" max="27" width="6.90625" bestFit="1" customWidth="1"/>
    <col min="28" max="28" width="6.7265625" bestFit="1" customWidth="1"/>
    <col min="29" max="29" width="6.90625" bestFit="1" customWidth="1"/>
    <col min="30" max="30" width="6.7265625" bestFit="1" customWidth="1"/>
    <col min="31" max="31" width="6.90625" bestFit="1" customWidth="1"/>
    <col min="32" max="34" width="6.7265625" bestFit="1" customWidth="1"/>
    <col min="35" max="35" width="6.90625" bestFit="1" customWidth="1"/>
    <col min="36" max="38" width="6.7265625" bestFit="1" customWidth="1"/>
    <col min="39" max="39" width="6.90625" bestFit="1" customWidth="1"/>
    <col min="40" max="40" width="6.7265625" bestFit="1" customWidth="1"/>
    <col min="41" max="41" width="6.90625" bestFit="1" customWidth="1"/>
    <col min="42" max="42" width="6.7265625" bestFit="1" customWidth="1"/>
  </cols>
  <sheetData>
    <row r="1" spans="1:43" x14ac:dyDescent="0.25">
      <c r="A1" t="s">
        <v>164</v>
      </c>
      <c r="B1" s="169" t="s">
        <v>165</v>
      </c>
      <c r="C1" t="s">
        <v>166</v>
      </c>
      <c r="D1" t="s">
        <v>167</v>
      </c>
      <c r="E1" t="s">
        <v>168</v>
      </c>
      <c r="F1" t="s">
        <v>174</v>
      </c>
      <c r="G1" t="s">
        <v>184</v>
      </c>
      <c r="H1" t="s">
        <v>175</v>
      </c>
      <c r="I1" t="s">
        <v>185</v>
      </c>
      <c r="J1" t="s">
        <v>176</v>
      </c>
      <c r="K1" t="s">
        <v>186</v>
      </c>
      <c r="L1" t="s">
        <v>173</v>
      </c>
      <c r="M1" t="s">
        <v>187</v>
      </c>
      <c r="N1" t="s">
        <v>177</v>
      </c>
      <c r="O1" t="s">
        <v>188</v>
      </c>
      <c r="P1" t="s">
        <v>178</v>
      </c>
      <c r="Q1" t="s">
        <v>189</v>
      </c>
      <c r="R1" t="s">
        <v>179</v>
      </c>
      <c r="S1" t="s">
        <v>190</v>
      </c>
      <c r="T1" t="s">
        <v>180</v>
      </c>
      <c r="U1" t="s">
        <v>191</v>
      </c>
      <c r="X1" t="s">
        <v>166</v>
      </c>
      <c r="Y1" t="s">
        <v>167</v>
      </c>
      <c r="Z1" t="s">
        <v>168</v>
      </c>
      <c r="AA1" t="s">
        <v>174</v>
      </c>
      <c r="AB1" t="s">
        <v>184</v>
      </c>
      <c r="AC1" t="s">
        <v>175</v>
      </c>
      <c r="AD1" t="s">
        <v>185</v>
      </c>
      <c r="AE1" t="s">
        <v>176</v>
      </c>
      <c r="AF1" t="s">
        <v>186</v>
      </c>
      <c r="AG1" t="s">
        <v>173</v>
      </c>
      <c r="AH1" t="s">
        <v>187</v>
      </c>
      <c r="AI1" t="s">
        <v>177</v>
      </c>
      <c r="AJ1" t="s">
        <v>188</v>
      </c>
      <c r="AK1" t="s">
        <v>178</v>
      </c>
      <c r="AL1" t="s">
        <v>189</v>
      </c>
      <c r="AM1" t="s">
        <v>179</v>
      </c>
      <c r="AN1" t="s">
        <v>190</v>
      </c>
      <c r="AO1" t="s">
        <v>180</v>
      </c>
      <c r="AP1" t="s">
        <v>191</v>
      </c>
    </row>
    <row r="2" spans="1:43" x14ac:dyDescent="0.25">
      <c r="A2" s="172">
        <v>0</v>
      </c>
      <c r="B2" s="173">
        <v>0.238714770239356</v>
      </c>
      <c r="C2">
        <f>IF($B2&gt;0.05,1,0)</f>
        <v>1</v>
      </c>
      <c r="D2">
        <f>IF($B2&gt;0.1,1,0)</f>
        <v>1</v>
      </c>
      <c r="E2">
        <f>IF($B2&gt;0.15,1,0)</f>
        <v>1</v>
      </c>
      <c r="F2">
        <f>IF($B2&gt;0.2,1,0)</f>
        <v>1</v>
      </c>
      <c r="G2">
        <f>IF($B2&gt;0.25,1,0)</f>
        <v>0</v>
      </c>
      <c r="H2">
        <f>IF($B2&gt;0.3,1,0)</f>
        <v>0</v>
      </c>
      <c r="I2">
        <f>IF($B2&gt;0.35,1,0)</f>
        <v>0</v>
      </c>
      <c r="J2">
        <f>IF($B2&gt;0.4,1,0)</f>
        <v>0</v>
      </c>
      <c r="K2">
        <f>IF($B2&gt;0.45,1,0)</f>
        <v>0</v>
      </c>
      <c r="L2">
        <f>IF($B2&gt;0.5,1,0)</f>
        <v>0</v>
      </c>
      <c r="M2">
        <f>IF($B2&gt;0.55,1,0)</f>
        <v>0</v>
      </c>
      <c r="N2">
        <f>IF($B2&gt;0.6,1,0)</f>
        <v>0</v>
      </c>
      <c r="O2">
        <f>IF($B2&gt;0.65,1,0)</f>
        <v>0</v>
      </c>
      <c r="P2">
        <f>IF($B2&gt;0.7,1,0)</f>
        <v>0</v>
      </c>
      <c r="Q2">
        <f>IF($B2&gt;0.75,1,0)</f>
        <v>0</v>
      </c>
      <c r="R2">
        <f>IF($B2&gt;0.8,1,0)</f>
        <v>0</v>
      </c>
      <c r="S2">
        <f>IF($B2&gt;0.85,1,0)</f>
        <v>0</v>
      </c>
      <c r="T2">
        <f>IF($B2&gt;0.9,1,0)</f>
        <v>0</v>
      </c>
      <c r="U2">
        <f>IF($B2&gt;0.95,1,0)</f>
        <v>0</v>
      </c>
      <c r="W2" t="s">
        <v>169</v>
      </c>
      <c r="X2">
        <f t="shared" ref="X2:AP2" si="0">COUNTIFS($A:$A,"=1",C:C,"=1")</f>
        <v>81</v>
      </c>
      <c r="Y2">
        <f t="shared" si="0"/>
        <v>77</v>
      </c>
      <c r="Z2">
        <f t="shared" si="0"/>
        <v>76</v>
      </c>
      <c r="AA2">
        <f t="shared" si="0"/>
        <v>64</v>
      </c>
      <c r="AB2">
        <f t="shared" si="0"/>
        <v>59</v>
      </c>
      <c r="AC2">
        <f t="shared" si="0"/>
        <v>57</v>
      </c>
      <c r="AD2">
        <f t="shared" si="0"/>
        <v>47</v>
      </c>
      <c r="AE2">
        <f t="shared" si="0"/>
        <v>39</v>
      </c>
      <c r="AF2">
        <f t="shared" si="0"/>
        <v>33</v>
      </c>
      <c r="AG2">
        <f t="shared" si="0"/>
        <v>23</v>
      </c>
      <c r="AH2">
        <f t="shared" si="0"/>
        <v>15</v>
      </c>
      <c r="AI2">
        <f t="shared" si="0"/>
        <v>13</v>
      </c>
      <c r="AJ2">
        <f t="shared" si="0"/>
        <v>13</v>
      </c>
      <c r="AK2">
        <f t="shared" si="0"/>
        <v>11</v>
      </c>
      <c r="AL2">
        <f t="shared" si="0"/>
        <v>3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</row>
    <row r="3" spans="1:43" x14ac:dyDescent="0.25">
      <c r="A3" s="172">
        <v>1</v>
      </c>
      <c r="B3" s="173">
        <v>0.31803923651923599</v>
      </c>
      <c r="C3">
        <f t="shared" ref="C3:C66" si="1">IF($B3&gt;0.05,1,0)</f>
        <v>1</v>
      </c>
      <c r="D3">
        <f t="shared" ref="D3:D66" si="2">IF($B3&gt;0.1,1,0)</f>
        <v>1</v>
      </c>
      <c r="E3">
        <f t="shared" ref="E3:E66" si="3">IF($B3&gt;0.15,1,0)</f>
        <v>1</v>
      </c>
      <c r="F3">
        <f t="shared" ref="F3:F66" si="4">IF($B3&gt;0.2,1,0)</f>
        <v>1</v>
      </c>
      <c r="G3">
        <f t="shared" ref="G3:G66" si="5">IF($B3&gt;0.25,1,0)</f>
        <v>1</v>
      </c>
      <c r="H3">
        <f t="shared" ref="H3:H66" si="6">IF($B3&gt;0.3,1,0)</f>
        <v>1</v>
      </c>
      <c r="I3">
        <f t="shared" ref="I3:I66" si="7">IF($B3&gt;0.35,1,0)</f>
        <v>0</v>
      </c>
      <c r="J3">
        <f t="shared" ref="J3:J66" si="8">IF($B3&gt;0.4,1,0)</f>
        <v>0</v>
      </c>
      <c r="K3">
        <f t="shared" ref="K3:K66" si="9">IF($B3&gt;0.45,1,0)</f>
        <v>0</v>
      </c>
      <c r="L3">
        <f t="shared" ref="L3:L66" si="10">IF($B3&gt;0.5,1,0)</f>
        <v>0</v>
      </c>
      <c r="M3">
        <f t="shared" ref="M3:M66" si="11">IF($B3&gt;0.55,1,0)</f>
        <v>0</v>
      </c>
      <c r="N3">
        <f t="shared" ref="N3:N66" si="12">IF($B3&gt;0.6,1,0)</f>
        <v>0</v>
      </c>
      <c r="O3">
        <f t="shared" ref="O3:O66" si="13">IF($B3&gt;0.65,1,0)</f>
        <v>0</v>
      </c>
      <c r="P3">
        <f t="shared" ref="P3:P66" si="14">IF($B3&gt;0.7,1,0)</f>
        <v>0</v>
      </c>
      <c r="Q3">
        <f t="shared" ref="Q3:Q66" si="15">IF($B3&gt;0.75,1,0)</f>
        <v>0</v>
      </c>
      <c r="R3">
        <f t="shared" ref="R3:R66" si="16">IF($B3&gt;0.8,1,0)</f>
        <v>0</v>
      </c>
      <c r="S3">
        <f t="shared" ref="S3:S66" si="17">IF($B3&gt;0.85,1,0)</f>
        <v>0</v>
      </c>
      <c r="T3">
        <f t="shared" ref="T3:T66" si="18">IF($B3&gt;0.9,1,0)</f>
        <v>0</v>
      </c>
      <c r="U3">
        <f t="shared" ref="U3:U66" si="19">IF($B3&gt;0.95,1,0)</f>
        <v>0</v>
      </c>
      <c r="W3" t="s">
        <v>172</v>
      </c>
      <c r="X3">
        <f t="shared" ref="X3:AP3" si="20">COUNTIFS($A:$A,"=1",C:C,"=0")</f>
        <v>0</v>
      </c>
      <c r="Y3">
        <f t="shared" si="20"/>
        <v>4</v>
      </c>
      <c r="Z3">
        <f t="shared" si="20"/>
        <v>5</v>
      </c>
      <c r="AA3">
        <f t="shared" si="20"/>
        <v>17</v>
      </c>
      <c r="AB3">
        <f t="shared" si="20"/>
        <v>22</v>
      </c>
      <c r="AC3">
        <f t="shared" si="20"/>
        <v>24</v>
      </c>
      <c r="AD3">
        <f t="shared" si="20"/>
        <v>34</v>
      </c>
      <c r="AE3">
        <f t="shared" si="20"/>
        <v>42</v>
      </c>
      <c r="AF3">
        <f t="shared" si="20"/>
        <v>48</v>
      </c>
      <c r="AG3">
        <f t="shared" si="20"/>
        <v>58</v>
      </c>
      <c r="AH3">
        <f t="shared" si="20"/>
        <v>66</v>
      </c>
      <c r="AI3">
        <f t="shared" si="20"/>
        <v>68</v>
      </c>
      <c r="AJ3">
        <f t="shared" si="20"/>
        <v>68</v>
      </c>
      <c r="AK3">
        <f t="shared" si="20"/>
        <v>70</v>
      </c>
      <c r="AL3">
        <f t="shared" si="20"/>
        <v>78</v>
      </c>
      <c r="AM3">
        <f t="shared" si="20"/>
        <v>81</v>
      </c>
      <c r="AN3">
        <f t="shared" si="20"/>
        <v>81</v>
      </c>
      <c r="AO3">
        <f t="shared" si="20"/>
        <v>81</v>
      </c>
      <c r="AP3">
        <f t="shared" si="20"/>
        <v>81</v>
      </c>
    </row>
    <row r="4" spans="1:43" x14ac:dyDescent="0.25">
      <c r="A4" s="172">
        <v>1</v>
      </c>
      <c r="B4" s="173">
        <v>0.52173482943721605</v>
      </c>
      <c r="C4">
        <f t="shared" si="1"/>
        <v>1</v>
      </c>
      <c r="D4">
        <f t="shared" si="2"/>
        <v>1</v>
      </c>
      <c r="E4">
        <f t="shared" si="3"/>
        <v>1</v>
      </c>
      <c r="F4">
        <f t="shared" si="4"/>
        <v>1</v>
      </c>
      <c r="G4">
        <f t="shared" si="5"/>
        <v>1</v>
      </c>
      <c r="H4">
        <f t="shared" si="6"/>
        <v>1</v>
      </c>
      <c r="I4">
        <f t="shared" si="7"/>
        <v>1</v>
      </c>
      <c r="J4">
        <f t="shared" si="8"/>
        <v>1</v>
      </c>
      <c r="K4">
        <f t="shared" si="9"/>
        <v>1</v>
      </c>
      <c r="L4">
        <f t="shared" si="10"/>
        <v>1</v>
      </c>
      <c r="M4">
        <f t="shared" si="11"/>
        <v>0</v>
      </c>
      <c r="N4">
        <f t="shared" si="12"/>
        <v>0</v>
      </c>
      <c r="O4">
        <f t="shared" si="13"/>
        <v>0</v>
      </c>
      <c r="P4">
        <f t="shared" si="14"/>
        <v>0</v>
      </c>
      <c r="Q4">
        <f t="shared" si="15"/>
        <v>0</v>
      </c>
      <c r="R4">
        <f t="shared" si="16"/>
        <v>0</v>
      </c>
      <c r="S4">
        <f t="shared" si="17"/>
        <v>0</v>
      </c>
      <c r="T4">
        <f t="shared" si="18"/>
        <v>0</v>
      </c>
      <c r="U4">
        <f t="shared" si="19"/>
        <v>0</v>
      </c>
      <c r="W4" t="s">
        <v>171</v>
      </c>
      <c r="X4">
        <f t="shared" ref="X4:AP4" si="21">COUNTIFS($A:$A,"=0",C:C,"=0")</f>
        <v>0</v>
      </c>
      <c r="Y4">
        <f t="shared" si="21"/>
        <v>22</v>
      </c>
      <c r="Z4">
        <f t="shared" si="21"/>
        <v>33</v>
      </c>
      <c r="AA4">
        <f t="shared" si="21"/>
        <v>90</v>
      </c>
      <c r="AB4">
        <f t="shared" si="21"/>
        <v>99</v>
      </c>
      <c r="AC4">
        <f t="shared" si="21"/>
        <v>132</v>
      </c>
      <c r="AD4">
        <f t="shared" si="21"/>
        <v>161</v>
      </c>
      <c r="AE4">
        <f t="shared" si="21"/>
        <v>174</v>
      </c>
      <c r="AF4">
        <f t="shared" si="21"/>
        <v>181</v>
      </c>
      <c r="AG4">
        <f t="shared" si="21"/>
        <v>192</v>
      </c>
      <c r="AH4">
        <f t="shared" si="21"/>
        <v>196</v>
      </c>
      <c r="AI4">
        <f t="shared" si="21"/>
        <v>196</v>
      </c>
      <c r="AJ4">
        <f t="shared" si="21"/>
        <v>197</v>
      </c>
      <c r="AK4">
        <f t="shared" si="21"/>
        <v>197</v>
      </c>
      <c r="AL4">
        <f t="shared" si="21"/>
        <v>200</v>
      </c>
      <c r="AM4">
        <f t="shared" si="21"/>
        <v>204</v>
      </c>
      <c r="AN4">
        <f t="shared" si="21"/>
        <v>204</v>
      </c>
      <c r="AO4">
        <f t="shared" si="21"/>
        <v>204</v>
      </c>
      <c r="AP4">
        <f t="shared" si="21"/>
        <v>204</v>
      </c>
    </row>
    <row r="5" spans="1:43" x14ac:dyDescent="0.25">
      <c r="A5" s="172">
        <v>0</v>
      </c>
      <c r="B5" s="173">
        <v>0.19186963104034199</v>
      </c>
      <c r="C5">
        <f t="shared" si="1"/>
        <v>1</v>
      </c>
      <c r="D5">
        <f t="shared" si="2"/>
        <v>1</v>
      </c>
      <c r="E5">
        <f t="shared" si="3"/>
        <v>1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  <c r="J5">
        <f t="shared" si="8"/>
        <v>0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0</v>
      </c>
      <c r="O5">
        <f t="shared" si="13"/>
        <v>0</v>
      </c>
      <c r="P5">
        <f t="shared" si="14"/>
        <v>0</v>
      </c>
      <c r="Q5">
        <f t="shared" si="15"/>
        <v>0</v>
      </c>
      <c r="R5">
        <f t="shared" si="16"/>
        <v>0</v>
      </c>
      <c r="S5">
        <f t="shared" si="17"/>
        <v>0</v>
      </c>
      <c r="T5">
        <f t="shared" si="18"/>
        <v>0</v>
      </c>
      <c r="U5">
        <f t="shared" si="19"/>
        <v>0</v>
      </c>
      <c r="W5" t="s">
        <v>170</v>
      </c>
      <c r="X5">
        <f t="shared" ref="X5:AP5" si="22">COUNTIFS($A:$A,"=0",C:C,"=1")</f>
        <v>204</v>
      </c>
      <c r="Y5">
        <f t="shared" si="22"/>
        <v>182</v>
      </c>
      <c r="Z5">
        <f t="shared" si="22"/>
        <v>171</v>
      </c>
      <c r="AA5">
        <f t="shared" si="22"/>
        <v>114</v>
      </c>
      <c r="AB5">
        <f t="shared" si="22"/>
        <v>105</v>
      </c>
      <c r="AC5">
        <f t="shared" si="22"/>
        <v>72</v>
      </c>
      <c r="AD5">
        <f t="shared" si="22"/>
        <v>43</v>
      </c>
      <c r="AE5">
        <f t="shared" si="22"/>
        <v>30</v>
      </c>
      <c r="AF5">
        <f t="shared" si="22"/>
        <v>23</v>
      </c>
      <c r="AG5">
        <f t="shared" si="22"/>
        <v>12</v>
      </c>
      <c r="AH5">
        <f t="shared" si="22"/>
        <v>8</v>
      </c>
      <c r="AI5">
        <f t="shared" si="22"/>
        <v>8</v>
      </c>
      <c r="AJ5">
        <f t="shared" si="22"/>
        <v>7</v>
      </c>
      <c r="AK5">
        <f t="shared" si="22"/>
        <v>7</v>
      </c>
      <c r="AL5">
        <f t="shared" si="22"/>
        <v>4</v>
      </c>
      <c r="AM5">
        <f t="shared" si="22"/>
        <v>0</v>
      </c>
      <c r="AN5">
        <f t="shared" si="22"/>
        <v>0</v>
      </c>
      <c r="AO5">
        <f t="shared" si="22"/>
        <v>0</v>
      </c>
      <c r="AP5">
        <f t="shared" si="22"/>
        <v>0</v>
      </c>
    </row>
    <row r="6" spans="1:43" x14ac:dyDescent="0.25">
      <c r="A6" s="172">
        <v>0</v>
      </c>
      <c r="B6" s="173">
        <v>0.31803923651923599</v>
      </c>
      <c r="C6">
        <f t="shared" si="1"/>
        <v>1</v>
      </c>
      <c r="D6">
        <f t="shared" si="2"/>
        <v>1</v>
      </c>
      <c r="E6">
        <f t="shared" si="3"/>
        <v>1</v>
      </c>
      <c r="F6">
        <f t="shared" si="4"/>
        <v>1</v>
      </c>
      <c r="G6">
        <f t="shared" si="5"/>
        <v>1</v>
      </c>
      <c r="H6">
        <f t="shared" si="6"/>
        <v>1</v>
      </c>
      <c r="I6">
        <f t="shared" si="7"/>
        <v>0</v>
      </c>
      <c r="J6">
        <f t="shared" si="8"/>
        <v>0</v>
      </c>
      <c r="K6">
        <f t="shared" si="9"/>
        <v>0</v>
      </c>
      <c r="L6">
        <f t="shared" si="10"/>
        <v>0</v>
      </c>
      <c r="M6">
        <f t="shared" si="11"/>
        <v>0</v>
      </c>
      <c r="N6">
        <f t="shared" si="12"/>
        <v>0</v>
      </c>
      <c r="O6">
        <f t="shared" si="13"/>
        <v>0</v>
      </c>
      <c r="P6">
        <f t="shared" si="14"/>
        <v>0</v>
      </c>
      <c r="Q6">
        <f t="shared" si="15"/>
        <v>0</v>
      </c>
      <c r="R6">
        <f t="shared" si="16"/>
        <v>0</v>
      </c>
      <c r="S6">
        <f t="shared" si="17"/>
        <v>0</v>
      </c>
      <c r="T6">
        <f t="shared" si="18"/>
        <v>0</v>
      </c>
      <c r="U6">
        <f t="shared" si="19"/>
        <v>0</v>
      </c>
    </row>
    <row r="7" spans="1:43" x14ac:dyDescent="0.25">
      <c r="A7" s="172">
        <v>1</v>
      </c>
      <c r="B7" s="173">
        <v>0.202872594994714</v>
      </c>
      <c r="C7">
        <f t="shared" si="1"/>
        <v>1</v>
      </c>
      <c r="D7">
        <f t="shared" si="2"/>
        <v>1</v>
      </c>
      <c r="E7">
        <f t="shared" si="3"/>
        <v>1</v>
      </c>
      <c r="F7">
        <f t="shared" si="4"/>
        <v>1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>
        <f t="shared" si="10"/>
        <v>0</v>
      </c>
      <c r="M7">
        <f t="shared" si="11"/>
        <v>0</v>
      </c>
      <c r="N7">
        <f t="shared" si="12"/>
        <v>0</v>
      </c>
      <c r="O7">
        <f t="shared" si="13"/>
        <v>0</v>
      </c>
      <c r="P7">
        <f t="shared" si="14"/>
        <v>0</v>
      </c>
      <c r="Q7">
        <f t="shared" si="15"/>
        <v>0</v>
      </c>
      <c r="R7">
        <f t="shared" si="16"/>
        <v>0</v>
      </c>
      <c r="S7">
        <f t="shared" si="17"/>
        <v>0</v>
      </c>
      <c r="T7">
        <f t="shared" si="18"/>
        <v>0</v>
      </c>
      <c r="U7">
        <f t="shared" si="19"/>
        <v>0</v>
      </c>
      <c r="W7" t="s">
        <v>183</v>
      </c>
      <c r="X7" s="171">
        <f t="shared" ref="X7:AP7" si="23">1-X10</f>
        <v>1</v>
      </c>
      <c r="Y7" s="171">
        <f t="shared" si="23"/>
        <v>0.89215686274509798</v>
      </c>
      <c r="Z7" s="171">
        <f t="shared" si="23"/>
        <v>0.83823529411764708</v>
      </c>
      <c r="AA7" s="171">
        <f t="shared" si="23"/>
        <v>0.55882352941176472</v>
      </c>
      <c r="AB7" s="171">
        <f t="shared" si="23"/>
        <v>0.51470588235294112</v>
      </c>
      <c r="AC7" s="171">
        <f t="shared" si="23"/>
        <v>0.3529411764705882</v>
      </c>
      <c r="AD7" s="171">
        <f t="shared" si="23"/>
        <v>0.21078431372549022</v>
      </c>
      <c r="AE7" s="171">
        <f t="shared" si="23"/>
        <v>0.1470588235294118</v>
      </c>
      <c r="AF7" s="171">
        <f t="shared" si="23"/>
        <v>0.11274509803921573</v>
      </c>
      <c r="AG7" s="171">
        <f t="shared" si="23"/>
        <v>5.8823529411764719E-2</v>
      </c>
      <c r="AH7" s="171">
        <f t="shared" si="23"/>
        <v>3.9215686274509776E-2</v>
      </c>
      <c r="AI7" s="171">
        <f t="shared" si="23"/>
        <v>3.9215686274509776E-2</v>
      </c>
      <c r="AJ7" s="171">
        <f t="shared" si="23"/>
        <v>3.4313725490196068E-2</v>
      </c>
      <c r="AK7" s="171">
        <f t="shared" si="23"/>
        <v>3.4313725490196068E-2</v>
      </c>
      <c r="AL7" s="171">
        <f t="shared" si="23"/>
        <v>1.9607843137254943E-2</v>
      </c>
      <c r="AM7" s="171">
        <f t="shared" si="23"/>
        <v>0</v>
      </c>
      <c r="AN7" s="171">
        <f t="shared" si="23"/>
        <v>0</v>
      </c>
      <c r="AO7" s="171">
        <f t="shared" si="23"/>
        <v>0</v>
      </c>
      <c r="AP7" s="171">
        <f t="shared" si="23"/>
        <v>0</v>
      </c>
    </row>
    <row r="8" spans="1:43" x14ac:dyDescent="0.25">
      <c r="A8" s="172">
        <v>0</v>
      </c>
      <c r="B8" s="173">
        <v>0.29886796071782801</v>
      </c>
      <c r="C8">
        <f t="shared" si="1"/>
        <v>1</v>
      </c>
      <c r="D8">
        <f t="shared" si="2"/>
        <v>1</v>
      </c>
      <c r="E8">
        <f t="shared" si="3"/>
        <v>1</v>
      </c>
      <c r="F8">
        <f t="shared" si="4"/>
        <v>1</v>
      </c>
      <c r="G8">
        <f t="shared" si="5"/>
        <v>1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>
        <f t="shared" si="10"/>
        <v>0</v>
      </c>
      <c r="M8">
        <f t="shared" si="11"/>
        <v>0</v>
      </c>
      <c r="N8">
        <f t="shared" si="12"/>
        <v>0</v>
      </c>
      <c r="O8">
        <f t="shared" si="13"/>
        <v>0</v>
      </c>
      <c r="P8">
        <f t="shared" si="14"/>
        <v>0</v>
      </c>
      <c r="Q8">
        <f t="shared" si="15"/>
        <v>0</v>
      </c>
      <c r="R8">
        <f t="shared" si="16"/>
        <v>0</v>
      </c>
      <c r="S8">
        <f t="shared" si="17"/>
        <v>0</v>
      </c>
      <c r="T8">
        <f t="shared" si="18"/>
        <v>0</v>
      </c>
      <c r="U8">
        <f t="shared" si="19"/>
        <v>0</v>
      </c>
      <c r="W8" t="s">
        <v>181</v>
      </c>
      <c r="X8" s="170">
        <f>X2/(X2+X3)</f>
        <v>1</v>
      </c>
      <c r="Y8" s="170">
        <f>Y2/(Y2+Y3)</f>
        <v>0.95061728395061729</v>
      </c>
      <c r="Z8" s="170">
        <f>Z2/(Z2+Z3)</f>
        <v>0.93827160493827155</v>
      </c>
      <c r="AA8" s="170">
        <f t="shared" ref="AA8:AO8" si="24">AA2/(AA2+AA3)</f>
        <v>0.79012345679012341</v>
      </c>
      <c r="AB8" s="170">
        <f t="shared" ref="AB8" si="25">AB2/(AB2+AB3)</f>
        <v>0.72839506172839508</v>
      </c>
      <c r="AC8" s="170">
        <f t="shared" si="24"/>
        <v>0.70370370370370372</v>
      </c>
      <c r="AD8" s="170">
        <f t="shared" ref="AD8" si="26">AD2/(AD2+AD3)</f>
        <v>0.58024691358024694</v>
      </c>
      <c r="AE8" s="170">
        <f t="shared" si="24"/>
        <v>0.48148148148148145</v>
      </c>
      <c r="AF8" s="170">
        <f t="shared" ref="AF8" si="27">AF2/(AF2+AF3)</f>
        <v>0.40740740740740738</v>
      </c>
      <c r="AG8" s="170">
        <f t="shared" si="24"/>
        <v>0.2839506172839506</v>
      </c>
      <c r="AH8" s="170">
        <f t="shared" ref="AH8" si="28">AH2/(AH2+AH3)</f>
        <v>0.18518518518518517</v>
      </c>
      <c r="AI8" s="170">
        <f t="shared" si="24"/>
        <v>0.16049382716049382</v>
      </c>
      <c r="AJ8" s="170">
        <f t="shared" ref="AJ8" si="29">AJ2/(AJ2+AJ3)</f>
        <v>0.16049382716049382</v>
      </c>
      <c r="AK8" s="170">
        <f t="shared" si="24"/>
        <v>0.13580246913580246</v>
      </c>
      <c r="AL8" s="170">
        <f t="shared" ref="AL8" si="30">AL2/(AL2+AL3)</f>
        <v>3.7037037037037035E-2</v>
      </c>
      <c r="AM8" s="170">
        <f t="shared" si="24"/>
        <v>0</v>
      </c>
      <c r="AN8" s="170">
        <f t="shared" ref="AN8" si="31">AN2/(AN2+AN3)</f>
        <v>0</v>
      </c>
      <c r="AO8" s="170">
        <f t="shared" si="24"/>
        <v>0</v>
      </c>
      <c r="AP8" s="170">
        <f t="shared" ref="AP8" si="32">AP2/(AP2+AP3)</f>
        <v>0</v>
      </c>
    </row>
    <row r="9" spans="1:43" x14ac:dyDescent="0.25">
      <c r="A9" s="172">
        <v>0</v>
      </c>
      <c r="B9" s="173">
        <v>0.28383902300324099</v>
      </c>
      <c r="C9">
        <f t="shared" si="1"/>
        <v>1</v>
      </c>
      <c r="D9">
        <f t="shared" si="2"/>
        <v>1</v>
      </c>
      <c r="E9">
        <f t="shared" si="3"/>
        <v>1</v>
      </c>
      <c r="F9">
        <f t="shared" si="4"/>
        <v>1</v>
      </c>
      <c r="G9">
        <f t="shared" si="5"/>
        <v>1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>
        <f t="shared" si="10"/>
        <v>0</v>
      </c>
      <c r="M9">
        <f t="shared" si="11"/>
        <v>0</v>
      </c>
      <c r="N9">
        <f t="shared" si="12"/>
        <v>0</v>
      </c>
      <c r="O9">
        <f t="shared" si="13"/>
        <v>0</v>
      </c>
      <c r="P9">
        <f t="shared" si="14"/>
        <v>0</v>
      </c>
      <c r="Q9">
        <f t="shared" si="15"/>
        <v>0</v>
      </c>
      <c r="R9">
        <f t="shared" si="16"/>
        <v>0</v>
      </c>
      <c r="S9">
        <f t="shared" si="17"/>
        <v>0</v>
      </c>
      <c r="T9">
        <f t="shared" si="18"/>
        <v>0</v>
      </c>
      <c r="U9">
        <f t="shared" si="19"/>
        <v>0</v>
      </c>
    </row>
    <row r="10" spans="1:43" x14ac:dyDescent="0.25">
      <c r="A10" s="172">
        <v>0</v>
      </c>
      <c r="B10" s="173">
        <v>0.36025126987088102</v>
      </c>
      <c r="C10">
        <f t="shared" si="1"/>
        <v>1</v>
      </c>
      <c r="D10">
        <f t="shared" si="2"/>
        <v>1</v>
      </c>
      <c r="E10">
        <f t="shared" si="3"/>
        <v>1</v>
      </c>
      <c r="F10">
        <f t="shared" si="4"/>
        <v>1</v>
      </c>
      <c r="G10">
        <f t="shared" si="5"/>
        <v>1</v>
      </c>
      <c r="H10">
        <f t="shared" si="6"/>
        <v>1</v>
      </c>
      <c r="I10">
        <f t="shared" si="7"/>
        <v>1</v>
      </c>
      <c r="J10">
        <f t="shared" si="8"/>
        <v>0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0</v>
      </c>
      <c r="O10">
        <f t="shared" si="13"/>
        <v>0</v>
      </c>
      <c r="P10">
        <f t="shared" si="14"/>
        <v>0</v>
      </c>
      <c r="Q10">
        <f t="shared" si="15"/>
        <v>0</v>
      </c>
      <c r="R10">
        <f t="shared" si="16"/>
        <v>0</v>
      </c>
      <c r="S10">
        <f t="shared" si="17"/>
        <v>0</v>
      </c>
      <c r="T10">
        <f t="shared" si="18"/>
        <v>0</v>
      </c>
      <c r="U10">
        <f t="shared" si="19"/>
        <v>0</v>
      </c>
      <c r="W10" t="s">
        <v>182</v>
      </c>
      <c r="X10" s="170">
        <f t="shared" ref="X10:AP10" si="33">X4/(X4+X5)</f>
        <v>0</v>
      </c>
      <c r="Y10" s="170">
        <f t="shared" si="33"/>
        <v>0.10784313725490197</v>
      </c>
      <c r="Z10" s="170">
        <f t="shared" si="33"/>
        <v>0.16176470588235295</v>
      </c>
      <c r="AA10" s="170">
        <f t="shared" si="33"/>
        <v>0.44117647058823528</v>
      </c>
      <c r="AB10" s="170">
        <f t="shared" si="33"/>
        <v>0.48529411764705882</v>
      </c>
      <c r="AC10" s="170">
        <f t="shared" si="33"/>
        <v>0.6470588235294118</v>
      </c>
      <c r="AD10" s="170">
        <f t="shared" si="33"/>
        <v>0.78921568627450978</v>
      </c>
      <c r="AE10" s="170">
        <f t="shared" si="33"/>
        <v>0.8529411764705882</v>
      </c>
      <c r="AF10" s="170">
        <f t="shared" si="33"/>
        <v>0.88725490196078427</v>
      </c>
      <c r="AG10" s="170">
        <f t="shared" si="33"/>
        <v>0.94117647058823528</v>
      </c>
      <c r="AH10" s="170">
        <f t="shared" si="33"/>
        <v>0.96078431372549022</v>
      </c>
      <c r="AI10" s="170">
        <f t="shared" si="33"/>
        <v>0.96078431372549022</v>
      </c>
      <c r="AJ10" s="170">
        <f t="shared" si="33"/>
        <v>0.96568627450980393</v>
      </c>
      <c r="AK10" s="170">
        <f t="shared" si="33"/>
        <v>0.96568627450980393</v>
      </c>
      <c r="AL10" s="170">
        <f t="shared" si="33"/>
        <v>0.98039215686274506</v>
      </c>
      <c r="AM10" s="170">
        <f t="shared" si="33"/>
        <v>1</v>
      </c>
      <c r="AN10" s="170">
        <f t="shared" si="33"/>
        <v>1</v>
      </c>
      <c r="AO10" s="170">
        <f t="shared" si="33"/>
        <v>1</v>
      </c>
      <c r="AP10" s="170">
        <f t="shared" si="33"/>
        <v>1</v>
      </c>
    </row>
    <row r="11" spans="1:43" x14ac:dyDescent="0.25">
      <c r="A11" s="172">
        <v>0</v>
      </c>
      <c r="B11" s="173">
        <v>0.195444760522271</v>
      </c>
      <c r="C11">
        <f t="shared" si="1"/>
        <v>1</v>
      </c>
      <c r="D11">
        <f t="shared" si="2"/>
        <v>1</v>
      </c>
      <c r="E11">
        <f t="shared" si="3"/>
        <v>1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>
        <f t="shared" si="10"/>
        <v>0</v>
      </c>
      <c r="M11">
        <f t="shared" si="11"/>
        <v>0</v>
      </c>
      <c r="N11">
        <f t="shared" si="12"/>
        <v>0</v>
      </c>
      <c r="O11">
        <f t="shared" si="13"/>
        <v>0</v>
      </c>
      <c r="P11">
        <f t="shared" si="14"/>
        <v>0</v>
      </c>
      <c r="Q11">
        <f t="shared" si="15"/>
        <v>0</v>
      </c>
      <c r="R11">
        <f t="shared" si="16"/>
        <v>0</v>
      </c>
      <c r="S11">
        <f t="shared" si="17"/>
        <v>0</v>
      </c>
      <c r="T11">
        <f t="shared" si="18"/>
        <v>0</v>
      </c>
      <c r="U11">
        <f t="shared" si="19"/>
        <v>0</v>
      </c>
      <c r="AQ11" t="s">
        <v>17</v>
      </c>
    </row>
    <row r="12" spans="1:43" x14ac:dyDescent="0.25">
      <c r="A12" s="172">
        <v>0</v>
      </c>
      <c r="B12" s="173">
        <v>0.11268051520516099</v>
      </c>
      <c r="C12">
        <f t="shared" si="1"/>
        <v>1</v>
      </c>
      <c r="D12">
        <f t="shared" si="2"/>
        <v>1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0</v>
      </c>
      <c r="P12">
        <f t="shared" si="14"/>
        <v>0</v>
      </c>
      <c r="Q12">
        <f t="shared" si="15"/>
        <v>0</v>
      </c>
      <c r="R12">
        <f t="shared" si="16"/>
        <v>0</v>
      </c>
      <c r="S12">
        <f t="shared" si="17"/>
        <v>0</v>
      </c>
      <c r="T12">
        <f t="shared" si="18"/>
        <v>0</v>
      </c>
      <c r="U12">
        <f t="shared" si="19"/>
        <v>0</v>
      </c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</row>
    <row r="13" spans="1:43" x14ac:dyDescent="0.25">
      <c r="A13" s="172">
        <v>0</v>
      </c>
      <c r="B13" s="173">
        <v>0.12412858300527101</v>
      </c>
      <c r="C13">
        <f t="shared" si="1"/>
        <v>1</v>
      </c>
      <c r="D13">
        <f t="shared" si="2"/>
        <v>1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>
        <f t="shared" si="13"/>
        <v>0</v>
      </c>
      <c r="P13">
        <f t="shared" si="14"/>
        <v>0</v>
      </c>
      <c r="Q13">
        <f t="shared" si="15"/>
        <v>0</v>
      </c>
      <c r="R13">
        <f t="shared" si="16"/>
        <v>0</v>
      </c>
      <c r="S13">
        <f t="shared" si="17"/>
        <v>0</v>
      </c>
      <c r="T13">
        <f t="shared" si="18"/>
        <v>0</v>
      </c>
      <c r="U13">
        <f t="shared" si="19"/>
        <v>0</v>
      </c>
      <c r="W13" t="s">
        <v>192</v>
      </c>
      <c r="Y13">
        <f t="shared" ref="Y13:AO13" si="34">(Y8+X8)/2*(X7-Y7)</f>
        <v>0.1051803437424353</v>
      </c>
      <c r="Z13">
        <f t="shared" si="34"/>
        <v>5.0925925925925847E-2</v>
      </c>
      <c r="AA13">
        <f t="shared" si="34"/>
        <v>0.24146695715323166</v>
      </c>
      <c r="AB13">
        <f t="shared" si="34"/>
        <v>3.3496732026143845E-2</v>
      </c>
      <c r="AC13">
        <f t="shared" si="34"/>
        <v>0.11583151779230211</v>
      </c>
      <c r="AD13">
        <f t="shared" si="34"/>
        <v>9.1261195836359194E-2</v>
      </c>
      <c r="AE13">
        <f t="shared" si="34"/>
        <v>3.3829581215202131E-2</v>
      </c>
      <c r="AF13">
        <f t="shared" si="34"/>
        <v>1.5250544662309363E-2</v>
      </c>
      <c r="AG13">
        <f t="shared" si="34"/>
        <v>1.8639554587267015E-2</v>
      </c>
      <c r="AH13">
        <f t="shared" si="34"/>
        <v>4.599370612442517E-3</v>
      </c>
      <c r="AI13">
        <f t="shared" si="34"/>
        <v>0</v>
      </c>
      <c r="AJ13">
        <f t="shared" si="34"/>
        <v>7.8673444686516302E-4</v>
      </c>
      <c r="AK13">
        <f t="shared" si="34"/>
        <v>0</v>
      </c>
      <c r="AL13">
        <f t="shared" si="34"/>
        <v>1.2708787218591094E-3</v>
      </c>
      <c r="AM13">
        <f t="shared" si="34"/>
        <v>3.6310820624546191E-4</v>
      </c>
      <c r="AN13">
        <f t="shared" si="34"/>
        <v>0</v>
      </c>
      <c r="AO13">
        <f t="shared" si="34"/>
        <v>0</v>
      </c>
      <c r="AP13">
        <f>(AP8+AO8)/2*(AO7-AP7)</f>
        <v>0</v>
      </c>
      <c r="AQ13">
        <f>SUM(Y13:AP13)</f>
        <v>0.71290244492858867</v>
      </c>
    </row>
    <row r="14" spans="1:43" x14ac:dyDescent="0.25">
      <c r="A14" s="172">
        <v>0</v>
      </c>
      <c r="B14" s="173">
        <v>0.30195942587159602</v>
      </c>
      <c r="C14">
        <f t="shared" si="1"/>
        <v>1</v>
      </c>
      <c r="D14">
        <f t="shared" si="2"/>
        <v>1</v>
      </c>
      <c r="E14">
        <f t="shared" si="3"/>
        <v>1</v>
      </c>
      <c r="F14">
        <f t="shared" si="4"/>
        <v>1</v>
      </c>
      <c r="G14">
        <f t="shared" si="5"/>
        <v>1</v>
      </c>
      <c r="H14">
        <f t="shared" si="6"/>
        <v>1</v>
      </c>
      <c r="I14">
        <f t="shared" si="7"/>
        <v>0</v>
      </c>
      <c r="J14">
        <f t="shared" si="8"/>
        <v>0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>
        <f t="shared" si="14"/>
        <v>0</v>
      </c>
      <c r="Q14">
        <f t="shared" si="15"/>
        <v>0</v>
      </c>
      <c r="R14">
        <f t="shared" si="16"/>
        <v>0</v>
      </c>
      <c r="S14">
        <f t="shared" si="17"/>
        <v>0</v>
      </c>
      <c r="T14">
        <f t="shared" si="18"/>
        <v>0</v>
      </c>
      <c r="U14">
        <f t="shared" si="19"/>
        <v>0</v>
      </c>
    </row>
    <row r="15" spans="1:43" x14ac:dyDescent="0.25">
      <c r="A15" s="172">
        <v>0</v>
      </c>
      <c r="B15" s="173">
        <v>0.16671111190805199</v>
      </c>
      <c r="C15">
        <f t="shared" si="1"/>
        <v>1</v>
      </c>
      <c r="D15">
        <f t="shared" si="2"/>
        <v>1</v>
      </c>
      <c r="E15">
        <f t="shared" si="3"/>
        <v>1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0</v>
      </c>
      <c r="O15">
        <f t="shared" si="13"/>
        <v>0</v>
      </c>
      <c r="P15">
        <f t="shared" si="14"/>
        <v>0</v>
      </c>
      <c r="Q15">
        <f t="shared" si="15"/>
        <v>0</v>
      </c>
      <c r="R15">
        <f t="shared" si="16"/>
        <v>0</v>
      </c>
      <c r="S15">
        <f t="shared" si="17"/>
        <v>0</v>
      </c>
      <c r="T15">
        <f t="shared" si="18"/>
        <v>0</v>
      </c>
      <c r="U15">
        <f t="shared" si="19"/>
        <v>0</v>
      </c>
      <c r="W15" t="s">
        <v>193</v>
      </c>
      <c r="AP15" t="s">
        <v>194</v>
      </c>
      <c r="AQ15">
        <f>($AQ$13*2)-1</f>
        <v>0.42580488985717735</v>
      </c>
    </row>
    <row r="16" spans="1:43" x14ac:dyDescent="0.25">
      <c r="A16" s="172">
        <v>0</v>
      </c>
      <c r="B16" s="173">
        <v>0.238714770239356</v>
      </c>
      <c r="C16">
        <f t="shared" si="1"/>
        <v>1</v>
      </c>
      <c r="D16">
        <f t="shared" si="2"/>
        <v>1</v>
      </c>
      <c r="E16">
        <f t="shared" si="3"/>
        <v>1</v>
      </c>
      <c r="F16">
        <f t="shared" si="4"/>
        <v>1</v>
      </c>
      <c r="G16">
        <f t="shared" si="5"/>
        <v>0</v>
      </c>
      <c r="H16">
        <f t="shared" si="6"/>
        <v>0</v>
      </c>
      <c r="I16">
        <f t="shared" si="7"/>
        <v>0</v>
      </c>
      <c r="J16">
        <f t="shared" si="8"/>
        <v>0</v>
      </c>
      <c r="K16">
        <f t="shared" si="9"/>
        <v>0</v>
      </c>
      <c r="L16">
        <f t="shared" si="10"/>
        <v>0</v>
      </c>
      <c r="M16">
        <f t="shared" si="11"/>
        <v>0</v>
      </c>
      <c r="N16">
        <f t="shared" si="12"/>
        <v>0</v>
      </c>
      <c r="O16">
        <f t="shared" si="13"/>
        <v>0</v>
      </c>
      <c r="P16">
        <f t="shared" si="14"/>
        <v>0</v>
      </c>
      <c r="Q16">
        <f t="shared" si="15"/>
        <v>0</v>
      </c>
      <c r="R16">
        <f t="shared" si="16"/>
        <v>0</v>
      </c>
      <c r="S16">
        <f t="shared" si="17"/>
        <v>0</v>
      </c>
      <c r="T16">
        <f t="shared" si="18"/>
        <v>0</v>
      </c>
      <c r="U16">
        <f t="shared" si="19"/>
        <v>0</v>
      </c>
    </row>
    <row r="17" spans="1:21" x14ac:dyDescent="0.25">
      <c r="A17" s="172">
        <v>0</v>
      </c>
      <c r="B17" s="173">
        <v>0.21934525865194299</v>
      </c>
      <c r="C17">
        <f t="shared" si="1"/>
        <v>1</v>
      </c>
      <c r="D17">
        <f t="shared" si="2"/>
        <v>1</v>
      </c>
      <c r="E17">
        <f t="shared" si="3"/>
        <v>1</v>
      </c>
      <c r="F17">
        <f t="shared" si="4"/>
        <v>1</v>
      </c>
      <c r="G17">
        <f t="shared" si="5"/>
        <v>0</v>
      </c>
      <c r="H17">
        <f t="shared" si="6"/>
        <v>0</v>
      </c>
      <c r="I17">
        <f t="shared" si="7"/>
        <v>0</v>
      </c>
      <c r="J17">
        <f t="shared" si="8"/>
        <v>0</v>
      </c>
      <c r="K17">
        <f t="shared" si="9"/>
        <v>0</v>
      </c>
      <c r="L17">
        <f t="shared" si="10"/>
        <v>0</v>
      </c>
      <c r="M17">
        <f t="shared" si="11"/>
        <v>0</v>
      </c>
      <c r="N17">
        <f t="shared" si="12"/>
        <v>0</v>
      </c>
      <c r="O17">
        <f t="shared" si="13"/>
        <v>0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  <c r="T17">
        <f t="shared" si="18"/>
        <v>0</v>
      </c>
      <c r="U17">
        <f t="shared" si="19"/>
        <v>0</v>
      </c>
    </row>
    <row r="18" spans="1:21" x14ac:dyDescent="0.25">
      <c r="A18" s="172">
        <v>0</v>
      </c>
      <c r="B18" s="173">
        <v>0.25983997479739701</v>
      </c>
      <c r="C18">
        <f t="shared" si="1"/>
        <v>1</v>
      </c>
      <c r="D18">
        <f t="shared" si="2"/>
        <v>1</v>
      </c>
      <c r="E18">
        <f t="shared" si="3"/>
        <v>1</v>
      </c>
      <c r="F18">
        <f t="shared" si="4"/>
        <v>1</v>
      </c>
      <c r="G18">
        <f t="shared" si="5"/>
        <v>1</v>
      </c>
      <c r="H18">
        <f t="shared" si="6"/>
        <v>0</v>
      </c>
      <c r="I18">
        <f t="shared" si="7"/>
        <v>0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0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  <c r="T18">
        <f t="shared" si="18"/>
        <v>0</v>
      </c>
      <c r="U18">
        <f t="shared" si="19"/>
        <v>0</v>
      </c>
    </row>
    <row r="19" spans="1:21" x14ac:dyDescent="0.25">
      <c r="A19" s="172">
        <v>0</v>
      </c>
      <c r="B19" s="173">
        <v>0.31803923651923599</v>
      </c>
      <c r="C19">
        <f t="shared" si="1"/>
        <v>1</v>
      </c>
      <c r="D19">
        <f t="shared" si="2"/>
        <v>1</v>
      </c>
      <c r="E19">
        <f t="shared" si="3"/>
        <v>1</v>
      </c>
      <c r="F19">
        <f t="shared" si="4"/>
        <v>1</v>
      </c>
      <c r="G19">
        <f t="shared" si="5"/>
        <v>1</v>
      </c>
      <c r="H19">
        <f t="shared" si="6"/>
        <v>1</v>
      </c>
      <c r="I19">
        <f t="shared" si="7"/>
        <v>0</v>
      </c>
      <c r="J19">
        <f t="shared" si="8"/>
        <v>0</v>
      </c>
      <c r="K19">
        <f t="shared" si="9"/>
        <v>0</v>
      </c>
      <c r="L19">
        <f t="shared" si="10"/>
        <v>0</v>
      </c>
      <c r="M19">
        <f t="shared" si="11"/>
        <v>0</v>
      </c>
      <c r="N19">
        <f t="shared" si="12"/>
        <v>0</v>
      </c>
      <c r="O19">
        <f t="shared" si="13"/>
        <v>0</v>
      </c>
      <c r="P19">
        <f t="shared" si="14"/>
        <v>0</v>
      </c>
      <c r="Q19">
        <f t="shared" si="15"/>
        <v>0</v>
      </c>
      <c r="R19">
        <f t="shared" si="16"/>
        <v>0</v>
      </c>
      <c r="S19">
        <f t="shared" si="17"/>
        <v>0</v>
      </c>
      <c r="T19">
        <f t="shared" si="18"/>
        <v>0</v>
      </c>
      <c r="U19">
        <f t="shared" si="19"/>
        <v>0</v>
      </c>
    </row>
    <row r="20" spans="1:21" x14ac:dyDescent="0.25">
      <c r="A20" s="172">
        <v>0</v>
      </c>
      <c r="B20" s="173">
        <v>0.43717434540850902</v>
      </c>
      <c r="C20">
        <f t="shared" si="1"/>
        <v>1</v>
      </c>
      <c r="D20">
        <f t="shared" si="2"/>
        <v>1</v>
      </c>
      <c r="E20">
        <f t="shared" si="3"/>
        <v>1</v>
      </c>
      <c r="F20">
        <f t="shared" si="4"/>
        <v>1</v>
      </c>
      <c r="G20">
        <f t="shared" si="5"/>
        <v>1</v>
      </c>
      <c r="H20">
        <f t="shared" si="6"/>
        <v>1</v>
      </c>
      <c r="I20">
        <f t="shared" si="7"/>
        <v>1</v>
      </c>
      <c r="J20">
        <f t="shared" si="8"/>
        <v>1</v>
      </c>
      <c r="K20">
        <f t="shared" si="9"/>
        <v>0</v>
      </c>
      <c r="L20">
        <f t="shared" si="10"/>
        <v>0</v>
      </c>
      <c r="M20">
        <f t="shared" si="11"/>
        <v>0</v>
      </c>
      <c r="N20">
        <f t="shared" si="12"/>
        <v>0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  <c r="T20">
        <f t="shared" si="18"/>
        <v>0</v>
      </c>
      <c r="U20">
        <f t="shared" si="19"/>
        <v>0</v>
      </c>
    </row>
    <row r="21" spans="1:21" x14ac:dyDescent="0.25">
      <c r="A21" s="172">
        <v>1</v>
      </c>
      <c r="B21" s="173">
        <v>0.71238705892229504</v>
      </c>
      <c r="C21">
        <f t="shared" si="1"/>
        <v>1</v>
      </c>
      <c r="D21">
        <f t="shared" si="2"/>
        <v>1</v>
      </c>
      <c r="E21">
        <f t="shared" si="3"/>
        <v>1</v>
      </c>
      <c r="F21">
        <f t="shared" si="4"/>
        <v>1</v>
      </c>
      <c r="G21">
        <f t="shared" si="5"/>
        <v>1</v>
      </c>
      <c r="H21">
        <f t="shared" si="6"/>
        <v>1</v>
      </c>
      <c r="I21">
        <f t="shared" si="7"/>
        <v>1</v>
      </c>
      <c r="J21">
        <f t="shared" si="8"/>
        <v>1</v>
      </c>
      <c r="K21">
        <f t="shared" si="9"/>
        <v>1</v>
      </c>
      <c r="L21">
        <f t="shared" si="10"/>
        <v>1</v>
      </c>
      <c r="M21">
        <f t="shared" si="11"/>
        <v>1</v>
      </c>
      <c r="N21">
        <f t="shared" si="12"/>
        <v>1</v>
      </c>
      <c r="O21">
        <f t="shared" si="13"/>
        <v>1</v>
      </c>
      <c r="P21">
        <f t="shared" si="14"/>
        <v>1</v>
      </c>
      <c r="Q21">
        <f t="shared" si="15"/>
        <v>0</v>
      </c>
      <c r="R21">
        <f t="shared" si="16"/>
        <v>0</v>
      </c>
      <c r="S21">
        <f t="shared" si="17"/>
        <v>0</v>
      </c>
      <c r="T21">
        <f t="shared" si="18"/>
        <v>0</v>
      </c>
      <c r="U21">
        <f t="shared" si="19"/>
        <v>0</v>
      </c>
    </row>
    <row r="22" spans="1:21" x14ac:dyDescent="0.25">
      <c r="A22" s="172">
        <v>1</v>
      </c>
      <c r="B22" s="173">
        <v>0.195444760522271</v>
      </c>
      <c r="C22">
        <f t="shared" si="1"/>
        <v>1</v>
      </c>
      <c r="D22">
        <f t="shared" si="2"/>
        <v>1</v>
      </c>
      <c r="E22">
        <f t="shared" si="3"/>
        <v>1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7"/>
        <v>0</v>
      </c>
      <c r="J22">
        <f t="shared" si="8"/>
        <v>0</v>
      </c>
      <c r="K22">
        <f t="shared" si="9"/>
        <v>0</v>
      </c>
      <c r="L22">
        <f t="shared" si="10"/>
        <v>0</v>
      </c>
      <c r="M22">
        <f t="shared" si="11"/>
        <v>0</v>
      </c>
      <c r="N22">
        <f t="shared" si="12"/>
        <v>0</v>
      </c>
      <c r="O22">
        <f t="shared" si="13"/>
        <v>0</v>
      </c>
      <c r="P22">
        <f t="shared" si="14"/>
        <v>0</v>
      </c>
      <c r="Q22">
        <f t="shared" si="15"/>
        <v>0</v>
      </c>
      <c r="R22">
        <f t="shared" si="16"/>
        <v>0</v>
      </c>
      <c r="S22">
        <f t="shared" si="17"/>
        <v>0</v>
      </c>
      <c r="T22">
        <f t="shared" si="18"/>
        <v>0</v>
      </c>
      <c r="U22">
        <f t="shared" si="19"/>
        <v>0</v>
      </c>
    </row>
    <row r="23" spans="1:21" x14ac:dyDescent="0.25">
      <c r="A23" s="172">
        <v>0</v>
      </c>
      <c r="B23" s="173">
        <v>0.195444760522271</v>
      </c>
      <c r="C23">
        <f t="shared" si="1"/>
        <v>1</v>
      </c>
      <c r="D23">
        <f t="shared" si="2"/>
        <v>1</v>
      </c>
      <c r="E23">
        <f t="shared" si="3"/>
        <v>1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</v>
      </c>
      <c r="J23">
        <f t="shared" si="8"/>
        <v>0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0</v>
      </c>
      <c r="O23">
        <f t="shared" si="13"/>
        <v>0</v>
      </c>
      <c r="P23">
        <f t="shared" si="14"/>
        <v>0</v>
      </c>
      <c r="Q23">
        <f t="shared" si="15"/>
        <v>0</v>
      </c>
      <c r="R23">
        <f t="shared" si="16"/>
        <v>0</v>
      </c>
      <c r="S23">
        <f t="shared" si="17"/>
        <v>0</v>
      </c>
      <c r="T23">
        <f t="shared" si="18"/>
        <v>0</v>
      </c>
      <c r="U23">
        <f t="shared" si="19"/>
        <v>0</v>
      </c>
    </row>
    <row r="24" spans="1:21" x14ac:dyDescent="0.25">
      <c r="A24" s="172">
        <v>0</v>
      </c>
      <c r="B24" s="173">
        <v>0.75046837714789605</v>
      </c>
      <c r="C24">
        <f t="shared" si="1"/>
        <v>1</v>
      </c>
      <c r="D24">
        <f t="shared" si="2"/>
        <v>1</v>
      </c>
      <c r="E24">
        <f t="shared" si="3"/>
        <v>1</v>
      </c>
      <c r="F24">
        <f t="shared" si="4"/>
        <v>1</v>
      </c>
      <c r="G24">
        <f t="shared" si="5"/>
        <v>1</v>
      </c>
      <c r="H24">
        <f t="shared" si="6"/>
        <v>1</v>
      </c>
      <c r="I24">
        <f t="shared" si="7"/>
        <v>1</v>
      </c>
      <c r="J24">
        <f t="shared" si="8"/>
        <v>1</v>
      </c>
      <c r="K24">
        <f t="shared" si="9"/>
        <v>1</v>
      </c>
      <c r="L24">
        <f t="shared" si="10"/>
        <v>1</v>
      </c>
      <c r="M24">
        <f t="shared" si="11"/>
        <v>1</v>
      </c>
      <c r="N24">
        <f t="shared" si="12"/>
        <v>1</v>
      </c>
      <c r="O24">
        <f t="shared" si="13"/>
        <v>1</v>
      </c>
      <c r="P24">
        <f t="shared" si="14"/>
        <v>1</v>
      </c>
      <c r="Q24">
        <f t="shared" si="15"/>
        <v>1</v>
      </c>
      <c r="R24">
        <f t="shared" si="16"/>
        <v>0</v>
      </c>
      <c r="S24">
        <f t="shared" si="17"/>
        <v>0</v>
      </c>
      <c r="T24">
        <f t="shared" si="18"/>
        <v>0</v>
      </c>
      <c r="U24">
        <f t="shared" si="19"/>
        <v>0</v>
      </c>
    </row>
    <row r="25" spans="1:21" x14ac:dyDescent="0.25">
      <c r="A25" s="172">
        <v>1</v>
      </c>
      <c r="B25" s="173">
        <v>0.195444760522271</v>
      </c>
      <c r="C25">
        <f t="shared" si="1"/>
        <v>1</v>
      </c>
      <c r="D25">
        <f t="shared" si="2"/>
        <v>1</v>
      </c>
      <c r="E25">
        <f t="shared" si="3"/>
        <v>1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</v>
      </c>
      <c r="J25">
        <f t="shared" si="8"/>
        <v>0</v>
      </c>
      <c r="K25">
        <f t="shared" si="9"/>
        <v>0</v>
      </c>
      <c r="L25">
        <f t="shared" si="10"/>
        <v>0</v>
      </c>
      <c r="M25">
        <f t="shared" si="11"/>
        <v>0</v>
      </c>
      <c r="N25">
        <f t="shared" si="12"/>
        <v>0</v>
      </c>
      <c r="O25">
        <f t="shared" si="13"/>
        <v>0</v>
      </c>
      <c r="P25">
        <f t="shared" si="14"/>
        <v>0</v>
      </c>
      <c r="Q25">
        <f t="shared" si="15"/>
        <v>0</v>
      </c>
      <c r="R25">
        <f t="shared" si="16"/>
        <v>0</v>
      </c>
      <c r="S25">
        <f t="shared" si="17"/>
        <v>0</v>
      </c>
      <c r="T25">
        <f t="shared" si="18"/>
        <v>0</v>
      </c>
      <c r="U25">
        <f t="shared" si="19"/>
        <v>0</v>
      </c>
    </row>
    <row r="26" spans="1:21" x14ac:dyDescent="0.25">
      <c r="A26" s="172">
        <v>0</v>
      </c>
      <c r="B26" s="173">
        <v>0.31803923651923599</v>
      </c>
      <c r="C26">
        <f t="shared" si="1"/>
        <v>1</v>
      </c>
      <c r="D26">
        <f t="shared" si="2"/>
        <v>1</v>
      </c>
      <c r="E26">
        <f t="shared" si="3"/>
        <v>1</v>
      </c>
      <c r="F26">
        <f t="shared" si="4"/>
        <v>1</v>
      </c>
      <c r="G26">
        <f t="shared" si="5"/>
        <v>1</v>
      </c>
      <c r="H26">
        <f t="shared" si="6"/>
        <v>1</v>
      </c>
      <c r="I26">
        <f t="shared" si="7"/>
        <v>0</v>
      </c>
      <c r="J26">
        <f t="shared" si="8"/>
        <v>0</v>
      </c>
      <c r="K26">
        <f t="shared" si="9"/>
        <v>0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0</v>
      </c>
      <c r="P26">
        <f t="shared" si="14"/>
        <v>0</v>
      </c>
      <c r="Q26">
        <f t="shared" si="15"/>
        <v>0</v>
      </c>
      <c r="R26">
        <f t="shared" si="16"/>
        <v>0</v>
      </c>
      <c r="S26">
        <f t="shared" si="17"/>
        <v>0</v>
      </c>
      <c r="T26">
        <f t="shared" si="18"/>
        <v>0</v>
      </c>
      <c r="U26">
        <f t="shared" si="19"/>
        <v>0</v>
      </c>
    </row>
    <row r="27" spans="1:21" x14ac:dyDescent="0.25">
      <c r="A27" s="172">
        <v>0</v>
      </c>
      <c r="B27" s="173">
        <v>0.151914920060012</v>
      </c>
      <c r="C27">
        <f t="shared" si="1"/>
        <v>1</v>
      </c>
      <c r="D27">
        <f t="shared" si="2"/>
        <v>1</v>
      </c>
      <c r="E27">
        <f t="shared" si="3"/>
        <v>1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0</v>
      </c>
      <c r="J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0</v>
      </c>
      <c r="S27">
        <f t="shared" si="17"/>
        <v>0</v>
      </c>
      <c r="T27">
        <f t="shared" si="18"/>
        <v>0</v>
      </c>
      <c r="U27">
        <f t="shared" si="19"/>
        <v>0</v>
      </c>
    </row>
    <row r="28" spans="1:21" x14ac:dyDescent="0.25">
      <c r="A28" s="172">
        <v>0</v>
      </c>
      <c r="B28" s="173">
        <v>0.25983997479739701</v>
      </c>
      <c r="C28">
        <f t="shared" si="1"/>
        <v>1</v>
      </c>
      <c r="D28">
        <f t="shared" si="2"/>
        <v>1</v>
      </c>
      <c r="E28">
        <f t="shared" si="3"/>
        <v>1</v>
      </c>
      <c r="F28">
        <f t="shared" si="4"/>
        <v>1</v>
      </c>
      <c r="G28">
        <f t="shared" si="5"/>
        <v>1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0</v>
      </c>
      <c r="T28">
        <f t="shared" si="18"/>
        <v>0</v>
      </c>
      <c r="U28">
        <f t="shared" si="19"/>
        <v>0</v>
      </c>
    </row>
    <row r="29" spans="1:21" x14ac:dyDescent="0.25">
      <c r="A29" s="172">
        <v>0</v>
      </c>
      <c r="B29" s="173">
        <v>0.35758400682257102</v>
      </c>
      <c r="C29">
        <f t="shared" si="1"/>
        <v>1</v>
      </c>
      <c r="D29">
        <f t="shared" si="2"/>
        <v>1</v>
      </c>
      <c r="E29">
        <f t="shared" si="3"/>
        <v>1</v>
      </c>
      <c r="F29">
        <f t="shared" si="4"/>
        <v>1</v>
      </c>
      <c r="G29">
        <f t="shared" si="5"/>
        <v>1</v>
      </c>
      <c r="H29">
        <f t="shared" si="6"/>
        <v>1</v>
      </c>
      <c r="I29">
        <f t="shared" si="7"/>
        <v>1</v>
      </c>
      <c r="J29">
        <f t="shared" si="8"/>
        <v>0</v>
      </c>
      <c r="K29">
        <f t="shared" si="9"/>
        <v>0</v>
      </c>
      <c r="L29">
        <f t="shared" si="10"/>
        <v>0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0</v>
      </c>
      <c r="Q29">
        <f t="shared" si="15"/>
        <v>0</v>
      </c>
      <c r="R29">
        <f t="shared" si="16"/>
        <v>0</v>
      </c>
      <c r="S29">
        <f t="shared" si="17"/>
        <v>0</v>
      </c>
      <c r="T29">
        <f t="shared" si="18"/>
        <v>0</v>
      </c>
      <c r="U29">
        <f t="shared" si="19"/>
        <v>0</v>
      </c>
    </row>
    <row r="30" spans="1:21" x14ac:dyDescent="0.25">
      <c r="A30" s="172">
        <v>0</v>
      </c>
      <c r="B30" s="173">
        <v>0.16431988022214999</v>
      </c>
      <c r="C30">
        <f t="shared" si="1"/>
        <v>1</v>
      </c>
      <c r="D30">
        <f t="shared" si="2"/>
        <v>1</v>
      </c>
      <c r="E30">
        <f t="shared" si="3"/>
        <v>1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  <c r="R30">
        <f t="shared" si="16"/>
        <v>0</v>
      </c>
      <c r="S30">
        <f t="shared" si="17"/>
        <v>0</v>
      </c>
      <c r="T30">
        <f t="shared" si="18"/>
        <v>0</v>
      </c>
      <c r="U30">
        <f t="shared" si="19"/>
        <v>0</v>
      </c>
    </row>
    <row r="31" spans="1:21" x14ac:dyDescent="0.25">
      <c r="A31" s="172">
        <v>0</v>
      </c>
      <c r="B31" s="173">
        <v>0.33022480422884798</v>
      </c>
      <c r="C31">
        <f t="shared" si="1"/>
        <v>1</v>
      </c>
      <c r="D31">
        <f t="shared" si="2"/>
        <v>1</v>
      </c>
      <c r="E31">
        <f t="shared" si="3"/>
        <v>1</v>
      </c>
      <c r="F31">
        <f t="shared" si="4"/>
        <v>1</v>
      </c>
      <c r="G31">
        <f t="shared" si="5"/>
        <v>1</v>
      </c>
      <c r="H31">
        <f t="shared" si="6"/>
        <v>1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  <c r="R31">
        <f t="shared" si="16"/>
        <v>0</v>
      </c>
      <c r="S31">
        <f t="shared" si="17"/>
        <v>0</v>
      </c>
      <c r="T31">
        <f t="shared" si="18"/>
        <v>0</v>
      </c>
      <c r="U31">
        <f t="shared" si="19"/>
        <v>0</v>
      </c>
    </row>
    <row r="32" spans="1:21" x14ac:dyDescent="0.25">
      <c r="A32" s="172">
        <v>0</v>
      </c>
      <c r="B32" s="173">
        <v>0.31803923651923599</v>
      </c>
      <c r="C32">
        <f t="shared" si="1"/>
        <v>1</v>
      </c>
      <c r="D32">
        <f t="shared" si="2"/>
        <v>1</v>
      </c>
      <c r="E32">
        <f t="shared" si="3"/>
        <v>1</v>
      </c>
      <c r="F32">
        <f t="shared" si="4"/>
        <v>1</v>
      </c>
      <c r="G32">
        <f t="shared" si="5"/>
        <v>1</v>
      </c>
      <c r="H32">
        <f t="shared" si="6"/>
        <v>1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S32">
        <f t="shared" si="17"/>
        <v>0</v>
      </c>
      <c r="T32">
        <f t="shared" si="18"/>
        <v>0</v>
      </c>
      <c r="U32">
        <f t="shared" si="19"/>
        <v>0</v>
      </c>
    </row>
    <row r="33" spans="1:21" x14ac:dyDescent="0.25">
      <c r="A33" s="172">
        <v>0</v>
      </c>
      <c r="B33" s="173">
        <v>0.31682968605721501</v>
      </c>
      <c r="C33">
        <f t="shared" si="1"/>
        <v>1</v>
      </c>
      <c r="D33">
        <f t="shared" si="2"/>
        <v>1</v>
      </c>
      <c r="E33">
        <f t="shared" si="3"/>
        <v>1</v>
      </c>
      <c r="F33">
        <f t="shared" si="4"/>
        <v>1</v>
      </c>
      <c r="G33">
        <f t="shared" si="5"/>
        <v>1</v>
      </c>
      <c r="H33">
        <f t="shared" si="6"/>
        <v>1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S33">
        <f t="shared" si="17"/>
        <v>0</v>
      </c>
      <c r="T33">
        <f t="shared" si="18"/>
        <v>0</v>
      </c>
      <c r="U33">
        <f t="shared" si="19"/>
        <v>0</v>
      </c>
    </row>
    <row r="34" spans="1:21" x14ac:dyDescent="0.25">
      <c r="A34" s="172">
        <v>1</v>
      </c>
      <c r="B34" s="173">
        <v>0.75046837714789605</v>
      </c>
      <c r="C34">
        <f t="shared" si="1"/>
        <v>1</v>
      </c>
      <c r="D34">
        <f t="shared" si="2"/>
        <v>1</v>
      </c>
      <c r="E34">
        <f t="shared" si="3"/>
        <v>1</v>
      </c>
      <c r="F34">
        <f t="shared" si="4"/>
        <v>1</v>
      </c>
      <c r="G34">
        <f t="shared" si="5"/>
        <v>1</v>
      </c>
      <c r="H34">
        <f t="shared" si="6"/>
        <v>1</v>
      </c>
      <c r="I34">
        <f t="shared" si="7"/>
        <v>1</v>
      </c>
      <c r="J34">
        <f t="shared" si="8"/>
        <v>1</v>
      </c>
      <c r="K34">
        <f t="shared" si="9"/>
        <v>1</v>
      </c>
      <c r="L34">
        <f t="shared" si="10"/>
        <v>1</v>
      </c>
      <c r="M34">
        <f t="shared" si="11"/>
        <v>1</v>
      </c>
      <c r="N34">
        <f t="shared" si="12"/>
        <v>1</v>
      </c>
      <c r="O34">
        <f t="shared" si="13"/>
        <v>1</v>
      </c>
      <c r="P34">
        <f t="shared" si="14"/>
        <v>1</v>
      </c>
      <c r="Q34">
        <f t="shared" si="15"/>
        <v>1</v>
      </c>
      <c r="R34">
        <f t="shared" si="16"/>
        <v>0</v>
      </c>
      <c r="S34">
        <f t="shared" si="17"/>
        <v>0</v>
      </c>
      <c r="T34">
        <f t="shared" si="18"/>
        <v>0</v>
      </c>
      <c r="U34">
        <f t="shared" si="19"/>
        <v>0</v>
      </c>
    </row>
    <row r="35" spans="1:21" x14ac:dyDescent="0.25">
      <c r="A35" s="172">
        <v>0</v>
      </c>
      <c r="B35" s="173">
        <v>0.195444760522271</v>
      </c>
      <c r="C35">
        <f t="shared" si="1"/>
        <v>1</v>
      </c>
      <c r="D35">
        <f t="shared" si="2"/>
        <v>1</v>
      </c>
      <c r="E35">
        <f t="shared" si="3"/>
        <v>1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0</v>
      </c>
      <c r="Q35">
        <f t="shared" si="15"/>
        <v>0</v>
      </c>
      <c r="R35">
        <f t="shared" si="16"/>
        <v>0</v>
      </c>
      <c r="S35">
        <f t="shared" si="17"/>
        <v>0</v>
      </c>
      <c r="T35">
        <f t="shared" si="18"/>
        <v>0</v>
      </c>
      <c r="U35">
        <f t="shared" si="19"/>
        <v>0</v>
      </c>
    </row>
    <row r="36" spans="1:21" x14ac:dyDescent="0.25">
      <c r="A36" s="172">
        <v>0</v>
      </c>
      <c r="B36" s="173">
        <v>8.2922879136811498E-2</v>
      </c>
      <c r="C36">
        <f t="shared" si="1"/>
        <v>1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0"/>
        <v>0</v>
      </c>
      <c r="M36">
        <f t="shared" si="11"/>
        <v>0</v>
      </c>
      <c r="N36">
        <f t="shared" si="12"/>
        <v>0</v>
      </c>
      <c r="O36">
        <f t="shared" si="13"/>
        <v>0</v>
      </c>
      <c r="P36">
        <f t="shared" si="14"/>
        <v>0</v>
      </c>
      <c r="Q36">
        <f t="shared" si="15"/>
        <v>0</v>
      </c>
      <c r="R36">
        <f t="shared" si="16"/>
        <v>0</v>
      </c>
      <c r="S36">
        <f t="shared" si="17"/>
        <v>0</v>
      </c>
      <c r="T36">
        <f t="shared" si="18"/>
        <v>0</v>
      </c>
      <c r="U36">
        <f t="shared" si="19"/>
        <v>0</v>
      </c>
    </row>
    <row r="37" spans="1:21" x14ac:dyDescent="0.25">
      <c r="A37" s="172">
        <v>0</v>
      </c>
      <c r="B37" s="173">
        <v>0.25983997479739701</v>
      </c>
      <c r="C37">
        <f t="shared" si="1"/>
        <v>1</v>
      </c>
      <c r="D37">
        <f t="shared" si="2"/>
        <v>1</v>
      </c>
      <c r="E37">
        <f t="shared" si="3"/>
        <v>1</v>
      </c>
      <c r="F37">
        <f t="shared" si="4"/>
        <v>1</v>
      </c>
      <c r="G37">
        <f t="shared" si="5"/>
        <v>1</v>
      </c>
      <c r="H37">
        <f t="shared" si="6"/>
        <v>0</v>
      </c>
      <c r="I37">
        <f t="shared" si="7"/>
        <v>0</v>
      </c>
      <c r="J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0</v>
      </c>
      <c r="N37">
        <f t="shared" si="12"/>
        <v>0</v>
      </c>
      <c r="O37">
        <f t="shared" si="13"/>
        <v>0</v>
      </c>
      <c r="P37">
        <f t="shared" si="14"/>
        <v>0</v>
      </c>
      <c r="Q37">
        <f t="shared" si="15"/>
        <v>0</v>
      </c>
      <c r="R37">
        <f t="shared" si="16"/>
        <v>0</v>
      </c>
      <c r="S37">
        <f t="shared" si="17"/>
        <v>0</v>
      </c>
      <c r="T37">
        <f t="shared" si="18"/>
        <v>0</v>
      </c>
      <c r="U37">
        <f t="shared" si="19"/>
        <v>0</v>
      </c>
    </row>
    <row r="38" spans="1:21" x14ac:dyDescent="0.25">
      <c r="A38" s="172">
        <v>0</v>
      </c>
      <c r="B38" s="173">
        <v>0.36025126987088102</v>
      </c>
      <c r="C38">
        <f t="shared" si="1"/>
        <v>1</v>
      </c>
      <c r="D38">
        <f t="shared" si="2"/>
        <v>1</v>
      </c>
      <c r="E38">
        <f t="shared" si="3"/>
        <v>1</v>
      </c>
      <c r="F38">
        <f t="shared" si="4"/>
        <v>1</v>
      </c>
      <c r="G38">
        <f t="shared" si="5"/>
        <v>1</v>
      </c>
      <c r="H38">
        <f t="shared" si="6"/>
        <v>1</v>
      </c>
      <c r="I38">
        <f t="shared" si="7"/>
        <v>1</v>
      </c>
      <c r="J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0</v>
      </c>
      <c r="N38">
        <f t="shared" si="12"/>
        <v>0</v>
      </c>
      <c r="O38">
        <f t="shared" si="13"/>
        <v>0</v>
      </c>
      <c r="P38">
        <f t="shared" si="14"/>
        <v>0</v>
      </c>
      <c r="Q38">
        <f t="shared" si="15"/>
        <v>0</v>
      </c>
      <c r="R38">
        <f t="shared" si="16"/>
        <v>0</v>
      </c>
      <c r="S38">
        <f t="shared" si="17"/>
        <v>0</v>
      </c>
      <c r="T38">
        <f t="shared" si="18"/>
        <v>0</v>
      </c>
      <c r="U38">
        <f t="shared" si="19"/>
        <v>0</v>
      </c>
    </row>
    <row r="39" spans="1:21" x14ac:dyDescent="0.25">
      <c r="A39" s="172">
        <v>1</v>
      </c>
      <c r="B39" s="173">
        <v>0.71238705892229504</v>
      </c>
      <c r="C39">
        <f t="shared" si="1"/>
        <v>1</v>
      </c>
      <c r="D39">
        <f t="shared" si="2"/>
        <v>1</v>
      </c>
      <c r="E39">
        <f t="shared" si="3"/>
        <v>1</v>
      </c>
      <c r="F39">
        <f t="shared" si="4"/>
        <v>1</v>
      </c>
      <c r="G39">
        <f t="shared" si="5"/>
        <v>1</v>
      </c>
      <c r="H39">
        <f t="shared" si="6"/>
        <v>1</v>
      </c>
      <c r="I39">
        <f t="shared" si="7"/>
        <v>1</v>
      </c>
      <c r="J39">
        <f t="shared" si="8"/>
        <v>1</v>
      </c>
      <c r="K39">
        <f t="shared" si="9"/>
        <v>1</v>
      </c>
      <c r="L39">
        <f t="shared" si="10"/>
        <v>1</v>
      </c>
      <c r="M39">
        <f t="shared" si="11"/>
        <v>1</v>
      </c>
      <c r="N39">
        <f t="shared" si="12"/>
        <v>1</v>
      </c>
      <c r="O39">
        <f t="shared" si="13"/>
        <v>1</v>
      </c>
      <c r="P39">
        <f t="shared" si="14"/>
        <v>1</v>
      </c>
      <c r="Q39">
        <f t="shared" si="15"/>
        <v>0</v>
      </c>
      <c r="R39">
        <f t="shared" si="16"/>
        <v>0</v>
      </c>
      <c r="S39">
        <f t="shared" si="17"/>
        <v>0</v>
      </c>
      <c r="T39">
        <f t="shared" si="18"/>
        <v>0</v>
      </c>
      <c r="U39">
        <f t="shared" si="19"/>
        <v>0</v>
      </c>
    </row>
    <row r="40" spans="1:21" x14ac:dyDescent="0.25">
      <c r="A40" s="172">
        <v>0</v>
      </c>
      <c r="B40" s="173">
        <v>0.195444760522271</v>
      </c>
      <c r="C40">
        <f t="shared" si="1"/>
        <v>1</v>
      </c>
      <c r="D40">
        <f t="shared" si="2"/>
        <v>1</v>
      </c>
      <c r="E40">
        <f t="shared" si="3"/>
        <v>1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0</v>
      </c>
      <c r="K40">
        <f t="shared" si="9"/>
        <v>0</v>
      </c>
      <c r="L40">
        <f t="shared" si="10"/>
        <v>0</v>
      </c>
      <c r="M40">
        <f t="shared" si="11"/>
        <v>0</v>
      </c>
      <c r="N40">
        <f t="shared" si="12"/>
        <v>0</v>
      </c>
      <c r="O40">
        <f t="shared" si="13"/>
        <v>0</v>
      </c>
      <c r="P40">
        <f t="shared" si="14"/>
        <v>0</v>
      </c>
      <c r="Q40">
        <f t="shared" si="15"/>
        <v>0</v>
      </c>
      <c r="R40">
        <f t="shared" si="16"/>
        <v>0</v>
      </c>
      <c r="S40">
        <f t="shared" si="17"/>
        <v>0</v>
      </c>
      <c r="T40">
        <f t="shared" si="18"/>
        <v>0</v>
      </c>
      <c r="U40">
        <f t="shared" si="19"/>
        <v>0</v>
      </c>
    </row>
    <row r="41" spans="1:21" x14ac:dyDescent="0.25">
      <c r="A41" s="172">
        <v>0</v>
      </c>
      <c r="B41" s="173">
        <v>0.43717434540850902</v>
      </c>
      <c r="C41">
        <f t="shared" si="1"/>
        <v>1</v>
      </c>
      <c r="D41">
        <f t="shared" si="2"/>
        <v>1</v>
      </c>
      <c r="E41">
        <f t="shared" si="3"/>
        <v>1</v>
      </c>
      <c r="F41">
        <f t="shared" si="4"/>
        <v>1</v>
      </c>
      <c r="G41">
        <f t="shared" si="5"/>
        <v>1</v>
      </c>
      <c r="H41">
        <f t="shared" si="6"/>
        <v>1</v>
      </c>
      <c r="I41">
        <f t="shared" si="7"/>
        <v>1</v>
      </c>
      <c r="J41">
        <f t="shared" si="8"/>
        <v>1</v>
      </c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0</v>
      </c>
      <c r="P41">
        <f t="shared" si="14"/>
        <v>0</v>
      </c>
      <c r="Q41">
        <f t="shared" si="15"/>
        <v>0</v>
      </c>
      <c r="R41">
        <f t="shared" si="16"/>
        <v>0</v>
      </c>
      <c r="S41">
        <f t="shared" si="17"/>
        <v>0</v>
      </c>
      <c r="T41">
        <f t="shared" si="18"/>
        <v>0</v>
      </c>
      <c r="U41">
        <f t="shared" si="19"/>
        <v>0</v>
      </c>
    </row>
    <row r="42" spans="1:21" x14ac:dyDescent="0.25">
      <c r="A42" s="172">
        <v>0</v>
      </c>
      <c r="B42" s="173">
        <v>0.195444760522271</v>
      </c>
      <c r="C42">
        <f t="shared" si="1"/>
        <v>1</v>
      </c>
      <c r="D42">
        <f t="shared" si="2"/>
        <v>1</v>
      </c>
      <c r="E42">
        <f t="shared" si="3"/>
        <v>1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0</v>
      </c>
      <c r="K42">
        <f t="shared" si="9"/>
        <v>0</v>
      </c>
      <c r="L42">
        <f t="shared" si="10"/>
        <v>0</v>
      </c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0</v>
      </c>
      <c r="Q42">
        <f t="shared" si="15"/>
        <v>0</v>
      </c>
      <c r="R42">
        <f t="shared" si="16"/>
        <v>0</v>
      </c>
      <c r="S42">
        <f t="shared" si="17"/>
        <v>0</v>
      </c>
      <c r="T42">
        <f t="shared" si="18"/>
        <v>0</v>
      </c>
      <c r="U42">
        <f t="shared" si="19"/>
        <v>0</v>
      </c>
    </row>
    <row r="43" spans="1:21" x14ac:dyDescent="0.25">
      <c r="A43" s="172">
        <v>1</v>
      </c>
      <c r="B43" s="173">
        <v>0.57637191307726399</v>
      </c>
      <c r="C43">
        <f t="shared" si="1"/>
        <v>1</v>
      </c>
      <c r="D43">
        <f t="shared" si="2"/>
        <v>1</v>
      </c>
      <c r="E43">
        <f t="shared" si="3"/>
        <v>1</v>
      </c>
      <c r="F43">
        <f t="shared" si="4"/>
        <v>1</v>
      </c>
      <c r="G43">
        <f t="shared" si="5"/>
        <v>1</v>
      </c>
      <c r="H43">
        <f t="shared" si="6"/>
        <v>1</v>
      </c>
      <c r="I43">
        <f t="shared" si="7"/>
        <v>1</v>
      </c>
      <c r="J43">
        <f t="shared" si="8"/>
        <v>1</v>
      </c>
      <c r="K43">
        <f t="shared" si="9"/>
        <v>1</v>
      </c>
      <c r="L43">
        <f t="shared" si="10"/>
        <v>1</v>
      </c>
      <c r="M43">
        <f t="shared" si="11"/>
        <v>1</v>
      </c>
      <c r="N43">
        <f t="shared" si="12"/>
        <v>0</v>
      </c>
      <c r="O43">
        <f t="shared" si="13"/>
        <v>0</v>
      </c>
      <c r="P43">
        <f t="shared" si="14"/>
        <v>0</v>
      </c>
      <c r="Q43">
        <f t="shared" si="15"/>
        <v>0</v>
      </c>
      <c r="R43">
        <f t="shared" si="16"/>
        <v>0</v>
      </c>
      <c r="S43">
        <f t="shared" si="17"/>
        <v>0</v>
      </c>
      <c r="T43">
        <f t="shared" si="18"/>
        <v>0</v>
      </c>
      <c r="U43">
        <f t="shared" si="19"/>
        <v>0</v>
      </c>
    </row>
    <row r="44" spans="1:21" x14ac:dyDescent="0.25">
      <c r="A44" s="172">
        <v>0</v>
      </c>
      <c r="B44" s="173">
        <v>0.21934525865194299</v>
      </c>
      <c r="C44">
        <f t="shared" si="1"/>
        <v>1</v>
      </c>
      <c r="D44">
        <f t="shared" si="2"/>
        <v>1</v>
      </c>
      <c r="E44">
        <f t="shared" si="3"/>
        <v>1</v>
      </c>
      <c r="F44">
        <f t="shared" si="4"/>
        <v>1</v>
      </c>
      <c r="G44">
        <f t="shared" si="5"/>
        <v>0</v>
      </c>
      <c r="H44">
        <f t="shared" si="6"/>
        <v>0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  <c r="M44">
        <f t="shared" si="11"/>
        <v>0</v>
      </c>
      <c r="N44">
        <f t="shared" si="12"/>
        <v>0</v>
      </c>
      <c r="O44">
        <f t="shared" si="13"/>
        <v>0</v>
      </c>
      <c r="P44">
        <f t="shared" si="14"/>
        <v>0</v>
      </c>
      <c r="Q44">
        <f t="shared" si="15"/>
        <v>0</v>
      </c>
      <c r="R44">
        <f t="shared" si="16"/>
        <v>0</v>
      </c>
      <c r="S44">
        <f t="shared" si="17"/>
        <v>0</v>
      </c>
      <c r="T44">
        <f t="shared" si="18"/>
        <v>0</v>
      </c>
      <c r="U44">
        <f t="shared" si="19"/>
        <v>0</v>
      </c>
    </row>
    <row r="45" spans="1:21" x14ac:dyDescent="0.25">
      <c r="A45" s="172">
        <v>0</v>
      </c>
      <c r="B45" s="173">
        <v>0.36025126987088102</v>
      </c>
      <c r="C45">
        <f t="shared" si="1"/>
        <v>1</v>
      </c>
      <c r="D45">
        <f t="shared" si="2"/>
        <v>1</v>
      </c>
      <c r="E45">
        <f t="shared" si="3"/>
        <v>1</v>
      </c>
      <c r="F45">
        <f t="shared" si="4"/>
        <v>1</v>
      </c>
      <c r="G45">
        <f t="shared" si="5"/>
        <v>1</v>
      </c>
      <c r="H45">
        <f t="shared" si="6"/>
        <v>1</v>
      </c>
      <c r="I45">
        <f t="shared" si="7"/>
        <v>1</v>
      </c>
      <c r="J45">
        <f t="shared" si="8"/>
        <v>0</v>
      </c>
      <c r="K45">
        <f t="shared" si="9"/>
        <v>0</v>
      </c>
      <c r="L45">
        <f t="shared" si="10"/>
        <v>0</v>
      </c>
      <c r="M45">
        <f t="shared" si="11"/>
        <v>0</v>
      </c>
      <c r="N45">
        <f t="shared" si="12"/>
        <v>0</v>
      </c>
      <c r="O45">
        <f t="shared" si="13"/>
        <v>0</v>
      </c>
      <c r="P45">
        <f t="shared" si="14"/>
        <v>0</v>
      </c>
      <c r="Q45">
        <f t="shared" si="15"/>
        <v>0</v>
      </c>
      <c r="R45">
        <f t="shared" si="16"/>
        <v>0</v>
      </c>
      <c r="S45">
        <f t="shared" si="17"/>
        <v>0</v>
      </c>
      <c r="T45">
        <f t="shared" si="18"/>
        <v>0</v>
      </c>
      <c r="U45">
        <f t="shared" si="19"/>
        <v>0</v>
      </c>
    </row>
    <row r="46" spans="1:21" x14ac:dyDescent="0.25">
      <c r="A46" s="172">
        <v>1</v>
      </c>
      <c r="B46" s="173">
        <v>0.37663360129135298</v>
      </c>
      <c r="C46">
        <f t="shared" si="1"/>
        <v>1</v>
      </c>
      <c r="D46">
        <f t="shared" si="2"/>
        <v>1</v>
      </c>
      <c r="E46">
        <f t="shared" si="3"/>
        <v>1</v>
      </c>
      <c r="F46">
        <f t="shared" si="4"/>
        <v>1</v>
      </c>
      <c r="G46">
        <f t="shared" si="5"/>
        <v>1</v>
      </c>
      <c r="H46">
        <f t="shared" si="6"/>
        <v>1</v>
      </c>
      <c r="I46">
        <f t="shared" si="7"/>
        <v>1</v>
      </c>
      <c r="J46">
        <f t="shared" si="8"/>
        <v>0</v>
      </c>
      <c r="K46">
        <f t="shared" si="9"/>
        <v>0</v>
      </c>
      <c r="L46">
        <f t="shared" si="10"/>
        <v>0</v>
      </c>
      <c r="M46">
        <f t="shared" si="11"/>
        <v>0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  <c r="S46">
        <f t="shared" si="17"/>
        <v>0</v>
      </c>
      <c r="T46">
        <f t="shared" si="18"/>
        <v>0</v>
      </c>
      <c r="U46">
        <f t="shared" si="19"/>
        <v>0</v>
      </c>
    </row>
    <row r="47" spans="1:21" x14ac:dyDescent="0.25">
      <c r="A47" s="172">
        <v>0</v>
      </c>
      <c r="B47" s="173">
        <v>0.27749860142920602</v>
      </c>
      <c r="C47">
        <f t="shared" si="1"/>
        <v>1</v>
      </c>
      <c r="D47">
        <f t="shared" si="2"/>
        <v>1</v>
      </c>
      <c r="E47">
        <f t="shared" si="3"/>
        <v>1</v>
      </c>
      <c r="F47">
        <f t="shared" si="4"/>
        <v>1</v>
      </c>
      <c r="G47">
        <f t="shared" si="5"/>
        <v>1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  <c r="O47">
        <f t="shared" si="13"/>
        <v>0</v>
      </c>
      <c r="P47">
        <f t="shared" si="14"/>
        <v>0</v>
      </c>
      <c r="Q47">
        <f t="shared" si="15"/>
        <v>0</v>
      </c>
      <c r="R47">
        <f t="shared" si="16"/>
        <v>0</v>
      </c>
      <c r="S47">
        <f t="shared" si="17"/>
        <v>0</v>
      </c>
      <c r="T47">
        <f t="shared" si="18"/>
        <v>0</v>
      </c>
      <c r="U47">
        <f t="shared" si="19"/>
        <v>0</v>
      </c>
    </row>
    <row r="48" spans="1:21" x14ac:dyDescent="0.25">
      <c r="A48" s="172">
        <v>0</v>
      </c>
      <c r="B48" s="173">
        <v>0.195444760522271</v>
      </c>
      <c r="C48">
        <f t="shared" si="1"/>
        <v>1</v>
      </c>
      <c r="D48">
        <f t="shared" si="2"/>
        <v>1</v>
      </c>
      <c r="E48">
        <f t="shared" si="3"/>
        <v>1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0</v>
      </c>
      <c r="S48">
        <f t="shared" si="17"/>
        <v>0</v>
      </c>
      <c r="T48">
        <f t="shared" si="18"/>
        <v>0</v>
      </c>
      <c r="U48">
        <f t="shared" si="19"/>
        <v>0</v>
      </c>
    </row>
    <row r="49" spans="1:21" x14ac:dyDescent="0.25">
      <c r="A49" s="172">
        <v>0</v>
      </c>
      <c r="B49" s="173">
        <v>9.8929639311263196E-2</v>
      </c>
      <c r="C49">
        <f t="shared" si="1"/>
        <v>1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0</v>
      </c>
      <c r="Q49">
        <f t="shared" si="15"/>
        <v>0</v>
      </c>
      <c r="R49">
        <f t="shared" si="16"/>
        <v>0</v>
      </c>
      <c r="S49">
        <f t="shared" si="17"/>
        <v>0</v>
      </c>
      <c r="T49">
        <f t="shared" si="18"/>
        <v>0</v>
      </c>
      <c r="U49">
        <f t="shared" si="19"/>
        <v>0</v>
      </c>
    </row>
    <row r="50" spans="1:21" x14ac:dyDescent="0.25">
      <c r="A50" s="172">
        <v>1</v>
      </c>
      <c r="B50" s="173">
        <v>0.22742466653153601</v>
      </c>
      <c r="C50">
        <f t="shared" si="1"/>
        <v>1</v>
      </c>
      <c r="D50">
        <f t="shared" si="2"/>
        <v>1</v>
      </c>
      <c r="E50">
        <f t="shared" si="3"/>
        <v>1</v>
      </c>
      <c r="F50">
        <f t="shared" si="4"/>
        <v>1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0</v>
      </c>
      <c r="P50">
        <f t="shared" si="14"/>
        <v>0</v>
      </c>
      <c r="Q50">
        <f t="shared" si="15"/>
        <v>0</v>
      </c>
      <c r="R50">
        <f t="shared" si="16"/>
        <v>0</v>
      </c>
      <c r="S50">
        <f t="shared" si="17"/>
        <v>0</v>
      </c>
      <c r="T50">
        <f t="shared" si="18"/>
        <v>0</v>
      </c>
      <c r="U50">
        <f t="shared" si="19"/>
        <v>0</v>
      </c>
    </row>
    <row r="51" spans="1:21" x14ac:dyDescent="0.25">
      <c r="A51" s="172">
        <v>0</v>
      </c>
      <c r="B51" s="173">
        <v>0.195444760522271</v>
      </c>
      <c r="C51">
        <f t="shared" si="1"/>
        <v>1</v>
      </c>
      <c r="D51">
        <f t="shared" si="2"/>
        <v>1</v>
      </c>
      <c r="E51">
        <f t="shared" si="3"/>
        <v>1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0</v>
      </c>
      <c r="J51">
        <f t="shared" si="8"/>
        <v>0</v>
      </c>
      <c r="K51">
        <f t="shared" si="9"/>
        <v>0</v>
      </c>
      <c r="L51">
        <f t="shared" si="10"/>
        <v>0</v>
      </c>
      <c r="M51">
        <f t="shared" si="11"/>
        <v>0</v>
      </c>
      <c r="N51">
        <f t="shared" si="12"/>
        <v>0</v>
      </c>
      <c r="O51">
        <f t="shared" si="13"/>
        <v>0</v>
      </c>
      <c r="P51">
        <f t="shared" si="14"/>
        <v>0</v>
      </c>
      <c r="Q51">
        <f t="shared" si="15"/>
        <v>0</v>
      </c>
      <c r="R51">
        <f t="shared" si="16"/>
        <v>0</v>
      </c>
      <c r="S51">
        <f t="shared" si="17"/>
        <v>0</v>
      </c>
      <c r="T51">
        <f t="shared" si="18"/>
        <v>0</v>
      </c>
      <c r="U51">
        <f t="shared" si="19"/>
        <v>0</v>
      </c>
    </row>
    <row r="52" spans="1:21" x14ac:dyDescent="0.25">
      <c r="A52" s="172">
        <v>0</v>
      </c>
      <c r="B52" s="173">
        <v>0.48537124259846298</v>
      </c>
      <c r="C52">
        <f t="shared" si="1"/>
        <v>1</v>
      </c>
      <c r="D52">
        <f t="shared" si="2"/>
        <v>1</v>
      </c>
      <c r="E52">
        <f t="shared" si="3"/>
        <v>1</v>
      </c>
      <c r="F52">
        <f t="shared" si="4"/>
        <v>1</v>
      </c>
      <c r="G52">
        <f t="shared" si="5"/>
        <v>1</v>
      </c>
      <c r="H52">
        <f t="shared" si="6"/>
        <v>1</v>
      </c>
      <c r="I52">
        <f t="shared" si="7"/>
        <v>1</v>
      </c>
      <c r="J52">
        <f t="shared" si="8"/>
        <v>1</v>
      </c>
      <c r="K52">
        <f t="shared" si="9"/>
        <v>1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0</v>
      </c>
      <c r="P52">
        <f t="shared" si="14"/>
        <v>0</v>
      </c>
      <c r="Q52">
        <f t="shared" si="15"/>
        <v>0</v>
      </c>
      <c r="R52">
        <f t="shared" si="16"/>
        <v>0</v>
      </c>
      <c r="S52">
        <f t="shared" si="17"/>
        <v>0</v>
      </c>
      <c r="T52">
        <f t="shared" si="18"/>
        <v>0</v>
      </c>
      <c r="U52">
        <f t="shared" si="19"/>
        <v>0</v>
      </c>
    </row>
    <row r="53" spans="1:21" x14ac:dyDescent="0.25">
      <c r="A53" s="172">
        <v>0</v>
      </c>
      <c r="B53" s="173">
        <v>0.12412858300527101</v>
      </c>
      <c r="C53">
        <f t="shared" si="1"/>
        <v>1</v>
      </c>
      <c r="D53">
        <f t="shared" si="2"/>
        <v>1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7"/>
        <v>0</v>
      </c>
      <c r="J53">
        <f t="shared" si="8"/>
        <v>0</v>
      </c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0</v>
      </c>
      <c r="O53">
        <f t="shared" si="13"/>
        <v>0</v>
      </c>
      <c r="P53">
        <f t="shared" si="14"/>
        <v>0</v>
      </c>
      <c r="Q53">
        <f t="shared" si="15"/>
        <v>0</v>
      </c>
      <c r="R53">
        <f t="shared" si="16"/>
        <v>0</v>
      </c>
      <c r="S53">
        <f t="shared" si="17"/>
        <v>0</v>
      </c>
      <c r="T53">
        <f t="shared" si="18"/>
        <v>0</v>
      </c>
      <c r="U53">
        <f t="shared" si="19"/>
        <v>0</v>
      </c>
    </row>
    <row r="54" spans="1:21" x14ac:dyDescent="0.25">
      <c r="A54" s="172">
        <v>0</v>
      </c>
      <c r="B54" s="173">
        <v>0.48537124259846298</v>
      </c>
      <c r="C54">
        <f t="shared" si="1"/>
        <v>1</v>
      </c>
      <c r="D54">
        <f t="shared" si="2"/>
        <v>1</v>
      </c>
      <c r="E54">
        <f t="shared" si="3"/>
        <v>1</v>
      </c>
      <c r="F54">
        <f t="shared" si="4"/>
        <v>1</v>
      </c>
      <c r="G54">
        <f t="shared" si="5"/>
        <v>1</v>
      </c>
      <c r="H54">
        <f t="shared" si="6"/>
        <v>1</v>
      </c>
      <c r="I54">
        <f t="shared" si="7"/>
        <v>1</v>
      </c>
      <c r="J54">
        <f t="shared" si="8"/>
        <v>1</v>
      </c>
      <c r="K54">
        <f t="shared" si="9"/>
        <v>1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0</v>
      </c>
      <c r="S54">
        <f t="shared" si="17"/>
        <v>0</v>
      </c>
      <c r="T54">
        <f t="shared" si="18"/>
        <v>0</v>
      </c>
      <c r="U54">
        <f t="shared" si="19"/>
        <v>0</v>
      </c>
    </row>
    <row r="55" spans="1:21" x14ac:dyDescent="0.25">
      <c r="A55" s="172">
        <v>1</v>
      </c>
      <c r="B55" s="173">
        <v>0.46804296170856702</v>
      </c>
      <c r="C55">
        <f t="shared" si="1"/>
        <v>1</v>
      </c>
      <c r="D55">
        <f t="shared" si="2"/>
        <v>1</v>
      </c>
      <c r="E55">
        <f t="shared" si="3"/>
        <v>1</v>
      </c>
      <c r="F55">
        <f t="shared" si="4"/>
        <v>1</v>
      </c>
      <c r="G55">
        <f t="shared" si="5"/>
        <v>1</v>
      </c>
      <c r="H55">
        <f t="shared" si="6"/>
        <v>1</v>
      </c>
      <c r="I55">
        <f t="shared" si="7"/>
        <v>1</v>
      </c>
      <c r="J55">
        <f t="shared" si="8"/>
        <v>1</v>
      </c>
      <c r="K55">
        <f t="shared" si="9"/>
        <v>1</v>
      </c>
      <c r="L55">
        <f t="shared" si="10"/>
        <v>0</v>
      </c>
      <c r="M55">
        <f t="shared" si="11"/>
        <v>0</v>
      </c>
      <c r="N55">
        <f t="shared" si="12"/>
        <v>0</v>
      </c>
      <c r="O55">
        <f t="shared" si="13"/>
        <v>0</v>
      </c>
      <c r="P55">
        <f t="shared" si="14"/>
        <v>0</v>
      </c>
      <c r="Q55">
        <f t="shared" si="15"/>
        <v>0</v>
      </c>
      <c r="R55">
        <f t="shared" si="16"/>
        <v>0</v>
      </c>
      <c r="S55">
        <f t="shared" si="17"/>
        <v>0</v>
      </c>
      <c r="T55">
        <f t="shared" si="18"/>
        <v>0</v>
      </c>
      <c r="U55">
        <f t="shared" si="19"/>
        <v>0</v>
      </c>
    </row>
    <row r="56" spans="1:21" x14ac:dyDescent="0.25">
      <c r="A56" s="172">
        <v>0</v>
      </c>
      <c r="B56" s="173">
        <v>0.16671111190805199</v>
      </c>
      <c r="C56">
        <f t="shared" si="1"/>
        <v>1</v>
      </c>
      <c r="D56">
        <f t="shared" si="2"/>
        <v>1</v>
      </c>
      <c r="E56">
        <f t="shared" si="3"/>
        <v>1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7"/>
        <v>0</v>
      </c>
      <c r="J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0</v>
      </c>
      <c r="N56">
        <f t="shared" si="12"/>
        <v>0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0</v>
      </c>
      <c r="T56">
        <f t="shared" si="18"/>
        <v>0</v>
      </c>
      <c r="U56">
        <f t="shared" si="19"/>
        <v>0</v>
      </c>
    </row>
    <row r="57" spans="1:21" x14ac:dyDescent="0.25">
      <c r="A57" s="172">
        <v>1</v>
      </c>
      <c r="B57" s="173">
        <v>0.71238705892229504</v>
      </c>
      <c r="C57">
        <f t="shared" si="1"/>
        <v>1</v>
      </c>
      <c r="D57">
        <f t="shared" si="2"/>
        <v>1</v>
      </c>
      <c r="E57">
        <f t="shared" si="3"/>
        <v>1</v>
      </c>
      <c r="F57">
        <f t="shared" si="4"/>
        <v>1</v>
      </c>
      <c r="G57">
        <f t="shared" si="5"/>
        <v>1</v>
      </c>
      <c r="H57">
        <f t="shared" si="6"/>
        <v>1</v>
      </c>
      <c r="I57">
        <f t="shared" si="7"/>
        <v>1</v>
      </c>
      <c r="J57">
        <f t="shared" si="8"/>
        <v>1</v>
      </c>
      <c r="K57">
        <f t="shared" si="9"/>
        <v>1</v>
      </c>
      <c r="L57">
        <f t="shared" si="10"/>
        <v>1</v>
      </c>
      <c r="M57">
        <f t="shared" si="11"/>
        <v>1</v>
      </c>
      <c r="N57">
        <f t="shared" si="12"/>
        <v>1</v>
      </c>
      <c r="O57">
        <f t="shared" si="13"/>
        <v>1</v>
      </c>
      <c r="P57">
        <f t="shared" si="14"/>
        <v>1</v>
      </c>
      <c r="Q57">
        <f t="shared" si="15"/>
        <v>0</v>
      </c>
      <c r="R57">
        <f t="shared" si="16"/>
        <v>0</v>
      </c>
      <c r="S57">
        <f t="shared" si="17"/>
        <v>0</v>
      </c>
      <c r="T57">
        <f t="shared" si="18"/>
        <v>0</v>
      </c>
      <c r="U57">
        <f t="shared" si="19"/>
        <v>0</v>
      </c>
    </row>
    <row r="58" spans="1:21" x14ac:dyDescent="0.25">
      <c r="A58" s="172">
        <v>0</v>
      </c>
      <c r="B58" s="173">
        <v>0.151914920060012</v>
      </c>
      <c r="C58">
        <f t="shared" si="1"/>
        <v>1</v>
      </c>
      <c r="D58">
        <f t="shared" si="2"/>
        <v>1</v>
      </c>
      <c r="E58">
        <f t="shared" si="3"/>
        <v>1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0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0</v>
      </c>
      <c r="O58">
        <f t="shared" si="13"/>
        <v>0</v>
      </c>
      <c r="P58">
        <f t="shared" si="14"/>
        <v>0</v>
      </c>
      <c r="Q58">
        <f t="shared" si="15"/>
        <v>0</v>
      </c>
      <c r="R58">
        <f t="shared" si="16"/>
        <v>0</v>
      </c>
      <c r="S58">
        <f t="shared" si="17"/>
        <v>0</v>
      </c>
      <c r="T58">
        <f t="shared" si="18"/>
        <v>0</v>
      </c>
      <c r="U58">
        <f t="shared" si="19"/>
        <v>0</v>
      </c>
    </row>
    <row r="59" spans="1:21" x14ac:dyDescent="0.25">
      <c r="A59" s="172">
        <v>0</v>
      </c>
      <c r="B59" s="173">
        <v>0.19184887947419699</v>
      </c>
      <c r="C59">
        <f t="shared" si="1"/>
        <v>1</v>
      </c>
      <c r="D59">
        <f t="shared" si="2"/>
        <v>1</v>
      </c>
      <c r="E59">
        <f t="shared" si="3"/>
        <v>1</v>
      </c>
      <c r="F59">
        <f t="shared" si="4"/>
        <v>0</v>
      </c>
      <c r="G59">
        <f t="shared" si="5"/>
        <v>0</v>
      </c>
      <c r="H59">
        <f t="shared" si="6"/>
        <v>0</v>
      </c>
      <c r="I59">
        <f t="shared" si="7"/>
        <v>0</v>
      </c>
      <c r="J59">
        <f t="shared" si="8"/>
        <v>0</v>
      </c>
      <c r="K59">
        <f t="shared" si="9"/>
        <v>0</v>
      </c>
      <c r="L59">
        <f t="shared" si="10"/>
        <v>0</v>
      </c>
      <c r="M59">
        <f t="shared" si="11"/>
        <v>0</v>
      </c>
      <c r="N59">
        <f t="shared" si="12"/>
        <v>0</v>
      </c>
      <c r="O59">
        <f t="shared" si="13"/>
        <v>0</v>
      </c>
      <c r="P59">
        <f t="shared" si="14"/>
        <v>0</v>
      </c>
      <c r="Q59">
        <f t="shared" si="15"/>
        <v>0</v>
      </c>
      <c r="R59">
        <f t="shared" si="16"/>
        <v>0</v>
      </c>
      <c r="S59">
        <f t="shared" si="17"/>
        <v>0</v>
      </c>
      <c r="T59">
        <f t="shared" si="18"/>
        <v>0</v>
      </c>
      <c r="U59">
        <f t="shared" si="19"/>
        <v>0</v>
      </c>
    </row>
    <row r="60" spans="1:21" x14ac:dyDescent="0.25">
      <c r="A60" s="172">
        <v>0</v>
      </c>
      <c r="B60" s="173">
        <v>0.27749860142920602</v>
      </c>
      <c r="C60">
        <f t="shared" si="1"/>
        <v>1</v>
      </c>
      <c r="D60">
        <f t="shared" si="2"/>
        <v>1</v>
      </c>
      <c r="E60">
        <f t="shared" si="3"/>
        <v>1</v>
      </c>
      <c r="F60">
        <f t="shared" si="4"/>
        <v>1</v>
      </c>
      <c r="G60">
        <f t="shared" si="5"/>
        <v>1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  <c r="N60">
        <f t="shared" si="12"/>
        <v>0</v>
      </c>
      <c r="O60">
        <f t="shared" si="13"/>
        <v>0</v>
      </c>
      <c r="P60">
        <f t="shared" si="14"/>
        <v>0</v>
      </c>
      <c r="Q60">
        <f t="shared" si="15"/>
        <v>0</v>
      </c>
      <c r="R60">
        <f t="shared" si="16"/>
        <v>0</v>
      </c>
      <c r="S60">
        <f t="shared" si="17"/>
        <v>0</v>
      </c>
      <c r="T60">
        <f t="shared" si="18"/>
        <v>0</v>
      </c>
      <c r="U60">
        <f t="shared" si="19"/>
        <v>0</v>
      </c>
    </row>
    <row r="61" spans="1:21" x14ac:dyDescent="0.25">
      <c r="A61" s="172">
        <v>1</v>
      </c>
      <c r="B61" s="173">
        <v>0.488563682281624</v>
      </c>
      <c r="C61">
        <f t="shared" si="1"/>
        <v>1</v>
      </c>
      <c r="D61">
        <f t="shared" si="2"/>
        <v>1</v>
      </c>
      <c r="E61">
        <f t="shared" si="3"/>
        <v>1</v>
      </c>
      <c r="F61">
        <f t="shared" si="4"/>
        <v>1</v>
      </c>
      <c r="G61">
        <f t="shared" si="5"/>
        <v>1</v>
      </c>
      <c r="H61">
        <f t="shared" si="6"/>
        <v>1</v>
      </c>
      <c r="I61">
        <f t="shared" si="7"/>
        <v>1</v>
      </c>
      <c r="J61">
        <f t="shared" si="8"/>
        <v>1</v>
      </c>
      <c r="K61">
        <f t="shared" si="9"/>
        <v>1</v>
      </c>
      <c r="L61">
        <f t="shared" si="10"/>
        <v>0</v>
      </c>
      <c r="M61">
        <f t="shared" si="11"/>
        <v>0</v>
      </c>
      <c r="N61">
        <f t="shared" si="12"/>
        <v>0</v>
      </c>
      <c r="O61">
        <f t="shared" si="13"/>
        <v>0</v>
      </c>
      <c r="P61">
        <f t="shared" si="14"/>
        <v>0</v>
      </c>
      <c r="Q61">
        <f t="shared" si="15"/>
        <v>0</v>
      </c>
      <c r="R61">
        <f t="shared" si="16"/>
        <v>0</v>
      </c>
      <c r="S61">
        <f t="shared" si="17"/>
        <v>0</v>
      </c>
      <c r="T61">
        <f t="shared" si="18"/>
        <v>0</v>
      </c>
      <c r="U61">
        <f t="shared" si="19"/>
        <v>0</v>
      </c>
    </row>
    <row r="62" spans="1:21" x14ac:dyDescent="0.25">
      <c r="A62" s="172">
        <v>0</v>
      </c>
      <c r="B62" s="173">
        <v>0.151914920060012</v>
      </c>
      <c r="C62">
        <f t="shared" si="1"/>
        <v>1</v>
      </c>
      <c r="D62">
        <f t="shared" si="2"/>
        <v>1</v>
      </c>
      <c r="E62">
        <f t="shared" si="3"/>
        <v>1</v>
      </c>
      <c r="F62">
        <f t="shared" si="4"/>
        <v>0</v>
      </c>
      <c r="G62">
        <f t="shared" si="5"/>
        <v>0</v>
      </c>
      <c r="H62">
        <f t="shared" si="6"/>
        <v>0</v>
      </c>
      <c r="I62">
        <f t="shared" si="7"/>
        <v>0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0</v>
      </c>
      <c r="P62">
        <f t="shared" si="14"/>
        <v>0</v>
      </c>
      <c r="Q62">
        <f t="shared" si="15"/>
        <v>0</v>
      </c>
      <c r="R62">
        <f t="shared" si="16"/>
        <v>0</v>
      </c>
      <c r="S62">
        <f t="shared" si="17"/>
        <v>0</v>
      </c>
      <c r="T62">
        <f t="shared" si="18"/>
        <v>0</v>
      </c>
      <c r="U62">
        <f t="shared" si="19"/>
        <v>0</v>
      </c>
    </row>
    <row r="63" spans="1:21" x14ac:dyDescent="0.25">
      <c r="A63" s="172">
        <v>0</v>
      </c>
      <c r="B63" s="173">
        <v>0.16671111190805199</v>
      </c>
      <c r="C63">
        <f t="shared" si="1"/>
        <v>1</v>
      </c>
      <c r="D63">
        <f t="shared" si="2"/>
        <v>1</v>
      </c>
      <c r="E63">
        <f t="shared" si="3"/>
        <v>1</v>
      </c>
      <c r="F63">
        <f t="shared" si="4"/>
        <v>0</v>
      </c>
      <c r="G63">
        <f t="shared" si="5"/>
        <v>0</v>
      </c>
      <c r="H63">
        <f t="shared" si="6"/>
        <v>0</v>
      </c>
      <c r="I63">
        <f t="shared" si="7"/>
        <v>0</v>
      </c>
      <c r="J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0</v>
      </c>
      <c r="O63">
        <f t="shared" si="13"/>
        <v>0</v>
      </c>
      <c r="P63">
        <f t="shared" si="14"/>
        <v>0</v>
      </c>
      <c r="Q63">
        <f t="shared" si="15"/>
        <v>0</v>
      </c>
      <c r="R63">
        <f t="shared" si="16"/>
        <v>0</v>
      </c>
      <c r="S63">
        <f t="shared" si="17"/>
        <v>0</v>
      </c>
      <c r="T63">
        <f t="shared" si="18"/>
        <v>0</v>
      </c>
      <c r="U63">
        <f t="shared" si="19"/>
        <v>0</v>
      </c>
    </row>
    <row r="64" spans="1:21" x14ac:dyDescent="0.25">
      <c r="A64" s="172">
        <v>1</v>
      </c>
      <c r="B64" s="173">
        <v>0.65892613589163695</v>
      </c>
      <c r="C64">
        <f t="shared" si="1"/>
        <v>1</v>
      </c>
      <c r="D64">
        <f t="shared" si="2"/>
        <v>1</v>
      </c>
      <c r="E64">
        <f t="shared" si="3"/>
        <v>1</v>
      </c>
      <c r="F64">
        <f t="shared" si="4"/>
        <v>1</v>
      </c>
      <c r="G64">
        <f t="shared" si="5"/>
        <v>1</v>
      </c>
      <c r="H64">
        <f t="shared" si="6"/>
        <v>1</v>
      </c>
      <c r="I64">
        <f t="shared" si="7"/>
        <v>1</v>
      </c>
      <c r="J64">
        <f t="shared" si="8"/>
        <v>1</v>
      </c>
      <c r="K64">
        <f t="shared" si="9"/>
        <v>1</v>
      </c>
      <c r="L64">
        <f t="shared" si="10"/>
        <v>1</v>
      </c>
      <c r="M64">
        <f t="shared" si="11"/>
        <v>1</v>
      </c>
      <c r="N64">
        <f t="shared" si="12"/>
        <v>1</v>
      </c>
      <c r="O64">
        <f t="shared" si="13"/>
        <v>1</v>
      </c>
      <c r="P64">
        <f t="shared" si="14"/>
        <v>0</v>
      </c>
      <c r="Q64">
        <f t="shared" si="15"/>
        <v>0</v>
      </c>
      <c r="R64">
        <f t="shared" si="16"/>
        <v>0</v>
      </c>
      <c r="S64">
        <f t="shared" si="17"/>
        <v>0</v>
      </c>
      <c r="T64">
        <f t="shared" si="18"/>
        <v>0</v>
      </c>
      <c r="U64">
        <f t="shared" si="19"/>
        <v>0</v>
      </c>
    </row>
    <row r="65" spans="1:21" x14ac:dyDescent="0.25">
      <c r="A65" s="172">
        <v>0</v>
      </c>
      <c r="B65" s="173">
        <v>0.151914920060012</v>
      </c>
      <c r="C65">
        <f t="shared" si="1"/>
        <v>1</v>
      </c>
      <c r="D65">
        <f t="shared" si="2"/>
        <v>1</v>
      </c>
      <c r="E65">
        <f t="shared" si="3"/>
        <v>1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7"/>
        <v>0</v>
      </c>
      <c r="J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0</v>
      </c>
      <c r="O65">
        <f t="shared" si="13"/>
        <v>0</v>
      </c>
      <c r="P65">
        <f t="shared" si="14"/>
        <v>0</v>
      </c>
      <c r="Q65">
        <f t="shared" si="15"/>
        <v>0</v>
      </c>
      <c r="R65">
        <f t="shared" si="16"/>
        <v>0</v>
      </c>
      <c r="S65">
        <f t="shared" si="17"/>
        <v>0</v>
      </c>
      <c r="T65">
        <f t="shared" si="18"/>
        <v>0</v>
      </c>
      <c r="U65">
        <f t="shared" si="19"/>
        <v>0</v>
      </c>
    </row>
    <row r="66" spans="1:21" x14ac:dyDescent="0.25">
      <c r="A66" s="172">
        <v>0</v>
      </c>
      <c r="B66" s="173">
        <v>0.146815990207838</v>
      </c>
      <c r="C66">
        <f t="shared" si="1"/>
        <v>1</v>
      </c>
      <c r="D66">
        <f t="shared" si="2"/>
        <v>1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0</v>
      </c>
      <c r="O66">
        <f t="shared" si="13"/>
        <v>0</v>
      </c>
      <c r="P66">
        <f t="shared" si="14"/>
        <v>0</v>
      </c>
      <c r="Q66">
        <f t="shared" si="15"/>
        <v>0</v>
      </c>
      <c r="R66">
        <f t="shared" si="16"/>
        <v>0</v>
      </c>
      <c r="S66">
        <f t="shared" si="17"/>
        <v>0</v>
      </c>
      <c r="T66">
        <f t="shared" si="18"/>
        <v>0</v>
      </c>
      <c r="U66">
        <f t="shared" si="19"/>
        <v>0</v>
      </c>
    </row>
    <row r="67" spans="1:21" x14ac:dyDescent="0.25">
      <c r="A67" s="172">
        <v>0</v>
      </c>
      <c r="B67" s="173">
        <v>0.71238705892229504</v>
      </c>
      <c r="C67">
        <f t="shared" ref="C67:C130" si="35">IF($B67&gt;0.05,1,0)</f>
        <v>1</v>
      </c>
      <c r="D67">
        <f t="shared" ref="D67:D130" si="36">IF($B67&gt;0.1,1,0)</f>
        <v>1</v>
      </c>
      <c r="E67">
        <f t="shared" ref="E67:E130" si="37">IF($B67&gt;0.15,1,0)</f>
        <v>1</v>
      </c>
      <c r="F67">
        <f t="shared" ref="F67:F130" si="38">IF($B67&gt;0.2,1,0)</f>
        <v>1</v>
      </c>
      <c r="G67">
        <f t="shared" ref="G67:G130" si="39">IF($B67&gt;0.25,1,0)</f>
        <v>1</v>
      </c>
      <c r="H67">
        <f t="shared" ref="H67:H130" si="40">IF($B67&gt;0.3,1,0)</f>
        <v>1</v>
      </c>
      <c r="I67">
        <f t="shared" ref="I67:I130" si="41">IF($B67&gt;0.35,1,0)</f>
        <v>1</v>
      </c>
      <c r="J67">
        <f t="shared" ref="J67:J130" si="42">IF($B67&gt;0.4,1,0)</f>
        <v>1</v>
      </c>
      <c r="K67">
        <f t="shared" ref="K67:K130" si="43">IF($B67&gt;0.45,1,0)</f>
        <v>1</v>
      </c>
      <c r="L67">
        <f t="shared" ref="L67:L130" si="44">IF($B67&gt;0.5,1,0)</f>
        <v>1</v>
      </c>
      <c r="M67">
        <f t="shared" ref="M67:M130" si="45">IF($B67&gt;0.55,1,0)</f>
        <v>1</v>
      </c>
      <c r="N67">
        <f t="shared" ref="N67:N130" si="46">IF($B67&gt;0.6,1,0)</f>
        <v>1</v>
      </c>
      <c r="O67">
        <f t="shared" ref="O67:O130" si="47">IF($B67&gt;0.65,1,0)</f>
        <v>1</v>
      </c>
      <c r="P67">
        <f t="shared" ref="P67:P130" si="48">IF($B67&gt;0.7,1,0)</f>
        <v>1</v>
      </c>
      <c r="Q67">
        <f t="shared" ref="Q67:Q130" si="49">IF($B67&gt;0.75,1,0)</f>
        <v>0</v>
      </c>
      <c r="R67">
        <f t="shared" ref="R67:R130" si="50">IF($B67&gt;0.8,1,0)</f>
        <v>0</v>
      </c>
      <c r="S67">
        <f t="shared" ref="S67:S130" si="51">IF($B67&gt;0.85,1,0)</f>
        <v>0</v>
      </c>
      <c r="T67">
        <f t="shared" ref="T67:T130" si="52">IF($B67&gt;0.9,1,0)</f>
        <v>0</v>
      </c>
      <c r="U67">
        <f t="shared" ref="U67:U130" si="53">IF($B67&gt;0.95,1,0)</f>
        <v>0</v>
      </c>
    </row>
    <row r="68" spans="1:21" x14ac:dyDescent="0.25">
      <c r="A68" s="172">
        <v>1</v>
      </c>
      <c r="B68" s="173">
        <v>0.37792789192816001</v>
      </c>
      <c r="C68">
        <f t="shared" si="35"/>
        <v>1</v>
      </c>
      <c r="D68">
        <f t="shared" si="36"/>
        <v>1</v>
      </c>
      <c r="E68">
        <f t="shared" si="37"/>
        <v>1</v>
      </c>
      <c r="F68">
        <f t="shared" si="38"/>
        <v>1</v>
      </c>
      <c r="G68">
        <f t="shared" si="39"/>
        <v>1</v>
      </c>
      <c r="H68">
        <f t="shared" si="40"/>
        <v>1</v>
      </c>
      <c r="I68">
        <f t="shared" si="41"/>
        <v>1</v>
      </c>
      <c r="J68">
        <f t="shared" si="42"/>
        <v>0</v>
      </c>
      <c r="K68">
        <f t="shared" si="43"/>
        <v>0</v>
      </c>
      <c r="L68">
        <f t="shared" si="44"/>
        <v>0</v>
      </c>
      <c r="M68">
        <f t="shared" si="45"/>
        <v>0</v>
      </c>
      <c r="N68">
        <f t="shared" si="46"/>
        <v>0</v>
      </c>
      <c r="O68">
        <f t="shared" si="47"/>
        <v>0</v>
      </c>
      <c r="P68">
        <f t="shared" si="48"/>
        <v>0</v>
      </c>
      <c r="Q68">
        <f t="shared" si="49"/>
        <v>0</v>
      </c>
      <c r="R68">
        <f t="shared" si="50"/>
        <v>0</v>
      </c>
      <c r="S68">
        <f t="shared" si="51"/>
        <v>0</v>
      </c>
      <c r="T68">
        <f t="shared" si="52"/>
        <v>0</v>
      </c>
      <c r="U68">
        <f t="shared" si="53"/>
        <v>0</v>
      </c>
    </row>
    <row r="69" spans="1:21" x14ac:dyDescent="0.25">
      <c r="A69" s="172">
        <v>0</v>
      </c>
      <c r="B69" s="173">
        <v>0.41136249212574</v>
      </c>
      <c r="C69">
        <f t="shared" si="35"/>
        <v>1</v>
      </c>
      <c r="D69">
        <f t="shared" si="36"/>
        <v>1</v>
      </c>
      <c r="E69">
        <f t="shared" si="37"/>
        <v>1</v>
      </c>
      <c r="F69">
        <f t="shared" si="38"/>
        <v>1</v>
      </c>
      <c r="G69">
        <f t="shared" si="39"/>
        <v>1</v>
      </c>
      <c r="H69">
        <f t="shared" si="40"/>
        <v>1</v>
      </c>
      <c r="I69">
        <f t="shared" si="41"/>
        <v>1</v>
      </c>
      <c r="J69">
        <f t="shared" si="42"/>
        <v>1</v>
      </c>
      <c r="K69">
        <f t="shared" si="43"/>
        <v>0</v>
      </c>
      <c r="L69">
        <f t="shared" si="44"/>
        <v>0</v>
      </c>
      <c r="M69">
        <f t="shared" si="45"/>
        <v>0</v>
      </c>
      <c r="N69">
        <f t="shared" si="46"/>
        <v>0</v>
      </c>
      <c r="O69">
        <f t="shared" si="47"/>
        <v>0</v>
      </c>
      <c r="P69">
        <f t="shared" si="48"/>
        <v>0</v>
      </c>
      <c r="Q69">
        <f t="shared" si="49"/>
        <v>0</v>
      </c>
      <c r="R69">
        <f t="shared" si="50"/>
        <v>0</v>
      </c>
      <c r="S69">
        <f t="shared" si="51"/>
        <v>0</v>
      </c>
      <c r="T69">
        <f t="shared" si="52"/>
        <v>0</v>
      </c>
      <c r="U69">
        <f t="shared" si="53"/>
        <v>0</v>
      </c>
    </row>
    <row r="70" spans="1:21" x14ac:dyDescent="0.25">
      <c r="A70" s="172">
        <v>0</v>
      </c>
      <c r="B70" s="173">
        <v>0.324889421492491</v>
      </c>
      <c r="C70">
        <f t="shared" si="35"/>
        <v>1</v>
      </c>
      <c r="D70">
        <f t="shared" si="36"/>
        <v>1</v>
      </c>
      <c r="E70">
        <f t="shared" si="37"/>
        <v>1</v>
      </c>
      <c r="F70">
        <f t="shared" si="38"/>
        <v>1</v>
      </c>
      <c r="G70">
        <f t="shared" si="39"/>
        <v>1</v>
      </c>
      <c r="H70">
        <f t="shared" si="40"/>
        <v>1</v>
      </c>
      <c r="I70">
        <f t="shared" si="41"/>
        <v>0</v>
      </c>
      <c r="J70">
        <f t="shared" si="42"/>
        <v>0</v>
      </c>
      <c r="K70">
        <f t="shared" si="43"/>
        <v>0</v>
      </c>
      <c r="L70">
        <f t="shared" si="44"/>
        <v>0</v>
      </c>
      <c r="M70">
        <f t="shared" si="45"/>
        <v>0</v>
      </c>
      <c r="N70">
        <f t="shared" si="46"/>
        <v>0</v>
      </c>
      <c r="O70">
        <f t="shared" si="47"/>
        <v>0</v>
      </c>
      <c r="P70">
        <f t="shared" si="48"/>
        <v>0</v>
      </c>
      <c r="Q70">
        <f t="shared" si="49"/>
        <v>0</v>
      </c>
      <c r="R70">
        <f t="shared" si="50"/>
        <v>0</v>
      </c>
      <c r="S70">
        <f t="shared" si="51"/>
        <v>0</v>
      </c>
      <c r="T70">
        <f t="shared" si="52"/>
        <v>0</v>
      </c>
      <c r="U70">
        <f t="shared" si="53"/>
        <v>0</v>
      </c>
    </row>
    <row r="71" spans="1:21" x14ac:dyDescent="0.25">
      <c r="A71" s="172">
        <v>1</v>
      </c>
      <c r="B71" s="173">
        <v>0.48537124259846298</v>
      </c>
      <c r="C71">
        <f t="shared" si="35"/>
        <v>1</v>
      </c>
      <c r="D71">
        <f t="shared" si="36"/>
        <v>1</v>
      </c>
      <c r="E71">
        <f t="shared" si="37"/>
        <v>1</v>
      </c>
      <c r="F71">
        <f t="shared" si="38"/>
        <v>1</v>
      </c>
      <c r="G71">
        <f t="shared" si="39"/>
        <v>1</v>
      </c>
      <c r="H71">
        <f t="shared" si="40"/>
        <v>1</v>
      </c>
      <c r="I71">
        <f t="shared" si="41"/>
        <v>1</v>
      </c>
      <c r="J71">
        <f t="shared" si="42"/>
        <v>1</v>
      </c>
      <c r="K71">
        <f t="shared" si="43"/>
        <v>1</v>
      </c>
      <c r="L71">
        <f t="shared" si="44"/>
        <v>0</v>
      </c>
      <c r="M71">
        <f t="shared" si="45"/>
        <v>0</v>
      </c>
      <c r="N71">
        <f t="shared" si="46"/>
        <v>0</v>
      </c>
      <c r="O71">
        <f t="shared" si="47"/>
        <v>0</v>
      </c>
      <c r="P71">
        <f t="shared" si="48"/>
        <v>0</v>
      </c>
      <c r="Q71">
        <f t="shared" si="49"/>
        <v>0</v>
      </c>
      <c r="R71">
        <f t="shared" si="50"/>
        <v>0</v>
      </c>
      <c r="S71">
        <f t="shared" si="51"/>
        <v>0</v>
      </c>
      <c r="T71">
        <f t="shared" si="52"/>
        <v>0</v>
      </c>
      <c r="U71">
        <f t="shared" si="53"/>
        <v>0</v>
      </c>
    </row>
    <row r="72" spans="1:21" x14ac:dyDescent="0.25">
      <c r="A72" s="172">
        <v>0</v>
      </c>
      <c r="B72" s="173">
        <v>0.46804296170856702</v>
      </c>
      <c r="C72">
        <f t="shared" si="35"/>
        <v>1</v>
      </c>
      <c r="D72">
        <f t="shared" si="36"/>
        <v>1</v>
      </c>
      <c r="E72">
        <f t="shared" si="37"/>
        <v>1</v>
      </c>
      <c r="F72">
        <f t="shared" si="38"/>
        <v>1</v>
      </c>
      <c r="G72">
        <f t="shared" si="39"/>
        <v>1</v>
      </c>
      <c r="H72">
        <f t="shared" si="40"/>
        <v>1</v>
      </c>
      <c r="I72">
        <f t="shared" si="41"/>
        <v>1</v>
      </c>
      <c r="J72">
        <f t="shared" si="42"/>
        <v>1</v>
      </c>
      <c r="K72">
        <f t="shared" si="43"/>
        <v>1</v>
      </c>
      <c r="L72">
        <f t="shared" si="44"/>
        <v>0</v>
      </c>
      <c r="M72">
        <f t="shared" si="45"/>
        <v>0</v>
      </c>
      <c r="N72">
        <f t="shared" si="46"/>
        <v>0</v>
      </c>
      <c r="O72">
        <f t="shared" si="47"/>
        <v>0</v>
      </c>
      <c r="P72">
        <f t="shared" si="48"/>
        <v>0</v>
      </c>
      <c r="Q72">
        <f t="shared" si="49"/>
        <v>0</v>
      </c>
      <c r="R72">
        <f t="shared" si="50"/>
        <v>0</v>
      </c>
      <c r="S72">
        <f t="shared" si="51"/>
        <v>0</v>
      </c>
      <c r="T72">
        <f t="shared" si="52"/>
        <v>0</v>
      </c>
      <c r="U72">
        <f t="shared" si="53"/>
        <v>0</v>
      </c>
    </row>
    <row r="73" spans="1:21" x14ac:dyDescent="0.25">
      <c r="A73" s="172">
        <v>0</v>
      </c>
      <c r="B73" s="173">
        <v>9.8929639311263196E-2</v>
      </c>
      <c r="C73">
        <f t="shared" si="35"/>
        <v>1</v>
      </c>
      <c r="D73">
        <f t="shared" si="36"/>
        <v>0</v>
      </c>
      <c r="E73">
        <f t="shared" si="37"/>
        <v>0</v>
      </c>
      <c r="F73">
        <f t="shared" si="38"/>
        <v>0</v>
      </c>
      <c r="G73">
        <f t="shared" si="39"/>
        <v>0</v>
      </c>
      <c r="H73">
        <f t="shared" si="40"/>
        <v>0</v>
      </c>
      <c r="I73">
        <f t="shared" si="41"/>
        <v>0</v>
      </c>
      <c r="J73">
        <f t="shared" si="42"/>
        <v>0</v>
      </c>
      <c r="K73">
        <f t="shared" si="43"/>
        <v>0</v>
      </c>
      <c r="L73">
        <f t="shared" si="44"/>
        <v>0</v>
      </c>
      <c r="M73">
        <f t="shared" si="45"/>
        <v>0</v>
      </c>
      <c r="N73">
        <f t="shared" si="46"/>
        <v>0</v>
      </c>
      <c r="O73">
        <f t="shared" si="47"/>
        <v>0</v>
      </c>
      <c r="P73">
        <f t="shared" si="48"/>
        <v>0</v>
      </c>
      <c r="Q73">
        <f t="shared" si="49"/>
        <v>0</v>
      </c>
      <c r="R73">
        <f t="shared" si="50"/>
        <v>0</v>
      </c>
      <c r="S73">
        <f t="shared" si="51"/>
        <v>0</v>
      </c>
      <c r="T73">
        <f t="shared" si="52"/>
        <v>0</v>
      </c>
      <c r="U73">
        <f t="shared" si="53"/>
        <v>0</v>
      </c>
    </row>
    <row r="74" spans="1:21" x14ac:dyDescent="0.25">
      <c r="A74" s="172">
        <v>0</v>
      </c>
      <c r="B74" s="173">
        <v>0.28451691292831199</v>
      </c>
      <c r="C74">
        <f t="shared" si="35"/>
        <v>1</v>
      </c>
      <c r="D74">
        <f t="shared" si="36"/>
        <v>1</v>
      </c>
      <c r="E74">
        <f t="shared" si="37"/>
        <v>1</v>
      </c>
      <c r="F74">
        <f t="shared" si="38"/>
        <v>1</v>
      </c>
      <c r="G74">
        <f t="shared" si="39"/>
        <v>1</v>
      </c>
      <c r="H74">
        <f t="shared" si="40"/>
        <v>0</v>
      </c>
      <c r="I74">
        <f t="shared" si="41"/>
        <v>0</v>
      </c>
      <c r="J74">
        <f t="shared" si="42"/>
        <v>0</v>
      </c>
      <c r="K74">
        <f t="shared" si="43"/>
        <v>0</v>
      </c>
      <c r="L74">
        <f t="shared" si="44"/>
        <v>0</v>
      </c>
      <c r="M74">
        <f t="shared" si="45"/>
        <v>0</v>
      </c>
      <c r="N74">
        <f t="shared" si="46"/>
        <v>0</v>
      </c>
      <c r="O74">
        <f t="shared" si="47"/>
        <v>0</v>
      </c>
      <c r="P74">
        <f t="shared" si="48"/>
        <v>0</v>
      </c>
      <c r="Q74">
        <f t="shared" si="49"/>
        <v>0</v>
      </c>
      <c r="R74">
        <f t="shared" si="50"/>
        <v>0</v>
      </c>
      <c r="S74">
        <f t="shared" si="51"/>
        <v>0</v>
      </c>
      <c r="T74">
        <f t="shared" si="52"/>
        <v>0</v>
      </c>
      <c r="U74">
        <f t="shared" si="53"/>
        <v>0</v>
      </c>
    </row>
    <row r="75" spans="1:21" x14ac:dyDescent="0.25">
      <c r="A75" s="172">
        <v>0</v>
      </c>
      <c r="B75" s="173">
        <v>0.184751281159835</v>
      </c>
      <c r="C75">
        <f t="shared" si="35"/>
        <v>1</v>
      </c>
      <c r="D75">
        <f t="shared" si="36"/>
        <v>1</v>
      </c>
      <c r="E75">
        <f t="shared" si="37"/>
        <v>1</v>
      </c>
      <c r="F75">
        <f t="shared" si="38"/>
        <v>0</v>
      </c>
      <c r="G75">
        <f t="shared" si="39"/>
        <v>0</v>
      </c>
      <c r="H75">
        <f t="shared" si="40"/>
        <v>0</v>
      </c>
      <c r="I75">
        <f t="shared" si="41"/>
        <v>0</v>
      </c>
      <c r="J75">
        <f t="shared" si="42"/>
        <v>0</v>
      </c>
      <c r="K75">
        <f t="shared" si="43"/>
        <v>0</v>
      </c>
      <c r="L75">
        <f t="shared" si="44"/>
        <v>0</v>
      </c>
      <c r="M75">
        <f t="shared" si="45"/>
        <v>0</v>
      </c>
      <c r="N75">
        <f t="shared" si="46"/>
        <v>0</v>
      </c>
      <c r="O75">
        <f t="shared" si="47"/>
        <v>0</v>
      </c>
      <c r="P75">
        <f t="shared" si="48"/>
        <v>0</v>
      </c>
      <c r="Q75">
        <f t="shared" si="49"/>
        <v>0</v>
      </c>
      <c r="R75">
        <f t="shared" si="50"/>
        <v>0</v>
      </c>
      <c r="S75">
        <f t="shared" si="51"/>
        <v>0</v>
      </c>
      <c r="T75">
        <f t="shared" si="52"/>
        <v>0</v>
      </c>
      <c r="U75">
        <f t="shared" si="53"/>
        <v>0</v>
      </c>
    </row>
    <row r="76" spans="1:21" x14ac:dyDescent="0.25">
      <c r="A76" s="172">
        <v>0</v>
      </c>
      <c r="B76" s="173">
        <v>0.28451691292831199</v>
      </c>
      <c r="C76">
        <f t="shared" si="35"/>
        <v>1</v>
      </c>
      <c r="D76">
        <f t="shared" si="36"/>
        <v>1</v>
      </c>
      <c r="E76">
        <f t="shared" si="37"/>
        <v>1</v>
      </c>
      <c r="F76">
        <f t="shared" si="38"/>
        <v>1</v>
      </c>
      <c r="G76">
        <f t="shared" si="39"/>
        <v>1</v>
      </c>
      <c r="H76">
        <f t="shared" si="40"/>
        <v>0</v>
      </c>
      <c r="I76">
        <f t="shared" si="41"/>
        <v>0</v>
      </c>
      <c r="J76">
        <f t="shared" si="42"/>
        <v>0</v>
      </c>
      <c r="K76">
        <f t="shared" si="43"/>
        <v>0</v>
      </c>
      <c r="L76">
        <f t="shared" si="44"/>
        <v>0</v>
      </c>
      <c r="M76">
        <f t="shared" si="45"/>
        <v>0</v>
      </c>
      <c r="N76">
        <f t="shared" si="46"/>
        <v>0</v>
      </c>
      <c r="O76">
        <f t="shared" si="47"/>
        <v>0</v>
      </c>
      <c r="P76">
        <f t="shared" si="48"/>
        <v>0</v>
      </c>
      <c r="Q76">
        <f t="shared" si="49"/>
        <v>0</v>
      </c>
      <c r="R76">
        <f t="shared" si="50"/>
        <v>0</v>
      </c>
      <c r="S76">
        <f t="shared" si="51"/>
        <v>0</v>
      </c>
      <c r="T76">
        <f t="shared" si="52"/>
        <v>0</v>
      </c>
      <c r="U76">
        <f t="shared" si="53"/>
        <v>0</v>
      </c>
    </row>
    <row r="77" spans="1:21" x14ac:dyDescent="0.25">
      <c r="A77" s="172">
        <v>0</v>
      </c>
      <c r="B77" s="173">
        <v>0.324889421492491</v>
      </c>
      <c r="C77">
        <f t="shared" si="35"/>
        <v>1</v>
      </c>
      <c r="D77">
        <f t="shared" si="36"/>
        <v>1</v>
      </c>
      <c r="E77">
        <f t="shared" si="37"/>
        <v>1</v>
      </c>
      <c r="F77">
        <f t="shared" si="38"/>
        <v>1</v>
      </c>
      <c r="G77">
        <f t="shared" si="39"/>
        <v>1</v>
      </c>
      <c r="H77">
        <f t="shared" si="40"/>
        <v>1</v>
      </c>
      <c r="I77">
        <f t="shared" si="41"/>
        <v>0</v>
      </c>
      <c r="J77">
        <f t="shared" si="42"/>
        <v>0</v>
      </c>
      <c r="K77">
        <f t="shared" si="43"/>
        <v>0</v>
      </c>
      <c r="L77">
        <f t="shared" si="44"/>
        <v>0</v>
      </c>
      <c r="M77">
        <f t="shared" si="45"/>
        <v>0</v>
      </c>
      <c r="N77">
        <f t="shared" si="46"/>
        <v>0</v>
      </c>
      <c r="O77">
        <f t="shared" si="47"/>
        <v>0</v>
      </c>
      <c r="P77">
        <f t="shared" si="48"/>
        <v>0</v>
      </c>
      <c r="Q77">
        <f t="shared" si="49"/>
        <v>0</v>
      </c>
      <c r="R77">
        <f t="shared" si="50"/>
        <v>0</v>
      </c>
      <c r="S77">
        <f t="shared" si="51"/>
        <v>0</v>
      </c>
      <c r="T77">
        <f t="shared" si="52"/>
        <v>0</v>
      </c>
      <c r="U77">
        <f t="shared" si="53"/>
        <v>0</v>
      </c>
    </row>
    <row r="78" spans="1:21" x14ac:dyDescent="0.25">
      <c r="A78" s="172">
        <v>1</v>
      </c>
      <c r="B78" s="173">
        <v>9.8929639311263196E-2</v>
      </c>
      <c r="C78">
        <f t="shared" si="35"/>
        <v>1</v>
      </c>
      <c r="D78">
        <f t="shared" si="36"/>
        <v>0</v>
      </c>
      <c r="E78">
        <f t="shared" si="37"/>
        <v>0</v>
      </c>
      <c r="F78">
        <f t="shared" si="38"/>
        <v>0</v>
      </c>
      <c r="G78">
        <f t="shared" si="39"/>
        <v>0</v>
      </c>
      <c r="H78">
        <f t="shared" si="40"/>
        <v>0</v>
      </c>
      <c r="I78">
        <f t="shared" si="41"/>
        <v>0</v>
      </c>
      <c r="J78">
        <f t="shared" si="42"/>
        <v>0</v>
      </c>
      <c r="K78">
        <f t="shared" si="43"/>
        <v>0</v>
      </c>
      <c r="L78">
        <f t="shared" si="44"/>
        <v>0</v>
      </c>
      <c r="M78">
        <f t="shared" si="45"/>
        <v>0</v>
      </c>
      <c r="N78">
        <f t="shared" si="46"/>
        <v>0</v>
      </c>
      <c r="O78">
        <f t="shared" si="47"/>
        <v>0</v>
      </c>
      <c r="P78">
        <f t="shared" si="48"/>
        <v>0</v>
      </c>
      <c r="Q78">
        <f t="shared" si="49"/>
        <v>0</v>
      </c>
      <c r="R78">
        <f t="shared" si="50"/>
        <v>0</v>
      </c>
      <c r="S78">
        <f t="shared" si="51"/>
        <v>0</v>
      </c>
      <c r="T78">
        <f t="shared" si="52"/>
        <v>0</v>
      </c>
      <c r="U78">
        <f t="shared" si="53"/>
        <v>0</v>
      </c>
    </row>
    <row r="79" spans="1:21" x14ac:dyDescent="0.25">
      <c r="A79" s="172">
        <v>1</v>
      </c>
      <c r="B79" s="173">
        <v>0.48537124259846298</v>
      </c>
      <c r="C79">
        <f t="shared" si="35"/>
        <v>1</v>
      </c>
      <c r="D79">
        <f t="shared" si="36"/>
        <v>1</v>
      </c>
      <c r="E79">
        <f t="shared" si="37"/>
        <v>1</v>
      </c>
      <c r="F79">
        <f t="shared" si="38"/>
        <v>1</v>
      </c>
      <c r="G79">
        <f t="shared" si="39"/>
        <v>1</v>
      </c>
      <c r="H79">
        <f t="shared" si="40"/>
        <v>1</v>
      </c>
      <c r="I79">
        <f t="shared" si="41"/>
        <v>1</v>
      </c>
      <c r="J79">
        <f t="shared" si="42"/>
        <v>1</v>
      </c>
      <c r="K79">
        <f t="shared" si="43"/>
        <v>1</v>
      </c>
      <c r="L79">
        <f t="shared" si="44"/>
        <v>0</v>
      </c>
      <c r="M79">
        <f t="shared" si="45"/>
        <v>0</v>
      </c>
      <c r="N79">
        <f t="shared" si="46"/>
        <v>0</v>
      </c>
      <c r="O79">
        <f t="shared" si="47"/>
        <v>0</v>
      </c>
      <c r="P79">
        <f t="shared" si="48"/>
        <v>0</v>
      </c>
      <c r="Q79">
        <f t="shared" si="49"/>
        <v>0</v>
      </c>
      <c r="R79">
        <f t="shared" si="50"/>
        <v>0</v>
      </c>
      <c r="S79">
        <f t="shared" si="51"/>
        <v>0</v>
      </c>
      <c r="T79">
        <f t="shared" si="52"/>
        <v>0</v>
      </c>
      <c r="U79">
        <f t="shared" si="53"/>
        <v>0</v>
      </c>
    </row>
    <row r="80" spans="1:21" x14ac:dyDescent="0.25">
      <c r="A80" s="172">
        <v>0</v>
      </c>
      <c r="B80" s="173">
        <v>0.36025126987088102</v>
      </c>
      <c r="C80">
        <f t="shared" si="35"/>
        <v>1</v>
      </c>
      <c r="D80">
        <f t="shared" si="36"/>
        <v>1</v>
      </c>
      <c r="E80">
        <f t="shared" si="37"/>
        <v>1</v>
      </c>
      <c r="F80">
        <f t="shared" si="38"/>
        <v>1</v>
      </c>
      <c r="G80">
        <f t="shared" si="39"/>
        <v>1</v>
      </c>
      <c r="H80">
        <f t="shared" si="40"/>
        <v>1</v>
      </c>
      <c r="I80">
        <f t="shared" si="41"/>
        <v>1</v>
      </c>
      <c r="J80">
        <f t="shared" si="42"/>
        <v>0</v>
      </c>
      <c r="K80">
        <f t="shared" si="43"/>
        <v>0</v>
      </c>
      <c r="L80">
        <f t="shared" si="44"/>
        <v>0</v>
      </c>
      <c r="M80">
        <f t="shared" si="45"/>
        <v>0</v>
      </c>
      <c r="N80">
        <f t="shared" si="46"/>
        <v>0</v>
      </c>
      <c r="O80">
        <f t="shared" si="47"/>
        <v>0</v>
      </c>
      <c r="P80">
        <f t="shared" si="48"/>
        <v>0</v>
      </c>
      <c r="Q80">
        <f t="shared" si="49"/>
        <v>0</v>
      </c>
      <c r="R80">
        <f t="shared" si="50"/>
        <v>0</v>
      </c>
      <c r="S80">
        <f t="shared" si="51"/>
        <v>0</v>
      </c>
      <c r="T80">
        <f t="shared" si="52"/>
        <v>0</v>
      </c>
      <c r="U80">
        <f t="shared" si="53"/>
        <v>0</v>
      </c>
    </row>
    <row r="81" spans="1:21" x14ac:dyDescent="0.25">
      <c r="A81" s="172">
        <v>1</v>
      </c>
      <c r="B81" s="173">
        <v>0.195444760522271</v>
      </c>
      <c r="C81">
        <f t="shared" si="35"/>
        <v>1</v>
      </c>
      <c r="D81">
        <f t="shared" si="36"/>
        <v>1</v>
      </c>
      <c r="E81">
        <f t="shared" si="37"/>
        <v>1</v>
      </c>
      <c r="F81">
        <f t="shared" si="38"/>
        <v>0</v>
      </c>
      <c r="G81">
        <f t="shared" si="39"/>
        <v>0</v>
      </c>
      <c r="H81">
        <f t="shared" si="40"/>
        <v>0</v>
      </c>
      <c r="I81">
        <f t="shared" si="41"/>
        <v>0</v>
      </c>
      <c r="J81">
        <f t="shared" si="42"/>
        <v>0</v>
      </c>
      <c r="K81">
        <f t="shared" si="43"/>
        <v>0</v>
      </c>
      <c r="L81">
        <f t="shared" si="44"/>
        <v>0</v>
      </c>
      <c r="M81">
        <f t="shared" si="45"/>
        <v>0</v>
      </c>
      <c r="N81">
        <f t="shared" si="46"/>
        <v>0</v>
      </c>
      <c r="O81">
        <f t="shared" si="47"/>
        <v>0</v>
      </c>
      <c r="P81">
        <f t="shared" si="48"/>
        <v>0</v>
      </c>
      <c r="Q81">
        <f t="shared" si="49"/>
        <v>0</v>
      </c>
      <c r="R81">
        <f t="shared" si="50"/>
        <v>0</v>
      </c>
      <c r="S81">
        <f t="shared" si="51"/>
        <v>0</v>
      </c>
      <c r="T81">
        <f t="shared" si="52"/>
        <v>0</v>
      </c>
      <c r="U81">
        <f t="shared" si="53"/>
        <v>0</v>
      </c>
    </row>
    <row r="82" spans="1:21" x14ac:dyDescent="0.25">
      <c r="A82" s="172">
        <v>0</v>
      </c>
      <c r="B82" s="173">
        <v>0.29886796071782801</v>
      </c>
      <c r="C82">
        <f t="shared" si="35"/>
        <v>1</v>
      </c>
      <c r="D82">
        <f t="shared" si="36"/>
        <v>1</v>
      </c>
      <c r="E82">
        <f t="shared" si="37"/>
        <v>1</v>
      </c>
      <c r="F82">
        <f t="shared" si="38"/>
        <v>1</v>
      </c>
      <c r="G82">
        <f t="shared" si="39"/>
        <v>1</v>
      </c>
      <c r="H82">
        <f t="shared" si="40"/>
        <v>0</v>
      </c>
      <c r="I82">
        <f t="shared" si="41"/>
        <v>0</v>
      </c>
      <c r="J82">
        <f t="shared" si="42"/>
        <v>0</v>
      </c>
      <c r="K82">
        <f t="shared" si="43"/>
        <v>0</v>
      </c>
      <c r="L82">
        <f t="shared" si="44"/>
        <v>0</v>
      </c>
      <c r="M82">
        <f t="shared" si="45"/>
        <v>0</v>
      </c>
      <c r="N82">
        <f t="shared" si="46"/>
        <v>0</v>
      </c>
      <c r="O82">
        <f t="shared" si="47"/>
        <v>0</v>
      </c>
      <c r="P82">
        <f t="shared" si="48"/>
        <v>0</v>
      </c>
      <c r="Q82">
        <f t="shared" si="49"/>
        <v>0</v>
      </c>
      <c r="R82">
        <f t="shared" si="50"/>
        <v>0</v>
      </c>
      <c r="S82">
        <f t="shared" si="51"/>
        <v>0</v>
      </c>
      <c r="T82">
        <f t="shared" si="52"/>
        <v>0</v>
      </c>
      <c r="U82">
        <f t="shared" si="53"/>
        <v>0</v>
      </c>
    </row>
    <row r="83" spans="1:21" x14ac:dyDescent="0.25">
      <c r="A83" s="172">
        <v>1</v>
      </c>
      <c r="B83" s="173">
        <v>0.16671111190805199</v>
      </c>
      <c r="C83">
        <f t="shared" si="35"/>
        <v>1</v>
      </c>
      <c r="D83">
        <f t="shared" si="36"/>
        <v>1</v>
      </c>
      <c r="E83">
        <f t="shared" si="37"/>
        <v>1</v>
      </c>
      <c r="F83">
        <f t="shared" si="38"/>
        <v>0</v>
      </c>
      <c r="G83">
        <f t="shared" si="39"/>
        <v>0</v>
      </c>
      <c r="H83">
        <f t="shared" si="40"/>
        <v>0</v>
      </c>
      <c r="I83">
        <f t="shared" si="41"/>
        <v>0</v>
      </c>
      <c r="J83">
        <f t="shared" si="42"/>
        <v>0</v>
      </c>
      <c r="K83">
        <f t="shared" si="43"/>
        <v>0</v>
      </c>
      <c r="L83">
        <f t="shared" si="44"/>
        <v>0</v>
      </c>
      <c r="M83">
        <f t="shared" si="45"/>
        <v>0</v>
      </c>
      <c r="N83">
        <f t="shared" si="46"/>
        <v>0</v>
      </c>
      <c r="O83">
        <f t="shared" si="47"/>
        <v>0</v>
      </c>
      <c r="P83">
        <f t="shared" si="48"/>
        <v>0</v>
      </c>
      <c r="Q83">
        <f t="shared" si="49"/>
        <v>0</v>
      </c>
      <c r="R83">
        <f t="shared" si="50"/>
        <v>0</v>
      </c>
      <c r="S83">
        <f t="shared" si="51"/>
        <v>0</v>
      </c>
      <c r="T83">
        <f t="shared" si="52"/>
        <v>0</v>
      </c>
      <c r="U83">
        <f t="shared" si="53"/>
        <v>0</v>
      </c>
    </row>
    <row r="84" spans="1:21" x14ac:dyDescent="0.25">
      <c r="A84" s="172">
        <v>0</v>
      </c>
      <c r="B84" s="173">
        <v>8.2922879136811498E-2</v>
      </c>
      <c r="C84">
        <f t="shared" si="35"/>
        <v>1</v>
      </c>
      <c r="D84">
        <f t="shared" si="36"/>
        <v>0</v>
      </c>
      <c r="E84">
        <f t="shared" si="37"/>
        <v>0</v>
      </c>
      <c r="F84">
        <f t="shared" si="38"/>
        <v>0</v>
      </c>
      <c r="G84">
        <f t="shared" si="39"/>
        <v>0</v>
      </c>
      <c r="H84">
        <f t="shared" si="40"/>
        <v>0</v>
      </c>
      <c r="I84">
        <f t="shared" si="41"/>
        <v>0</v>
      </c>
      <c r="J84">
        <f t="shared" si="42"/>
        <v>0</v>
      </c>
      <c r="K84">
        <f t="shared" si="43"/>
        <v>0</v>
      </c>
      <c r="L84">
        <f t="shared" si="44"/>
        <v>0</v>
      </c>
      <c r="M84">
        <f t="shared" si="45"/>
        <v>0</v>
      </c>
      <c r="N84">
        <f t="shared" si="46"/>
        <v>0</v>
      </c>
      <c r="O84">
        <f t="shared" si="47"/>
        <v>0</v>
      </c>
      <c r="P84">
        <f t="shared" si="48"/>
        <v>0</v>
      </c>
      <c r="Q84">
        <f t="shared" si="49"/>
        <v>0</v>
      </c>
      <c r="R84">
        <f t="shared" si="50"/>
        <v>0</v>
      </c>
      <c r="S84">
        <f t="shared" si="51"/>
        <v>0</v>
      </c>
      <c r="T84">
        <f t="shared" si="52"/>
        <v>0</v>
      </c>
      <c r="U84">
        <f t="shared" si="53"/>
        <v>0</v>
      </c>
    </row>
    <row r="85" spans="1:21" x14ac:dyDescent="0.25">
      <c r="A85" s="172">
        <v>0</v>
      </c>
      <c r="B85" s="173">
        <v>0.14791278428274199</v>
      </c>
      <c r="C85">
        <f t="shared" si="35"/>
        <v>1</v>
      </c>
      <c r="D85">
        <f t="shared" si="36"/>
        <v>1</v>
      </c>
      <c r="E85">
        <f t="shared" si="37"/>
        <v>0</v>
      </c>
      <c r="F85">
        <f t="shared" si="38"/>
        <v>0</v>
      </c>
      <c r="G85">
        <f t="shared" si="39"/>
        <v>0</v>
      </c>
      <c r="H85">
        <f t="shared" si="40"/>
        <v>0</v>
      </c>
      <c r="I85">
        <f t="shared" si="41"/>
        <v>0</v>
      </c>
      <c r="J85">
        <f t="shared" si="42"/>
        <v>0</v>
      </c>
      <c r="K85">
        <f t="shared" si="43"/>
        <v>0</v>
      </c>
      <c r="L85">
        <f t="shared" si="44"/>
        <v>0</v>
      </c>
      <c r="M85">
        <f t="shared" si="45"/>
        <v>0</v>
      </c>
      <c r="N85">
        <f t="shared" si="46"/>
        <v>0</v>
      </c>
      <c r="O85">
        <f t="shared" si="47"/>
        <v>0</v>
      </c>
      <c r="P85">
        <f t="shared" si="48"/>
        <v>0</v>
      </c>
      <c r="Q85">
        <f t="shared" si="49"/>
        <v>0</v>
      </c>
      <c r="R85">
        <f t="shared" si="50"/>
        <v>0</v>
      </c>
      <c r="S85">
        <f t="shared" si="51"/>
        <v>0</v>
      </c>
      <c r="T85">
        <f t="shared" si="52"/>
        <v>0</v>
      </c>
      <c r="U85">
        <f t="shared" si="53"/>
        <v>0</v>
      </c>
    </row>
    <row r="86" spans="1:21" x14ac:dyDescent="0.25">
      <c r="A86" s="172">
        <v>1</v>
      </c>
      <c r="B86" s="173">
        <v>8.2922879136811498E-2</v>
      </c>
      <c r="C86">
        <f t="shared" si="35"/>
        <v>1</v>
      </c>
      <c r="D86">
        <f t="shared" si="36"/>
        <v>0</v>
      </c>
      <c r="E86">
        <f t="shared" si="37"/>
        <v>0</v>
      </c>
      <c r="F86">
        <f t="shared" si="38"/>
        <v>0</v>
      </c>
      <c r="G86">
        <f t="shared" si="39"/>
        <v>0</v>
      </c>
      <c r="H86">
        <f t="shared" si="40"/>
        <v>0</v>
      </c>
      <c r="I86">
        <f t="shared" si="41"/>
        <v>0</v>
      </c>
      <c r="J86">
        <f t="shared" si="42"/>
        <v>0</v>
      </c>
      <c r="K86">
        <f t="shared" si="43"/>
        <v>0</v>
      </c>
      <c r="L86">
        <f t="shared" si="44"/>
        <v>0</v>
      </c>
      <c r="M86">
        <f t="shared" si="45"/>
        <v>0</v>
      </c>
      <c r="N86">
        <f t="shared" si="46"/>
        <v>0</v>
      </c>
      <c r="O86">
        <f t="shared" si="47"/>
        <v>0</v>
      </c>
      <c r="P86">
        <f t="shared" si="48"/>
        <v>0</v>
      </c>
      <c r="Q86">
        <f t="shared" si="49"/>
        <v>0</v>
      </c>
      <c r="R86">
        <f t="shared" si="50"/>
        <v>0</v>
      </c>
      <c r="S86">
        <f t="shared" si="51"/>
        <v>0</v>
      </c>
      <c r="T86">
        <f t="shared" si="52"/>
        <v>0</v>
      </c>
      <c r="U86">
        <f t="shared" si="53"/>
        <v>0</v>
      </c>
    </row>
    <row r="87" spans="1:21" x14ac:dyDescent="0.25">
      <c r="A87" s="172">
        <v>0</v>
      </c>
      <c r="B87" s="173">
        <v>0.52173482943721605</v>
      </c>
      <c r="C87">
        <f t="shared" si="35"/>
        <v>1</v>
      </c>
      <c r="D87">
        <f t="shared" si="36"/>
        <v>1</v>
      </c>
      <c r="E87">
        <f t="shared" si="37"/>
        <v>1</v>
      </c>
      <c r="F87">
        <f t="shared" si="38"/>
        <v>1</v>
      </c>
      <c r="G87">
        <f t="shared" si="39"/>
        <v>1</v>
      </c>
      <c r="H87">
        <f t="shared" si="40"/>
        <v>1</v>
      </c>
      <c r="I87">
        <f t="shared" si="41"/>
        <v>1</v>
      </c>
      <c r="J87">
        <f t="shared" si="42"/>
        <v>1</v>
      </c>
      <c r="K87">
        <f t="shared" si="43"/>
        <v>1</v>
      </c>
      <c r="L87">
        <f t="shared" si="44"/>
        <v>1</v>
      </c>
      <c r="M87">
        <f t="shared" si="45"/>
        <v>0</v>
      </c>
      <c r="N87">
        <f t="shared" si="46"/>
        <v>0</v>
      </c>
      <c r="O87">
        <f t="shared" si="47"/>
        <v>0</v>
      </c>
      <c r="P87">
        <f t="shared" si="48"/>
        <v>0</v>
      </c>
      <c r="Q87">
        <f t="shared" si="49"/>
        <v>0</v>
      </c>
      <c r="R87">
        <f t="shared" si="50"/>
        <v>0</v>
      </c>
      <c r="S87">
        <f t="shared" si="51"/>
        <v>0</v>
      </c>
      <c r="T87">
        <f t="shared" si="52"/>
        <v>0</v>
      </c>
      <c r="U87">
        <f t="shared" si="53"/>
        <v>0</v>
      </c>
    </row>
    <row r="88" spans="1:21" x14ac:dyDescent="0.25">
      <c r="A88" s="172">
        <v>0</v>
      </c>
      <c r="B88" s="173">
        <v>0.30195942587159602</v>
      </c>
      <c r="C88">
        <f t="shared" si="35"/>
        <v>1</v>
      </c>
      <c r="D88">
        <f t="shared" si="36"/>
        <v>1</v>
      </c>
      <c r="E88">
        <f t="shared" si="37"/>
        <v>1</v>
      </c>
      <c r="F88">
        <f t="shared" si="38"/>
        <v>1</v>
      </c>
      <c r="G88">
        <f t="shared" si="39"/>
        <v>1</v>
      </c>
      <c r="H88">
        <f t="shared" si="40"/>
        <v>1</v>
      </c>
      <c r="I88">
        <f t="shared" si="41"/>
        <v>0</v>
      </c>
      <c r="J88">
        <f t="shared" si="42"/>
        <v>0</v>
      </c>
      <c r="K88">
        <f t="shared" si="43"/>
        <v>0</v>
      </c>
      <c r="L88">
        <f t="shared" si="44"/>
        <v>0</v>
      </c>
      <c r="M88">
        <f t="shared" si="45"/>
        <v>0</v>
      </c>
      <c r="N88">
        <f t="shared" si="46"/>
        <v>0</v>
      </c>
      <c r="O88">
        <f t="shared" si="47"/>
        <v>0</v>
      </c>
      <c r="P88">
        <f t="shared" si="48"/>
        <v>0</v>
      </c>
      <c r="Q88">
        <f t="shared" si="49"/>
        <v>0</v>
      </c>
      <c r="R88">
        <f t="shared" si="50"/>
        <v>0</v>
      </c>
      <c r="S88">
        <f t="shared" si="51"/>
        <v>0</v>
      </c>
      <c r="T88">
        <f t="shared" si="52"/>
        <v>0</v>
      </c>
      <c r="U88">
        <f t="shared" si="53"/>
        <v>0</v>
      </c>
    </row>
    <row r="89" spans="1:21" x14ac:dyDescent="0.25">
      <c r="A89" s="172">
        <v>0</v>
      </c>
      <c r="B89" s="173">
        <v>0.36025126987088102</v>
      </c>
      <c r="C89">
        <f t="shared" si="35"/>
        <v>1</v>
      </c>
      <c r="D89">
        <f t="shared" si="36"/>
        <v>1</v>
      </c>
      <c r="E89">
        <f t="shared" si="37"/>
        <v>1</v>
      </c>
      <c r="F89">
        <f t="shared" si="38"/>
        <v>1</v>
      </c>
      <c r="G89">
        <f t="shared" si="39"/>
        <v>1</v>
      </c>
      <c r="H89">
        <f t="shared" si="40"/>
        <v>1</v>
      </c>
      <c r="I89">
        <f t="shared" si="41"/>
        <v>1</v>
      </c>
      <c r="J89">
        <f t="shared" si="42"/>
        <v>0</v>
      </c>
      <c r="K89">
        <f t="shared" si="43"/>
        <v>0</v>
      </c>
      <c r="L89">
        <f t="shared" si="44"/>
        <v>0</v>
      </c>
      <c r="M89">
        <f t="shared" si="45"/>
        <v>0</v>
      </c>
      <c r="N89">
        <f t="shared" si="46"/>
        <v>0</v>
      </c>
      <c r="O89">
        <f t="shared" si="47"/>
        <v>0</v>
      </c>
      <c r="P89">
        <f t="shared" si="48"/>
        <v>0</v>
      </c>
      <c r="Q89">
        <f t="shared" si="49"/>
        <v>0</v>
      </c>
      <c r="R89">
        <f t="shared" si="50"/>
        <v>0</v>
      </c>
      <c r="S89">
        <f t="shared" si="51"/>
        <v>0</v>
      </c>
      <c r="T89">
        <f t="shared" si="52"/>
        <v>0</v>
      </c>
      <c r="U89">
        <f t="shared" si="53"/>
        <v>0</v>
      </c>
    </row>
    <row r="90" spans="1:21" x14ac:dyDescent="0.25">
      <c r="A90" s="172">
        <v>0</v>
      </c>
      <c r="B90" s="173">
        <v>0.37792789192816001</v>
      </c>
      <c r="C90">
        <f t="shared" si="35"/>
        <v>1</v>
      </c>
      <c r="D90">
        <f t="shared" si="36"/>
        <v>1</v>
      </c>
      <c r="E90">
        <f t="shared" si="37"/>
        <v>1</v>
      </c>
      <c r="F90">
        <f t="shared" si="38"/>
        <v>1</v>
      </c>
      <c r="G90">
        <f t="shared" si="39"/>
        <v>1</v>
      </c>
      <c r="H90">
        <f t="shared" si="40"/>
        <v>1</v>
      </c>
      <c r="I90">
        <f t="shared" si="41"/>
        <v>1</v>
      </c>
      <c r="J90">
        <f t="shared" si="42"/>
        <v>0</v>
      </c>
      <c r="K90">
        <f t="shared" si="43"/>
        <v>0</v>
      </c>
      <c r="L90">
        <f t="shared" si="44"/>
        <v>0</v>
      </c>
      <c r="M90">
        <f t="shared" si="45"/>
        <v>0</v>
      </c>
      <c r="N90">
        <f t="shared" si="46"/>
        <v>0</v>
      </c>
      <c r="O90">
        <f t="shared" si="47"/>
        <v>0</v>
      </c>
      <c r="P90">
        <f t="shared" si="48"/>
        <v>0</v>
      </c>
      <c r="Q90">
        <f t="shared" si="49"/>
        <v>0</v>
      </c>
      <c r="R90">
        <f t="shared" si="50"/>
        <v>0</v>
      </c>
      <c r="S90">
        <f t="shared" si="51"/>
        <v>0</v>
      </c>
      <c r="T90">
        <f t="shared" si="52"/>
        <v>0</v>
      </c>
      <c r="U90">
        <f t="shared" si="53"/>
        <v>0</v>
      </c>
    </row>
    <row r="91" spans="1:21" x14ac:dyDescent="0.25">
      <c r="A91" s="172">
        <v>0</v>
      </c>
      <c r="B91" s="173">
        <v>0.34437033182301602</v>
      </c>
      <c r="C91">
        <f t="shared" si="35"/>
        <v>1</v>
      </c>
      <c r="D91">
        <f t="shared" si="36"/>
        <v>1</v>
      </c>
      <c r="E91">
        <f t="shared" si="37"/>
        <v>1</v>
      </c>
      <c r="F91">
        <f t="shared" si="38"/>
        <v>1</v>
      </c>
      <c r="G91">
        <f t="shared" si="39"/>
        <v>1</v>
      </c>
      <c r="H91">
        <f t="shared" si="40"/>
        <v>1</v>
      </c>
      <c r="I91">
        <f t="shared" si="41"/>
        <v>0</v>
      </c>
      <c r="J91">
        <f t="shared" si="42"/>
        <v>0</v>
      </c>
      <c r="K91">
        <f t="shared" si="43"/>
        <v>0</v>
      </c>
      <c r="L91">
        <f t="shared" si="44"/>
        <v>0</v>
      </c>
      <c r="M91">
        <f t="shared" si="45"/>
        <v>0</v>
      </c>
      <c r="N91">
        <f t="shared" si="46"/>
        <v>0</v>
      </c>
      <c r="O91">
        <f t="shared" si="47"/>
        <v>0</v>
      </c>
      <c r="P91">
        <f t="shared" si="48"/>
        <v>0</v>
      </c>
      <c r="Q91">
        <f t="shared" si="49"/>
        <v>0</v>
      </c>
      <c r="R91">
        <f t="shared" si="50"/>
        <v>0</v>
      </c>
      <c r="S91">
        <f t="shared" si="51"/>
        <v>0</v>
      </c>
      <c r="T91">
        <f t="shared" si="52"/>
        <v>0</v>
      </c>
      <c r="U91">
        <f t="shared" si="53"/>
        <v>0</v>
      </c>
    </row>
    <row r="92" spans="1:21" x14ac:dyDescent="0.25">
      <c r="A92" s="172">
        <v>0</v>
      </c>
      <c r="B92" s="173">
        <v>0.195444760522271</v>
      </c>
      <c r="C92">
        <f t="shared" si="35"/>
        <v>1</v>
      </c>
      <c r="D92">
        <f t="shared" si="36"/>
        <v>1</v>
      </c>
      <c r="E92">
        <f t="shared" si="37"/>
        <v>1</v>
      </c>
      <c r="F92">
        <f t="shared" si="38"/>
        <v>0</v>
      </c>
      <c r="G92">
        <f t="shared" si="39"/>
        <v>0</v>
      </c>
      <c r="H92">
        <f t="shared" si="40"/>
        <v>0</v>
      </c>
      <c r="I92">
        <f t="shared" si="41"/>
        <v>0</v>
      </c>
      <c r="J92">
        <f t="shared" si="42"/>
        <v>0</v>
      </c>
      <c r="K92">
        <f t="shared" si="43"/>
        <v>0</v>
      </c>
      <c r="L92">
        <f t="shared" si="44"/>
        <v>0</v>
      </c>
      <c r="M92">
        <f t="shared" si="45"/>
        <v>0</v>
      </c>
      <c r="N92">
        <f t="shared" si="46"/>
        <v>0</v>
      </c>
      <c r="O92">
        <f t="shared" si="47"/>
        <v>0</v>
      </c>
      <c r="P92">
        <f t="shared" si="48"/>
        <v>0</v>
      </c>
      <c r="Q92">
        <f t="shared" si="49"/>
        <v>0</v>
      </c>
      <c r="R92">
        <f t="shared" si="50"/>
        <v>0</v>
      </c>
      <c r="S92">
        <f t="shared" si="51"/>
        <v>0</v>
      </c>
      <c r="T92">
        <f t="shared" si="52"/>
        <v>0</v>
      </c>
      <c r="U92">
        <f t="shared" si="53"/>
        <v>0</v>
      </c>
    </row>
    <row r="93" spans="1:21" x14ac:dyDescent="0.25">
      <c r="A93" s="172">
        <v>0</v>
      </c>
      <c r="B93" s="173">
        <v>9.2907052143047106E-2</v>
      </c>
      <c r="C93">
        <f t="shared" si="35"/>
        <v>1</v>
      </c>
      <c r="D93">
        <f t="shared" si="36"/>
        <v>0</v>
      </c>
      <c r="E93">
        <f t="shared" si="37"/>
        <v>0</v>
      </c>
      <c r="F93">
        <f t="shared" si="38"/>
        <v>0</v>
      </c>
      <c r="G93">
        <f t="shared" si="39"/>
        <v>0</v>
      </c>
      <c r="H93">
        <f t="shared" si="40"/>
        <v>0</v>
      </c>
      <c r="I93">
        <f t="shared" si="41"/>
        <v>0</v>
      </c>
      <c r="J93">
        <f t="shared" si="42"/>
        <v>0</v>
      </c>
      <c r="K93">
        <f t="shared" si="43"/>
        <v>0</v>
      </c>
      <c r="L93">
        <f t="shared" si="44"/>
        <v>0</v>
      </c>
      <c r="M93">
        <f t="shared" si="45"/>
        <v>0</v>
      </c>
      <c r="N93">
        <f t="shared" si="46"/>
        <v>0</v>
      </c>
      <c r="O93">
        <f t="shared" si="47"/>
        <v>0</v>
      </c>
      <c r="P93">
        <f t="shared" si="48"/>
        <v>0</v>
      </c>
      <c r="Q93">
        <f t="shared" si="49"/>
        <v>0</v>
      </c>
      <c r="R93">
        <f t="shared" si="50"/>
        <v>0</v>
      </c>
      <c r="S93">
        <f t="shared" si="51"/>
        <v>0</v>
      </c>
      <c r="T93">
        <f t="shared" si="52"/>
        <v>0</v>
      </c>
      <c r="U93">
        <f t="shared" si="53"/>
        <v>0</v>
      </c>
    </row>
    <row r="94" spans="1:21" x14ac:dyDescent="0.25">
      <c r="A94" s="172">
        <v>0</v>
      </c>
      <c r="B94" s="173">
        <v>0.25983997479739701</v>
      </c>
      <c r="C94">
        <f t="shared" si="35"/>
        <v>1</v>
      </c>
      <c r="D94">
        <f t="shared" si="36"/>
        <v>1</v>
      </c>
      <c r="E94">
        <f t="shared" si="37"/>
        <v>1</v>
      </c>
      <c r="F94">
        <f t="shared" si="38"/>
        <v>1</v>
      </c>
      <c r="G94">
        <f t="shared" si="39"/>
        <v>1</v>
      </c>
      <c r="H94">
        <f t="shared" si="40"/>
        <v>0</v>
      </c>
      <c r="I94">
        <f t="shared" si="41"/>
        <v>0</v>
      </c>
      <c r="J94">
        <f t="shared" si="42"/>
        <v>0</v>
      </c>
      <c r="K94">
        <f t="shared" si="43"/>
        <v>0</v>
      </c>
      <c r="L94">
        <f t="shared" si="44"/>
        <v>0</v>
      </c>
      <c r="M94">
        <f t="shared" si="45"/>
        <v>0</v>
      </c>
      <c r="N94">
        <f t="shared" si="46"/>
        <v>0</v>
      </c>
      <c r="O94">
        <f t="shared" si="47"/>
        <v>0</v>
      </c>
      <c r="P94">
        <f t="shared" si="48"/>
        <v>0</v>
      </c>
      <c r="Q94">
        <f t="shared" si="49"/>
        <v>0</v>
      </c>
      <c r="R94">
        <f t="shared" si="50"/>
        <v>0</v>
      </c>
      <c r="S94">
        <f t="shared" si="51"/>
        <v>0</v>
      </c>
      <c r="T94">
        <f t="shared" si="52"/>
        <v>0</v>
      </c>
      <c r="U94">
        <f t="shared" si="53"/>
        <v>0</v>
      </c>
    </row>
    <row r="95" spans="1:21" x14ac:dyDescent="0.25">
      <c r="A95" s="172">
        <v>0</v>
      </c>
      <c r="B95" s="173">
        <v>0.43717434540850902</v>
      </c>
      <c r="C95">
        <f t="shared" si="35"/>
        <v>1</v>
      </c>
      <c r="D95">
        <f t="shared" si="36"/>
        <v>1</v>
      </c>
      <c r="E95">
        <f t="shared" si="37"/>
        <v>1</v>
      </c>
      <c r="F95">
        <f t="shared" si="38"/>
        <v>1</v>
      </c>
      <c r="G95">
        <f t="shared" si="39"/>
        <v>1</v>
      </c>
      <c r="H95">
        <f t="shared" si="40"/>
        <v>1</v>
      </c>
      <c r="I95">
        <f t="shared" si="41"/>
        <v>1</v>
      </c>
      <c r="J95">
        <f t="shared" si="42"/>
        <v>1</v>
      </c>
      <c r="K95">
        <f t="shared" si="43"/>
        <v>0</v>
      </c>
      <c r="L95">
        <f t="shared" si="44"/>
        <v>0</v>
      </c>
      <c r="M95">
        <f t="shared" si="45"/>
        <v>0</v>
      </c>
      <c r="N95">
        <f t="shared" si="46"/>
        <v>0</v>
      </c>
      <c r="O95">
        <f t="shared" si="47"/>
        <v>0</v>
      </c>
      <c r="P95">
        <f t="shared" si="48"/>
        <v>0</v>
      </c>
      <c r="Q95">
        <f t="shared" si="49"/>
        <v>0</v>
      </c>
      <c r="R95">
        <f t="shared" si="50"/>
        <v>0</v>
      </c>
      <c r="S95">
        <f t="shared" si="51"/>
        <v>0</v>
      </c>
      <c r="T95">
        <f t="shared" si="52"/>
        <v>0</v>
      </c>
      <c r="U95">
        <f t="shared" si="53"/>
        <v>0</v>
      </c>
    </row>
    <row r="96" spans="1:21" x14ac:dyDescent="0.25">
      <c r="A96" s="172">
        <v>1</v>
      </c>
      <c r="B96" s="173">
        <v>0.19186963104034199</v>
      </c>
      <c r="C96">
        <f t="shared" si="35"/>
        <v>1</v>
      </c>
      <c r="D96">
        <f t="shared" si="36"/>
        <v>1</v>
      </c>
      <c r="E96">
        <f t="shared" si="37"/>
        <v>1</v>
      </c>
      <c r="F96">
        <f t="shared" si="38"/>
        <v>0</v>
      </c>
      <c r="G96">
        <f t="shared" si="39"/>
        <v>0</v>
      </c>
      <c r="H96">
        <f t="shared" si="40"/>
        <v>0</v>
      </c>
      <c r="I96">
        <f t="shared" si="41"/>
        <v>0</v>
      </c>
      <c r="J96">
        <f t="shared" si="42"/>
        <v>0</v>
      </c>
      <c r="K96">
        <f t="shared" si="43"/>
        <v>0</v>
      </c>
      <c r="L96">
        <f t="shared" si="44"/>
        <v>0</v>
      </c>
      <c r="M96">
        <f t="shared" si="45"/>
        <v>0</v>
      </c>
      <c r="N96">
        <f t="shared" si="46"/>
        <v>0</v>
      </c>
      <c r="O96">
        <f t="shared" si="47"/>
        <v>0</v>
      </c>
      <c r="P96">
        <f t="shared" si="48"/>
        <v>0</v>
      </c>
      <c r="Q96">
        <f t="shared" si="49"/>
        <v>0</v>
      </c>
      <c r="R96">
        <f t="shared" si="50"/>
        <v>0</v>
      </c>
      <c r="S96">
        <f t="shared" si="51"/>
        <v>0</v>
      </c>
      <c r="T96">
        <f t="shared" si="52"/>
        <v>0</v>
      </c>
      <c r="U96">
        <f t="shared" si="53"/>
        <v>0</v>
      </c>
    </row>
    <row r="97" spans="1:21" x14ac:dyDescent="0.25">
      <c r="A97" s="172">
        <v>1</v>
      </c>
      <c r="B97" s="173">
        <v>0.238714770239356</v>
      </c>
      <c r="C97">
        <f t="shared" si="35"/>
        <v>1</v>
      </c>
      <c r="D97">
        <f t="shared" si="36"/>
        <v>1</v>
      </c>
      <c r="E97">
        <f t="shared" si="37"/>
        <v>1</v>
      </c>
      <c r="F97">
        <f t="shared" si="38"/>
        <v>1</v>
      </c>
      <c r="G97">
        <f t="shared" si="39"/>
        <v>0</v>
      </c>
      <c r="H97">
        <f t="shared" si="40"/>
        <v>0</v>
      </c>
      <c r="I97">
        <f t="shared" si="41"/>
        <v>0</v>
      </c>
      <c r="J97">
        <f t="shared" si="42"/>
        <v>0</v>
      </c>
      <c r="K97">
        <f t="shared" si="43"/>
        <v>0</v>
      </c>
      <c r="L97">
        <f t="shared" si="44"/>
        <v>0</v>
      </c>
      <c r="M97">
        <f t="shared" si="45"/>
        <v>0</v>
      </c>
      <c r="N97">
        <f t="shared" si="46"/>
        <v>0</v>
      </c>
      <c r="O97">
        <f t="shared" si="47"/>
        <v>0</v>
      </c>
      <c r="P97">
        <f t="shared" si="48"/>
        <v>0</v>
      </c>
      <c r="Q97">
        <f t="shared" si="49"/>
        <v>0</v>
      </c>
      <c r="R97">
        <f t="shared" si="50"/>
        <v>0</v>
      </c>
      <c r="S97">
        <f t="shared" si="51"/>
        <v>0</v>
      </c>
      <c r="T97">
        <f t="shared" si="52"/>
        <v>0</v>
      </c>
      <c r="U97">
        <f t="shared" si="53"/>
        <v>0</v>
      </c>
    </row>
    <row r="98" spans="1:21" x14ac:dyDescent="0.25">
      <c r="A98" s="172">
        <v>1</v>
      </c>
      <c r="B98" s="173">
        <v>0.35758400682257102</v>
      </c>
      <c r="C98">
        <f t="shared" si="35"/>
        <v>1</v>
      </c>
      <c r="D98">
        <f t="shared" si="36"/>
        <v>1</v>
      </c>
      <c r="E98">
        <f t="shared" si="37"/>
        <v>1</v>
      </c>
      <c r="F98">
        <f t="shared" si="38"/>
        <v>1</v>
      </c>
      <c r="G98">
        <f t="shared" si="39"/>
        <v>1</v>
      </c>
      <c r="H98">
        <f t="shared" si="40"/>
        <v>1</v>
      </c>
      <c r="I98">
        <f t="shared" si="41"/>
        <v>1</v>
      </c>
      <c r="J98">
        <f t="shared" si="42"/>
        <v>0</v>
      </c>
      <c r="K98">
        <f t="shared" si="43"/>
        <v>0</v>
      </c>
      <c r="L98">
        <f t="shared" si="44"/>
        <v>0</v>
      </c>
      <c r="M98">
        <f t="shared" si="45"/>
        <v>0</v>
      </c>
      <c r="N98">
        <f t="shared" si="46"/>
        <v>0</v>
      </c>
      <c r="O98">
        <f t="shared" si="47"/>
        <v>0</v>
      </c>
      <c r="P98">
        <f t="shared" si="48"/>
        <v>0</v>
      </c>
      <c r="Q98">
        <f t="shared" si="49"/>
        <v>0</v>
      </c>
      <c r="R98">
        <f t="shared" si="50"/>
        <v>0</v>
      </c>
      <c r="S98">
        <f t="shared" si="51"/>
        <v>0</v>
      </c>
      <c r="T98">
        <f t="shared" si="52"/>
        <v>0</v>
      </c>
      <c r="U98">
        <f t="shared" si="53"/>
        <v>0</v>
      </c>
    </row>
    <row r="99" spans="1:21" x14ac:dyDescent="0.25">
      <c r="A99" s="172">
        <v>1</v>
      </c>
      <c r="B99" s="173">
        <v>0.48537124259846298</v>
      </c>
      <c r="C99">
        <f t="shared" si="35"/>
        <v>1</v>
      </c>
      <c r="D99">
        <f t="shared" si="36"/>
        <v>1</v>
      </c>
      <c r="E99">
        <f t="shared" si="37"/>
        <v>1</v>
      </c>
      <c r="F99">
        <f t="shared" si="38"/>
        <v>1</v>
      </c>
      <c r="G99">
        <f t="shared" si="39"/>
        <v>1</v>
      </c>
      <c r="H99">
        <f t="shared" si="40"/>
        <v>1</v>
      </c>
      <c r="I99">
        <f t="shared" si="41"/>
        <v>1</v>
      </c>
      <c r="J99">
        <f t="shared" si="42"/>
        <v>1</v>
      </c>
      <c r="K99">
        <f t="shared" si="43"/>
        <v>1</v>
      </c>
      <c r="L99">
        <f t="shared" si="44"/>
        <v>0</v>
      </c>
      <c r="M99">
        <f t="shared" si="45"/>
        <v>0</v>
      </c>
      <c r="N99">
        <f t="shared" si="46"/>
        <v>0</v>
      </c>
      <c r="O99">
        <f t="shared" si="47"/>
        <v>0</v>
      </c>
      <c r="P99">
        <f t="shared" si="48"/>
        <v>0</v>
      </c>
      <c r="Q99">
        <f t="shared" si="49"/>
        <v>0</v>
      </c>
      <c r="R99">
        <f t="shared" si="50"/>
        <v>0</v>
      </c>
      <c r="S99">
        <f t="shared" si="51"/>
        <v>0</v>
      </c>
      <c r="T99">
        <f t="shared" si="52"/>
        <v>0</v>
      </c>
      <c r="U99">
        <f t="shared" si="53"/>
        <v>0</v>
      </c>
    </row>
    <row r="100" spans="1:21" x14ac:dyDescent="0.25">
      <c r="A100" s="172">
        <v>0</v>
      </c>
      <c r="B100" s="173">
        <v>0.16671111190805199</v>
      </c>
      <c r="C100">
        <f t="shared" si="35"/>
        <v>1</v>
      </c>
      <c r="D100">
        <f t="shared" si="36"/>
        <v>1</v>
      </c>
      <c r="E100">
        <f t="shared" si="37"/>
        <v>1</v>
      </c>
      <c r="F100">
        <f t="shared" si="38"/>
        <v>0</v>
      </c>
      <c r="G100">
        <f t="shared" si="39"/>
        <v>0</v>
      </c>
      <c r="H100">
        <f t="shared" si="40"/>
        <v>0</v>
      </c>
      <c r="I100">
        <f t="shared" si="41"/>
        <v>0</v>
      </c>
      <c r="J100">
        <f t="shared" si="42"/>
        <v>0</v>
      </c>
      <c r="K100">
        <f t="shared" si="43"/>
        <v>0</v>
      </c>
      <c r="L100">
        <f t="shared" si="44"/>
        <v>0</v>
      </c>
      <c r="M100">
        <f t="shared" si="45"/>
        <v>0</v>
      </c>
      <c r="N100">
        <f t="shared" si="46"/>
        <v>0</v>
      </c>
      <c r="O100">
        <f t="shared" si="47"/>
        <v>0</v>
      </c>
      <c r="P100">
        <f t="shared" si="48"/>
        <v>0</v>
      </c>
      <c r="Q100">
        <f t="shared" si="49"/>
        <v>0</v>
      </c>
      <c r="R100">
        <f t="shared" si="50"/>
        <v>0</v>
      </c>
      <c r="S100">
        <f t="shared" si="51"/>
        <v>0</v>
      </c>
      <c r="T100">
        <f t="shared" si="52"/>
        <v>0</v>
      </c>
      <c r="U100">
        <f t="shared" si="53"/>
        <v>0</v>
      </c>
    </row>
    <row r="101" spans="1:21" x14ac:dyDescent="0.25">
      <c r="A101" s="172">
        <v>0</v>
      </c>
      <c r="B101" s="173">
        <v>0.195444760522271</v>
      </c>
      <c r="C101">
        <f t="shared" si="35"/>
        <v>1</v>
      </c>
      <c r="D101">
        <f t="shared" si="36"/>
        <v>1</v>
      </c>
      <c r="E101">
        <f t="shared" si="37"/>
        <v>1</v>
      </c>
      <c r="F101">
        <f t="shared" si="38"/>
        <v>0</v>
      </c>
      <c r="G101">
        <f t="shared" si="39"/>
        <v>0</v>
      </c>
      <c r="H101">
        <f t="shared" si="40"/>
        <v>0</v>
      </c>
      <c r="I101">
        <f t="shared" si="41"/>
        <v>0</v>
      </c>
      <c r="J101">
        <f t="shared" si="42"/>
        <v>0</v>
      </c>
      <c r="K101">
        <f t="shared" si="43"/>
        <v>0</v>
      </c>
      <c r="L101">
        <f t="shared" si="44"/>
        <v>0</v>
      </c>
      <c r="M101">
        <f t="shared" si="45"/>
        <v>0</v>
      </c>
      <c r="N101">
        <f t="shared" si="46"/>
        <v>0</v>
      </c>
      <c r="O101">
        <f t="shared" si="47"/>
        <v>0</v>
      </c>
      <c r="P101">
        <f t="shared" si="48"/>
        <v>0</v>
      </c>
      <c r="Q101">
        <f t="shared" si="49"/>
        <v>0</v>
      </c>
      <c r="R101">
        <f t="shared" si="50"/>
        <v>0</v>
      </c>
      <c r="S101">
        <f t="shared" si="51"/>
        <v>0</v>
      </c>
      <c r="T101">
        <f t="shared" si="52"/>
        <v>0</v>
      </c>
      <c r="U101">
        <f t="shared" si="53"/>
        <v>0</v>
      </c>
    </row>
    <row r="102" spans="1:21" x14ac:dyDescent="0.25">
      <c r="A102" s="172">
        <v>0</v>
      </c>
      <c r="B102" s="173">
        <v>0.36025126987088102</v>
      </c>
      <c r="C102">
        <f t="shared" si="35"/>
        <v>1</v>
      </c>
      <c r="D102">
        <f t="shared" si="36"/>
        <v>1</v>
      </c>
      <c r="E102">
        <f t="shared" si="37"/>
        <v>1</v>
      </c>
      <c r="F102">
        <f t="shared" si="38"/>
        <v>1</v>
      </c>
      <c r="G102">
        <f t="shared" si="39"/>
        <v>1</v>
      </c>
      <c r="H102">
        <f t="shared" si="40"/>
        <v>1</v>
      </c>
      <c r="I102">
        <f t="shared" si="41"/>
        <v>1</v>
      </c>
      <c r="J102">
        <f t="shared" si="42"/>
        <v>0</v>
      </c>
      <c r="K102">
        <f t="shared" si="43"/>
        <v>0</v>
      </c>
      <c r="L102">
        <f t="shared" si="44"/>
        <v>0</v>
      </c>
      <c r="M102">
        <f t="shared" si="45"/>
        <v>0</v>
      </c>
      <c r="N102">
        <f t="shared" si="46"/>
        <v>0</v>
      </c>
      <c r="O102">
        <f t="shared" si="47"/>
        <v>0</v>
      </c>
      <c r="P102">
        <f t="shared" si="48"/>
        <v>0</v>
      </c>
      <c r="Q102">
        <f t="shared" si="49"/>
        <v>0</v>
      </c>
      <c r="R102">
        <f t="shared" si="50"/>
        <v>0</v>
      </c>
      <c r="S102">
        <f t="shared" si="51"/>
        <v>0</v>
      </c>
      <c r="T102">
        <f t="shared" si="52"/>
        <v>0</v>
      </c>
      <c r="U102">
        <f t="shared" si="53"/>
        <v>0</v>
      </c>
    </row>
    <row r="103" spans="1:21" x14ac:dyDescent="0.25">
      <c r="A103" s="172">
        <v>0</v>
      </c>
      <c r="B103" s="173">
        <v>8.2922879136811498E-2</v>
      </c>
      <c r="C103">
        <f t="shared" si="35"/>
        <v>1</v>
      </c>
      <c r="D103">
        <f t="shared" si="36"/>
        <v>0</v>
      </c>
      <c r="E103">
        <f t="shared" si="37"/>
        <v>0</v>
      </c>
      <c r="F103">
        <f t="shared" si="38"/>
        <v>0</v>
      </c>
      <c r="G103">
        <f t="shared" si="39"/>
        <v>0</v>
      </c>
      <c r="H103">
        <f t="shared" si="40"/>
        <v>0</v>
      </c>
      <c r="I103">
        <f t="shared" si="41"/>
        <v>0</v>
      </c>
      <c r="J103">
        <f t="shared" si="42"/>
        <v>0</v>
      </c>
      <c r="K103">
        <f t="shared" si="43"/>
        <v>0</v>
      </c>
      <c r="L103">
        <f t="shared" si="44"/>
        <v>0</v>
      </c>
      <c r="M103">
        <f t="shared" si="45"/>
        <v>0</v>
      </c>
      <c r="N103">
        <f t="shared" si="46"/>
        <v>0</v>
      </c>
      <c r="O103">
        <f t="shared" si="47"/>
        <v>0</v>
      </c>
      <c r="P103">
        <f t="shared" si="48"/>
        <v>0</v>
      </c>
      <c r="Q103">
        <f t="shared" si="49"/>
        <v>0</v>
      </c>
      <c r="R103">
        <f t="shared" si="50"/>
        <v>0</v>
      </c>
      <c r="S103">
        <f t="shared" si="51"/>
        <v>0</v>
      </c>
      <c r="T103">
        <f t="shared" si="52"/>
        <v>0</v>
      </c>
      <c r="U103">
        <f t="shared" si="53"/>
        <v>0</v>
      </c>
    </row>
    <row r="104" spans="1:21" x14ac:dyDescent="0.25">
      <c r="A104" s="172">
        <v>0</v>
      </c>
      <c r="B104" s="173">
        <v>0.202872594994714</v>
      </c>
      <c r="C104">
        <f t="shared" si="35"/>
        <v>1</v>
      </c>
      <c r="D104">
        <f t="shared" si="36"/>
        <v>1</v>
      </c>
      <c r="E104">
        <f t="shared" si="37"/>
        <v>1</v>
      </c>
      <c r="F104">
        <f t="shared" si="38"/>
        <v>1</v>
      </c>
      <c r="G104">
        <f t="shared" si="39"/>
        <v>0</v>
      </c>
      <c r="H104">
        <f t="shared" si="40"/>
        <v>0</v>
      </c>
      <c r="I104">
        <f t="shared" si="41"/>
        <v>0</v>
      </c>
      <c r="J104">
        <f t="shared" si="42"/>
        <v>0</v>
      </c>
      <c r="K104">
        <f t="shared" si="43"/>
        <v>0</v>
      </c>
      <c r="L104">
        <f t="shared" si="44"/>
        <v>0</v>
      </c>
      <c r="M104">
        <f t="shared" si="45"/>
        <v>0</v>
      </c>
      <c r="N104">
        <f t="shared" si="46"/>
        <v>0</v>
      </c>
      <c r="O104">
        <f t="shared" si="47"/>
        <v>0</v>
      </c>
      <c r="P104">
        <f t="shared" si="48"/>
        <v>0</v>
      </c>
      <c r="Q104">
        <f t="shared" si="49"/>
        <v>0</v>
      </c>
      <c r="R104">
        <f t="shared" si="50"/>
        <v>0</v>
      </c>
      <c r="S104">
        <f t="shared" si="51"/>
        <v>0</v>
      </c>
      <c r="T104">
        <f t="shared" si="52"/>
        <v>0</v>
      </c>
      <c r="U104">
        <f t="shared" si="53"/>
        <v>0</v>
      </c>
    </row>
    <row r="105" spans="1:21" x14ac:dyDescent="0.25">
      <c r="A105" s="172">
        <v>0</v>
      </c>
      <c r="B105" s="173">
        <v>0.488563682281624</v>
      </c>
      <c r="C105">
        <f t="shared" si="35"/>
        <v>1</v>
      </c>
      <c r="D105">
        <f t="shared" si="36"/>
        <v>1</v>
      </c>
      <c r="E105">
        <f t="shared" si="37"/>
        <v>1</v>
      </c>
      <c r="F105">
        <f t="shared" si="38"/>
        <v>1</v>
      </c>
      <c r="G105">
        <f t="shared" si="39"/>
        <v>1</v>
      </c>
      <c r="H105">
        <f t="shared" si="40"/>
        <v>1</v>
      </c>
      <c r="I105">
        <f t="shared" si="41"/>
        <v>1</v>
      </c>
      <c r="J105">
        <f t="shared" si="42"/>
        <v>1</v>
      </c>
      <c r="K105">
        <f t="shared" si="43"/>
        <v>1</v>
      </c>
      <c r="L105">
        <f t="shared" si="44"/>
        <v>0</v>
      </c>
      <c r="M105">
        <f t="shared" si="45"/>
        <v>0</v>
      </c>
      <c r="N105">
        <f t="shared" si="46"/>
        <v>0</v>
      </c>
      <c r="O105">
        <f t="shared" si="47"/>
        <v>0</v>
      </c>
      <c r="P105">
        <f t="shared" si="48"/>
        <v>0</v>
      </c>
      <c r="Q105">
        <f t="shared" si="49"/>
        <v>0</v>
      </c>
      <c r="R105">
        <f t="shared" si="50"/>
        <v>0</v>
      </c>
      <c r="S105">
        <f t="shared" si="51"/>
        <v>0</v>
      </c>
      <c r="T105">
        <f t="shared" si="52"/>
        <v>0</v>
      </c>
      <c r="U105">
        <f t="shared" si="53"/>
        <v>0</v>
      </c>
    </row>
    <row r="106" spans="1:21" x14ac:dyDescent="0.25">
      <c r="A106" s="172">
        <v>0</v>
      </c>
      <c r="B106" s="173">
        <v>8.2922879136811498E-2</v>
      </c>
      <c r="C106">
        <f t="shared" si="35"/>
        <v>1</v>
      </c>
      <c r="D106">
        <f t="shared" si="36"/>
        <v>0</v>
      </c>
      <c r="E106">
        <f t="shared" si="37"/>
        <v>0</v>
      </c>
      <c r="F106">
        <f t="shared" si="38"/>
        <v>0</v>
      </c>
      <c r="G106">
        <f t="shared" si="39"/>
        <v>0</v>
      </c>
      <c r="H106">
        <f t="shared" si="40"/>
        <v>0</v>
      </c>
      <c r="I106">
        <f t="shared" si="41"/>
        <v>0</v>
      </c>
      <c r="J106">
        <f t="shared" si="42"/>
        <v>0</v>
      </c>
      <c r="K106">
        <f t="shared" si="43"/>
        <v>0</v>
      </c>
      <c r="L106">
        <f t="shared" si="44"/>
        <v>0</v>
      </c>
      <c r="M106">
        <f t="shared" si="45"/>
        <v>0</v>
      </c>
      <c r="N106">
        <f t="shared" si="46"/>
        <v>0</v>
      </c>
      <c r="O106">
        <f t="shared" si="47"/>
        <v>0</v>
      </c>
      <c r="P106">
        <f t="shared" si="48"/>
        <v>0</v>
      </c>
      <c r="Q106">
        <f t="shared" si="49"/>
        <v>0</v>
      </c>
      <c r="R106">
        <f t="shared" si="50"/>
        <v>0</v>
      </c>
      <c r="S106">
        <f t="shared" si="51"/>
        <v>0</v>
      </c>
      <c r="T106">
        <f t="shared" si="52"/>
        <v>0</v>
      </c>
      <c r="U106">
        <f t="shared" si="53"/>
        <v>0</v>
      </c>
    </row>
    <row r="107" spans="1:21" x14ac:dyDescent="0.25">
      <c r="A107" s="172">
        <v>1</v>
      </c>
      <c r="B107" s="173">
        <v>0.43717434540850902</v>
      </c>
      <c r="C107">
        <f t="shared" si="35"/>
        <v>1</v>
      </c>
      <c r="D107">
        <f t="shared" si="36"/>
        <v>1</v>
      </c>
      <c r="E107">
        <f t="shared" si="37"/>
        <v>1</v>
      </c>
      <c r="F107">
        <f t="shared" si="38"/>
        <v>1</v>
      </c>
      <c r="G107">
        <f t="shared" si="39"/>
        <v>1</v>
      </c>
      <c r="H107">
        <f t="shared" si="40"/>
        <v>1</v>
      </c>
      <c r="I107">
        <f t="shared" si="41"/>
        <v>1</v>
      </c>
      <c r="J107">
        <f t="shared" si="42"/>
        <v>1</v>
      </c>
      <c r="K107">
        <f t="shared" si="43"/>
        <v>0</v>
      </c>
      <c r="L107">
        <f t="shared" si="44"/>
        <v>0</v>
      </c>
      <c r="M107">
        <f t="shared" si="45"/>
        <v>0</v>
      </c>
      <c r="N107">
        <f t="shared" si="46"/>
        <v>0</v>
      </c>
      <c r="O107">
        <f t="shared" si="47"/>
        <v>0</v>
      </c>
      <c r="P107">
        <f t="shared" si="48"/>
        <v>0</v>
      </c>
      <c r="Q107">
        <f t="shared" si="49"/>
        <v>0</v>
      </c>
      <c r="R107">
        <f t="shared" si="50"/>
        <v>0</v>
      </c>
      <c r="S107">
        <f t="shared" si="51"/>
        <v>0</v>
      </c>
      <c r="T107">
        <f t="shared" si="52"/>
        <v>0</v>
      </c>
      <c r="U107">
        <f t="shared" si="53"/>
        <v>0</v>
      </c>
    </row>
    <row r="108" spans="1:21" x14ac:dyDescent="0.25">
      <c r="A108" s="172">
        <v>1</v>
      </c>
      <c r="B108" s="173">
        <v>0.31803923651923599</v>
      </c>
      <c r="C108">
        <f t="shared" si="35"/>
        <v>1</v>
      </c>
      <c r="D108">
        <f t="shared" si="36"/>
        <v>1</v>
      </c>
      <c r="E108">
        <f t="shared" si="37"/>
        <v>1</v>
      </c>
      <c r="F108">
        <f t="shared" si="38"/>
        <v>1</v>
      </c>
      <c r="G108">
        <f t="shared" si="39"/>
        <v>1</v>
      </c>
      <c r="H108">
        <f t="shared" si="40"/>
        <v>1</v>
      </c>
      <c r="I108">
        <f t="shared" si="41"/>
        <v>0</v>
      </c>
      <c r="J108">
        <f t="shared" si="42"/>
        <v>0</v>
      </c>
      <c r="K108">
        <f t="shared" si="43"/>
        <v>0</v>
      </c>
      <c r="L108">
        <f t="shared" si="44"/>
        <v>0</v>
      </c>
      <c r="M108">
        <f t="shared" si="45"/>
        <v>0</v>
      </c>
      <c r="N108">
        <f t="shared" si="46"/>
        <v>0</v>
      </c>
      <c r="O108">
        <f t="shared" si="47"/>
        <v>0</v>
      </c>
      <c r="P108">
        <f t="shared" si="48"/>
        <v>0</v>
      </c>
      <c r="Q108">
        <f t="shared" si="49"/>
        <v>0</v>
      </c>
      <c r="R108">
        <f t="shared" si="50"/>
        <v>0</v>
      </c>
      <c r="S108">
        <f t="shared" si="51"/>
        <v>0</v>
      </c>
      <c r="T108">
        <f t="shared" si="52"/>
        <v>0</v>
      </c>
      <c r="U108">
        <f t="shared" si="53"/>
        <v>0</v>
      </c>
    </row>
    <row r="109" spans="1:21" x14ac:dyDescent="0.25">
      <c r="A109" s="172">
        <v>1</v>
      </c>
      <c r="B109" s="173">
        <v>0.16671111190805199</v>
      </c>
      <c r="C109">
        <f t="shared" si="35"/>
        <v>1</v>
      </c>
      <c r="D109">
        <f t="shared" si="36"/>
        <v>1</v>
      </c>
      <c r="E109">
        <f t="shared" si="37"/>
        <v>1</v>
      </c>
      <c r="F109">
        <f t="shared" si="38"/>
        <v>0</v>
      </c>
      <c r="G109">
        <f t="shared" si="39"/>
        <v>0</v>
      </c>
      <c r="H109">
        <f t="shared" si="40"/>
        <v>0</v>
      </c>
      <c r="I109">
        <f t="shared" si="41"/>
        <v>0</v>
      </c>
      <c r="J109">
        <f t="shared" si="42"/>
        <v>0</v>
      </c>
      <c r="K109">
        <f t="shared" si="43"/>
        <v>0</v>
      </c>
      <c r="L109">
        <f t="shared" si="44"/>
        <v>0</v>
      </c>
      <c r="M109">
        <f t="shared" si="45"/>
        <v>0</v>
      </c>
      <c r="N109">
        <f t="shared" si="46"/>
        <v>0</v>
      </c>
      <c r="O109">
        <f t="shared" si="47"/>
        <v>0</v>
      </c>
      <c r="P109">
        <f t="shared" si="48"/>
        <v>0</v>
      </c>
      <c r="Q109">
        <f t="shared" si="49"/>
        <v>0</v>
      </c>
      <c r="R109">
        <f t="shared" si="50"/>
        <v>0</v>
      </c>
      <c r="S109">
        <f t="shared" si="51"/>
        <v>0</v>
      </c>
      <c r="T109">
        <f t="shared" si="52"/>
        <v>0</v>
      </c>
      <c r="U109">
        <f t="shared" si="53"/>
        <v>0</v>
      </c>
    </row>
    <row r="110" spans="1:21" x14ac:dyDescent="0.25">
      <c r="A110" s="172">
        <v>1</v>
      </c>
      <c r="B110" s="173">
        <v>0.71238705892229504</v>
      </c>
      <c r="C110">
        <f t="shared" si="35"/>
        <v>1</v>
      </c>
      <c r="D110">
        <f t="shared" si="36"/>
        <v>1</v>
      </c>
      <c r="E110">
        <f t="shared" si="37"/>
        <v>1</v>
      </c>
      <c r="F110">
        <f t="shared" si="38"/>
        <v>1</v>
      </c>
      <c r="G110">
        <f t="shared" si="39"/>
        <v>1</v>
      </c>
      <c r="H110">
        <f t="shared" si="40"/>
        <v>1</v>
      </c>
      <c r="I110">
        <f t="shared" si="41"/>
        <v>1</v>
      </c>
      <c r="J110">
        <f t="shared" si="42"/>
        <v>1</v>
      </c>
      <c r="K110">
        <f t="shared" si="43"/>
        <v>1</v>
      </c>
      <c r="L110">
        <f t="shared" si="44"/>
        <v>1</v>
      </c>
      <c r="M110">
        <f t="shared" si="45"/>
        <v>1</v>
      </c>
      <c r="N110">
        <f t="shared" si="46"/>
        <v>1</v>
      </c>
      <c r="O110">
        <f t="shared" si="47"/>
        <v>1</v>
      </c>
      <c r="P110">
        <f t="shared" si="48"/>
        <v>1</v>
      </c>
      <c r="Q110">
        <f t="shared" si="49"/>
        <v>0</v>
      </c>
      <c r="R110">
        <f t="shared" si="50"/>
        <v>0</v>
      </c>
      <c r="S110">
        <f t="shared" si="51"/>
        <v>0</v>
      </c>
      <c r="T110">
        <f t="shared" si="52"/>
        <v>0</v>
      </c>
      <c r="U110">
        <f t="shared" si="53"/>
        <v>0</v>
      </c>
    </row>
    <row r="111" spans="1:21" x14ac:dyDescent="0.25">
      <c r="A111" s="172">
        <v>0</v>
      </c>
      <c r="B111" s="173">
        <v>8.2922879136811498E-2</v>
      </c>
      <c r="C111">
        <f t="shared" si="35"/>
        <v>1</v>
      </c>
      <c r="D111">
        <f t="shared" si="36"/>
        <v>0</v>
      </c>
      <c r="E111">
        <f t="shared" si="37"/>
        <v>0</v>
      </c>
      <c r="F111">
        <f t="shared" si="38"/>
        <v>0</v>
      </c>
      <c r="G111">
        <f t="shared" si="39"/>
        <v>0</v>
      </c>
      <c r="H111">
        <f t="shared" si="40"/>
        <v>0</v>
      </c>
      <c r="I111">
        <f t="shared" si="41"/>
        <v>0</v>
      </c>
      <c r="J111">
        <f t="shared" si="42"/>
        <v>0</v>
      </c>
      <c r="K111">
        <f t="shared" si="43"/>
        <v>0</v>
      </c>
      <c r="L111">
        <f t="shared" si="44"/>
        <v>0</v>
      </c>
      <c r="M111">
        <f t="shared" si="45"/>
        <v>0</v>
      </c>
      <c r="N111">
        <f t="shared" si="46"/>
        <v>0</v>
      </c>
      <c r="O111">
        <f t="shared" si="47"/>
        <v>0</v>
      </c>
      <c r="P111">
        <f t="shared" si="48"/>
        <v>0</v>
      </c>
      <c r="Q111">
        <f t="shared" si="49"/>
        <v>0</v>
      </c>
      <c r="R111">
        <f t="shared" si="50"/>
        <v>0</v>
      </c>
      <c r="S111">
        <f t="shared" si="51"/>
        <v>0</v>
      </c>
      <c r="T111">
        <f t="shared" si="52"/>
        <v>0</v>
      </c>
      <c r="U111">
        <f t="shared" si="53"/>
        <v>0</v>
      </c>
    </row>
    <row r="112" spans="1:21" x14ac:dyDescent="0.25">
      <c r="A112" s="172">
        <v>0</v>
      </c>
      <c r="B112" s="173">
        <v>0.17328212481816799</v>
      </c>
      <c r="C112">
        <f t="shared" si="35"/>
        <v>1</v>
      </c>
      <c r="D112">
        <f t="shared" si="36"/>
        <v>1</v>
      </c>
      <c r="E112">
        <f t="shared" si="37"/>
        <v>1</v>
      </c>
      <c r="F112">
        <f t="shared" si="38"/>
        <v>0</v>
      </c>
      <c r="G112">
        <f t="shared" si="39"/>
        <v>0</v>
      </c>
      <c r="H112">
        <f t="shared" si="40"/>
        <v>0</v>
      </c>
      <c r="I112">
        <f t="shared" si="41"/>
        <v>0</v>
      </c>
      <c r="J112">
        <f t="shared" si="42"/>
        <v>0</v>
      </c>
      <c r="K112">
        <f t="shared" si="43"/>
        <v>0</v>
      </c>
      <c r="L112">
        <f t="shared" si="44"/>
        <v>0</v>
      </c>
      <c r="M112">
        <f t="shared" si="45"/>
        <v>0</v>
      </c>
      <c r="N112">
        <f t="shared" si="46"/>
        <v>0</v>
      </c>
      <c r="O112">
        <f t="shared" si="47"/>
        <v>0</v>
      </c>
      <c r="P112">
        <f t="shared" si="48"/>
        <v>0</v>
      </c>
      <c r="Q112">
        <f t="shared" si="49"/>
        <v>0</v>
      </c>
      <c r="R112">
        <f t="shared" si="50"/>
        <v>0</v>
      </c>
      <c r="S112">
        <f t="shared" si="51"/>
        <v>0</v>
      </c>
      <c r="T112">
        <f t="shared" si="52"/>
        <v>0</v>
      </c>
      <c r="U112">
        <f t="shared" si="53"/>
        <v>0</v>
      </c>
    </row>
    <row r="113" spans="1:21" x14ac:dyDescent="0.25">
      <c r="A113" s="172">
        <v>0</v>
      </c>
      <c r="B113" s="173">
        <v>0.324889421492491</v>
      </c>
      <c r="C113">
        <f t="shared" si="35"/>
        <v>1</v>
      </c>
      <c r="D113">
        <f t="shared" si="36"/>
        <v>1</v>
      </c>
      <c r="E113">
        <f t="shared" si="37"/>
        <v>1</v>
      </c>
      <c r="F113">
        <f t="shared" si="38"/>
        <v>1</v>
      </c>
      <c r="G113">
        <f t="shared" si="39"/>
        <v>1</v>
      </c>
      <c r="H113">
        <f t="shared" si="40"/>
        <v>1</v>
      </c>
      <c r="I113">
        <f t="shared" si="41"/>
        <v>0</v>
      </c>
      <c r="J113">
        <f t="shared" si="42"/>
        <v>0</v>
      </c>
      <c r="K113">
        <f t="shared" si="43"/>
        <v>0</v>
      </c>
      <c r="L113">
        <f t="shared" si="44"/>
        <v>0</v>
      </c>
      <c r="M113">
        <f t="shared" si="45"/>
        <v>0</v>
      </c>
      <c r="N113">
        <f t="shared" si="46"/>
        <v>0</v>
      </c>
      <c r="O113">
        <f t="shared" si="47"/>
        <v>0</v>
      </c>
      <c r="P113">
        <f t="shared" si="48"/>
        <v>0</v>
      </c>
      <c r="Q113">
        <f t="shared" si="49"/>
        <v>0</v>
      </c>
      <c r="R113">
        <f t="shared" si="50"/>
        <v>0</v>
      </c>
      <c r="S113">
        <f t="shared" si="51"/>
        <v>0</v>
      </c>
      <c r="T113">
        <f t="shared" si="52"/>
        <v>0</v>
      </c>
      <c r="U113">
        <f t="shared" si="53"/>
        <v>0</v>
      </c>
    </row>
    <row r="114" spans="1:21" x14ac:dyDescent="0.25">
      <c r="A114" s="172">
        <v>1</v>
      </c>
      <c r="B114" s="173">
        <v>0.48537124259846298</v>
      </c>
      <c r="C114">
        <f t="shared" si="35"/>
        <v>1</v>
      </c>
      <c r="D114">
        <f t="shared" si="36"/>
        <v>1</v>
      </c>
      <c r="E114">
        <f t="shared" si="37"/>
        <v>1</v>
      </c>
      <c r="F114">
        <f t="shared" si="38"/>
        <v>1</v>
      </c>
      <c r="G114">
        <f t="shared" si="39"/>
        <v>1</v>
      </c>
      <c r="H114">
        <f t="shared" si="40"/>
        <v>1</v>
      </c>
      <c r="I114">
        <f t="shared" si="41"/>
        <v>1</v>
      </c>
      <c r="J114">
        <f t="shared" si="42"/>
        <v>1</v>
      </c>
      <c r="K114">
        <f t="shared" si="43"/>
        <v>1</v>
      </c>
      <c r="L114">
        <f t="shared" si="44"/>
        <v>0</v>
      </c>
      <c r="M114">
        <f t="shared" si="45"/>
        <v>0</v>
      </c>
      <c r="N114">
        <f t="shared" si="46"/>
        <v>0</v>
      </c>
      <c r="O114">
        <f t="shared" si="47"/>
        <v>0</v>
      </c>
      <c r="P114">
        <f t="shared" si="48"/>
        <v>0</v>
      </c>
      <c r="Q114">
        <f t="shared" si="49"/>
        <v>0</v>
      </c>
      <c r="R114">
        <f t="shared" si="50"/>
        <v>0</v>
      </c>
      <c r="S114">
        <f t="shared" si="51"/>
        <v>0</v>
      </c>
      <c r="T114">
        <f t="shared" si="52"/>
        <v>0</v>
      </c>
      <c r="U114">
        <f t="shared" si="53"/>
        <v>0</v>
      </c>
    </row>
    <row r="115" spans="1:21" x14ac:dyDescent="0.25">
      <c r="A115" s="172">
        <v>0</v>
      </c>
      <c r="B115" s="173">
        <v>0.195444760522271</v>
      </c>
      <c r="C115">
        <f t="shared" si="35"/>
        <v>1</v>
      </c>
      <c r="D115">
        <f t="shared" si="36"/>
        <v>1</v>
      </c>
      <c r="E115">
        <f t="shared" si="37"/>
        <v>1</v>
      </c>
      <c r="F115">
        <f t="shared" si="38"/>
        <v>0</v>
      </c>
      <c r="G115">
        <f t="shared" si="39"/>
        <v>0</v>
      </c>
      <c r="H115">
        <f t="shared" si="40"/>
        <v>0</v>
      </c>
      <c r="I115">
        <f t="shared" si="41"/>
        <v>0</v>
      </c>
      <c r="J115">
        <f t="shared" si="42"/>
        <v>0</v>
      </c>
      <c r="K115">
        <f t="shared" si="43"/>
        <v>0</v>
      </c>
      <c r="L115">
        <f t="shared" si="44"/>
        <v>0</v>
      </c>
      <c r="M115">
        <f t="shared" si="45"/>
        <v>0</v>
      </c>
      <c r="N115">
        <f t="shared" si="46"/>
        <v>0</v>
      </c>
      <c r="O115">
        <f t="shared" si="47"/>
        <v>0</v>
      </c>
      <c r="P115">
        <f t="shared" si="48"/>
        <v>0</v>
      </c>
      <c r="Q115">
        <f t="shared" si="49"/>
        <v>0</v>
      </c>
      <c r="R115">
        <f t="shared" si="50"/>
        <v>0</v>
      </c>
      <c r="S115">
        <f t="shared" si="51"/>
        <v>0</v>
      </c>
      <c r="T115">
        <f t="shared" si="52"/>
        <v>0</v>
      </c>
      <c r="U115">
        <f t="shared" si="53"/>
        <v>0</v>
      </c>
    </row>
    <row r="116" spans="1:21" x14ac:dyDescent="0.25">
      <c r="A116" s="172">
        <v>1</v>
      </c>
      <c r="B116" s="173">
        <v>0.52173482943721605</v>
      </c>
      <c r="C116">
        <f t="shared" si="35"/>
        <v>1</v>
      </c>
      <c r="D116">
        <f t="shared" si="36"/>
        <v>1</v>
      </c>
      <c r="E116">
        <f t="shared" si="37"/>
        <v>1</v>
      </c>
      <c r="F116">
        <f t="shared" si="38"/>
        <v>1</v>
      </c>
      <c r="G116">
        <f t="shared" si="39"/>
        <v>1</v>
      </c>
      <c r="H116">
        <f t="shared" si="40"/>
        <v>1</v>
      </c>
      <c r="I116">
        <f t="shared" si="41"/>
        <v>1</v>
      </c>
      <c r="J116">
        <f t="shared" si="42"/>
        <v>1</v>
      </c>
      <c r="K116">
        <f t="shared" si="43"/>
        <v>1</v>
      </c>
      <c r="L116">
        <f t="shared" si="44"/>
        <v>1</v>
      </c>
      <c r="M116">
        <f t="shared" si="45"/>
        <v>0</v>
      </c>
      <c r="N116">
        <f t="shared" si="46"/>
        <v>0</v>
      </c>
      <c r="O116">
        <f t="shared" si="47"/>
        <v>0</v>
      </c>
      <c r="P116">
        <f t="shared" si="48"/>
        <v>0</v>
      </c>
      <c r="Q116">
        <f t="shared" si="49"/>
        <v>0</v>
      </c>
      <c r="R116">
        <f t="shared" si="50"/>
        <v>0</v>
      </c>
      <c r="S116">
        <f t="shared" si="51"/>
        <v>0</v>
      </c>
      <c r="T116">
        <f t="shared" si="52"/>
        <v>0</v>
      </c>
      <c r="U116">
        <f t="shared" si="53"/>
        <v>0</v>
      </c>
    </row>
    <row r="117" spans="1:21" x14ac:dyDescent="0.25">
      <c r="A117" s="172">
        <v>0</v>
      </c>
      <c r="B117" s="173">
        <v>0.195444760522271</v>
      </c>
      <c r="C117">
        <f t="shared" si="35"/>
        <v>1</v>
      </c>
      <c r="D117">
        <f t="shared" si="36"/>
        <v>1</v>
      </c>
      <c r="E117">
        <f t="shared" si="37"/>
        <v>1</v>
      </c>
      <c r="F117">
        <f t="shared" si="38"/>
        <v>0</v>
      </c>
      <c r="G117">
        <f t="shared" si="39"/>
        <v>0</v>
      </c>
      <c r="H117">
        <f t="shared" si="40"/>
        <v>0</v>
      </c>
      <c r="I117">
        <f t="shared" si="41"/>
        <v>0</v>
      </c>
      <c r="J117">
        <f t="shared" si="42"/>
        <v>0</v>
      </c>
      <c r="K117">
        <f t="shared" si="43"/>
        <v>0</v>
      </c>
      <c r="L117">
        <f t="shared" si="44"/>
        <v>0</v>
      </c>
      <c r="M117">
        <f t="shared" si="45"/>
        <v>0</v>
      </c>
      <c r="N117">
        <f t="shared" si="46"/>
        <v>0</v>
      </c>
      <c r="O117">
        <f t="shared" si="47"/>
        <v>0</v>
      </c>
      <c r="P117">
        <f t="shared" si="48"/>
        <v>0</v>
      </c>
      <c r="Q117">
        <f t="shared" si="49"/>
        <v>0</v>
      </c>
      <c r="R117">
        <f t="shared" si="50"/>
        <v>0</v>
      </c>
      <c r="S117">
        <f t="shared" si="51"/>
        <v>0</v>
      </c>
      <c r="T117">
        <f t="shared" si="52"/>
        <v>0</v>
      </c>
      <c r="U117">
        <f t="shared" si="53"/>
        <v>0</v>
      </c>
    </row>
    <row r="118" spans="1:21" x14ac:dyDescent="0.25">
      <c r="A118" s="172">
        <v>0</v>
      </c>
      <c r="B118" s="173">
        <v>0.16671111190805199</v>
      </c>
      <c r="C118">
        <f t="shared" si="35"/>
        <v>1</v>
      </c>
      <c r="D118">
        <f t="shared" si="36"/>
        <v>1</v>
      </c>
      <c r="E118">
        <f t="shared" si="37"/>
        <v>1</v>
      </c>
      <c r="F118">
        <f t="shared" si="38"/>
        <v>0</v>
      </c>
      <c r="G118">
        <f t="shared" si="39"/>
        <v>0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0</v>
      </c>
      <c r="O118">
        <f t="shared" si="47"/>
        <v>0</v>
      </c>
      <c r="P118">
        <f t="shared" si="48"/>
        <v>0</v>
      </c>
      <c r="Q118">
        <f t="shared" si="49"/>
        <v>0</v>
      </c>
      <c r="R118">
        <f t="shared" si="50"/>
        <v>0</v>
      </c>
      <c r="S118">
        <f t="shared" si="51"/>
        <v>0</v>
      </c>
      <c r="T118">
        <f t="shared" si="52"/>
        <v>0</v>
      </c>
      <c r="U118">
        <f t="shared" si="53"/>
        <v>0</v>
      </c>
    </row>
    <row r="119" spans="1:21" x14ac:dyDescent="0.25">
      <c r="A119" s="172">
        <v>0</v>
      </c>
      <c r="B119" s="173">
        <v>0.25983997479739701</v>
      </c>
      <c r="C119">
        <f t="shared" si="35"/>
        <v>1</v>
      </c>
      <c r="D119">
        <f t="shared" si="36"/>
        <v>1</v>
      </c>
      <c r="E119">
        <f t="shared" si="37"/>
        <v>1</v>
      </c>
      <c r="F119">
        <f t="shared" si="38"/>
        <v>1</v>
      </c>
      <c r="G119">
        <f t="shared" si="39"/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0</v>
      </c>
      <c r="N119">
        <f t="shared" si="46"/>
        <v>0</v>
      </c>
      <c r="O119">
        <f t="shared" si="47"/>
        <v>0</v>
      </c>
      <c r="P119">
        <f t="shared" si="48"/>
        <v>0</v>
      </c>
      <c r="Q119">
        <f t="shared" si="49"/>
        <v>0</v>
      </c>
      <c r="R119">
        <f t="shared" si="50"/>
        <v>0</v>
      </c>
      <c r="S119">
        <f t="shared" si="51"/>
        <v>0</v>
      </c>
      <c r="T119">
        <f t="shared" si="52"/>
        <v>0</v>
      </c>
      <c r="U119">
        <f t="shared" si="53"/>
        <v>0</v>
      </c>
    </row>
    <row r="120" spans="1:21" x14ac:dyDescent="0.25">
      <c r="A120" s="172">
        <v>0</v>
      </c>
      <c r="B120" s="173">
        <v>0.60175850355267102</v>
      </c>
      <c r="C120">
        <f t="shared" si="35"/>
        <v>1</v>
      </c>
      <c r="D120">
        <f t="shared" si="36"/>
        <v>1</v>
      </c>
      <c r="E120">
        <f t="shared" si="37"/>
        <v>1</v>
      </c>
      <c r="F120">
        <f t="shared" si="38"/>
        <v>1</v>
      </c>
      <c r="G120">
        <f t="shared" si="39"/>
        <v>1</v>
      </c>
      <c r="H120">
        <f t="shared" si="40"/>
        <v>1</v>
      </c>
      <c r="I120">
        <f t="shared" si="41"/>
        <v>1</v>
      </c>
      <c r="J120">
        <f t="shared" si="42"/>
        <v>1</v>
      </c>
      <c r="K120">
        <f t="shared" si="43"/>
        <v>1</v>
      </c>
      <c r="L120">
        <f t="shared" si="44"/>
        <v>1</v>
      </c>
      <c r="M120">
        <f t="shared" si="45"/>
        <v>1</v>
      </c>
      <c r="N120">
        <f t="shared" si="46"/>
        <v>1</v>
      </c>
      <c r="O120">
        <f t="shared" si="47"/>
        <v>0</v>
      </c>
      <c r="P120">
        <f t="shared" si="48"/>
        <v>0</v>
      </c>
      <c r="Q120">
        <f t="shared" si="49"/>
        <v>0</v>
      </c>
      <c r="R120">
        <f t="shared" si="50"/>
        <v>0</v>
      </c>
      <c r="S120">
        <f t="shared" si="51"/>
        <v>0</v>
      </c>
      <c r="T120">
        <f t="shared" si="52"/>
        <v>0</v>
      </c>
      <c r="U120">
        <f t="shared" si="53"/>
        <v>0</v>
      </c>
    </row>
    <row r="121" spans="1:21" x14ac:dyDescent="0.25">
      <c r="A121" s="172">
        <v>0</v>
      </c>
      <c r="B121" s="173">
        <v>0.16671111190805199</v>
      </c>
      <c r="C121">
        <f t="shared" si="35"/>
        <v>1</v>
      </c>
      <c r="D121">
        <f t="shared" si="36"/>
        <v>1</v>
      </c>
      <c r="E121">
        <f t="shared" si="37"/>
        <v>1</v>
      </c>
      <c r="F121">
        <f t="shared" si="38"/>
        <v>0</v>
      </c>
      <c r="G121">
        <f t="shared" si="39"/>
        <v>0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0</v>
      </c>
      <c r="N121">
        <f t="shared" si="46"/>
        <v>0</v>
      </c>
      <c r="O121">
        <f t="shared" si="47"/>
        <v>0</v>
      </c>
      <c r="P121">
        <f t="shared" si="48"/>
        <v>0</v>
      </c>
      <c r="Q121">
        <f t="shared" si="49"/>
        <v>0</v>
      </c>
      <c r="R121">
        <f t="shared" si="50"/>
        <v>0</v>
      </c>
      <c r="S121">
        <f t="shared" si="51"/>
        <v>0</v>
      </c>
      <c r="T121">
        <f t="shared" si="52"/>
        <v>0</v>
      </c>
      <c r="U121">
        <f t="shared" si="53"/>
        <v>0</v>
      </c>
    </row>
    <row r="122" spans="1:21" x14ac:dyDescent="0.25">
      <c r="A122" s="172">
        <v>0</v>
      </c>
      <c r="B122" s="173">
        <v>0.53702033972705399</v>
      </c>
      <c r="C122">
        <f t="shared" si="35"/>
        <v>1</v>
      </c>
      <c r="D122">
        <f t="shared" si="36"/>
        <v>1</v>
      </c>
      <c r="E122">
        <f t="shared" si="37"/>
        <v>1</v>
      </c>
      <c r="F122">
        <f t="shared" si="38"/>
        <v>1</v>
      </c>
      <c r="G122">
        <f t="shared" si="39"/>
        <v>1</v>
      </c>
      <c r="H122">
        <f t="shared" si="40"/>
        <v>1</v>
      </c>
      <c r="I122">
        <f t="shared" si="41"/>
        <v>1</v>
      </c>
      <c r="J122">
        <f t="shared" si="42"/>
        <v>1</v>
      </c>
      <c r="K122">
        <f t="shared" si="43"/>
        <v>1</v>
      </c>
      <c r="L122">
        <f t="shared" si="44"/>
        <v>1</v>
      </c>
      <c r="M122">
        <f t="shared" si="45"/>
        <v>0</v>
      </c>
      <c r="N122">
        <f t="shared" si="46"/>
        <v>0</v>
      </c>
      <c r="O122">
        <f t="shared" si="47"/>
        <v>0</v>
      </c>
      <c r="P122">
        <f t="shared" si="48"/>
        <v>0</v>
      </c>
      <c r="Q122">
        <f t="shared" si="49"/>
        <v>0</v>
      </c>
      <c r="R122">
        <f t="shared" si="50"/>
        <v>0</v>
      </c>
      <c r="S122">
        <f t="shared" si="51"/>
        <v>0</v>
      </c>
      <c r="T122">
        <f t="shared" si="52"/>
        <v>0</v>
      </c>
      <c r="U122">
        <f t="shared" si="53"/>
        <v>0</v>
      </c>
    </row>
    <row r="123" spans="1:21" x14ac:dyDescent="0.25">
      <c r="A123" s="172">
        <v>1</v>
      </c>
      <c r="B123" s="173">
        <v>0.41136249212574</v>
      </c>
      <c r="C123">
        <f t="shared" si="35"/>
        <v>1</v>
      </c>
      <c r="D123">
        <f t="shared" si="36"/>
        <v>1</v>
      </c>
      <c r="E123">
        <f t="shared" si="37"/>
        <v>1</v>
      </c>
      <c r="F123">
        <f t="shared" si="38"/>
        <v>1</v>
      </c>
      <c r="G123">
        <f t="shared" si="39"/>
        <v>1</v>
      </c>
      <c r="H123">
        <f t="shared" si="40"/>
        <v>1</v>
      </c>
      <c r="I123">
        <f t="shared" si="41"/>
        <v>1</v>
      </c>
      <c r="J123">
        <f t="shared" si="42"/>
        <v>1</v>
      </c>
      <c r="K123">
        <f t="shared" si="43"/>
        <v>0</v>
      </c>
      <c r="L123">
        <f t="shared" si="44"/>
        <v>0</v>
      </c>
      <c r="M123">
        <f t="shared" si="45"/>
        <v>0</v>
      </c>
      <c r="N123">
        <f t="shared" si="46"/>
        <v>0</v>
      </c>
      <c r="O123">
        <f t="shared" si="47"/>
        <v>0</v>
      </c>
      <c r="P123">
        <f t="shared" si="48"/>
        <v>0</v>
      </c>
      <c r="Q123">
        <f t="shared" si="49"/>
        <v>0</v>
      </c>
      <c r="R123">
        <f t="shared" si="50"/>
        <v>0</v>
      </c>
      <c r="S123">
        <f t="shared" si="51"/>
        <v>0</v>
      </c>
      <c r="T123">
        <f t="shared" si="52"/>
        <v>0</v>
      </c>
      <c r="U123">
        <f t="shared" si="53"/>
        <v>0</v>
      </c>
    </row>
    <row r="124" spans="1:21" x14ac:dyDescent="0.25">
      <c r="A124" s="172">
        <v>0</v>
      </c>
      <c r="B124" s="173">
        <v>0.48537124259846298</v>
      </c>
      <c r="C124">
        <f t="shared" si="35"/>
        <v>1</v>
      </c>
      <c r="D124">
        <f t="shared" si="36"/>
        <v>1</v>
      </c>
      <c r="E124">
        <f t="shared" si="37"/>
        <v>1</v>
      </c>
      <c r="F124">
        <f t="shared" si="38"/>
        <v>1</v>
      </c>
      <c r="G124">
        <f t="shared" si="39"/>
        <v>1</v>
      </c>
      <c r="H124">
        <f t="shared" si="40"/>
        <v>1</v>
      </c>
      <c r="I124">
        <f t="shared" si="41"/>
        <v>1</v>
      </c>
      <c r="J124">
        <f t="shared" si="42"/>
        <v>1</v>
      </c>
      <c r="K124">
        <f t="shared" si="43"/>
        <v>1</v>
      </c>
      <c r="L124">
        <f t="shared" si="44"/>
        <v>0</v>
      </c>
      <c r="M124">
        <f t="shared" si="45"/>
        <v>0</v>
      </c>
      <c r="N124">
        <f t="shared" si="46"/>
        <v>0</v>
      </c>
      <c r="O124">
        <f t="shared" si="47"/>
        <v>0</v>
      </c>
      <c r="P124">
        <f t="shared" si="48"/>
        <v>0</v>
      </c>
      <c r="Q124">
        <f t="shared" si="49"/>
        <v>0</v>
      </c>
      <c r="R124">
        <f t="shared" si="50"/>
        <v>0</v>
      </c>
      <c r="S124">
        <f t="shared" si="51"/>
        <v>0</v>
      </c>
      <c r="T124">
        <f t="shared" si="52"/>
        <v>0</v>
      </c>
      <c r="U124">
        <f t="shared" si="53"/>
        <v>0</v>
      </c>
    </row>
    <row r="125" spans="1:21" x14ac:dyDescent="0.25">
      <c r="A125" s="172">
        <v>0</v>
      </c>
      <c r="B125" s="173">
        <v>0.28383902300324099</v>
      </c>
      <c r="C125">
        <f t="shared" si="35"/>
        <v>1</v>
      </c>
      <c r="D125">
        <f t="shared" si="36"/>
        <v>1</v>
      </c>
      <c r="E125">
        <f t="shared" si="37"/>
        <v>1</v>
      </c>
      <c r="F125">
        <f t="shared" si="38"/>
        <v>1</v>
      </c>
      <c r="G125">
        <f t="shared" si="39"/>
        <v>1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0</v>
      </c>
      <c r="M125">
        <f t="shared" si="45"/>
        <v>0</v>
      </c>
      <c r="N125">
        <f t="shared" si="46"/>
        <v>0</v>
      </c>
      <c r="O125">
        <f t="shared" si="47"/>
        <v>0</v>
      </c>
      <c r="P125">
        <f t="shared" si="48"/>
        <v>0</v>
      </c>
      <c r="Q125">
        <f t="shared" si="49"/>
        <v>0</v>
      </c>
      <c r="R125">
        <f t="shared" si="50"/>
        <v>0</v>
      </c>
      <c r="S125">
        <f t="shared" si="51"/>
        <v>0</v>
      </c>
      <c r="T125">
        <f t="shared" si="52"/>
        <v>0</v>
      </c>
      <c r="U125">
        <f t="shared" si="53"/>
        <v>0</v>
      </c>
    </row>
    <row r="126" spans="1:21" x14ac:dyDescent="0.25">
      <c r="A126" s="172">
        <v>1</v>
      </c>
      <c r="B126" s="173">
        <v>0.48537124259846298</v>
      </c>
      <c r="C126">
        <f t="shared" si="35"/>
        <v>1</v>
      </c>
      <c r="D126">
        <f t="shared" si="36"/>
        <v>1</v>
      </c>
      <c r="E126">
        <f t="shared" si="37"/>
        <v>1</v>
      </c>
      <c r="F126">
        <f t="shared" si="38"/>
        <v>1</v>
      </c>
      <c r="G126">
        <f t="shared" si="39"/>
        <v>1</v>
      </c>
      <c r="H126">
        <f t="shared" si="40"/>
        <v>1</v>
      </c>
      <c r="I126">
        <f t="shared" si="41"/>
        <v>1</v>
      </c>
      <c r="J126">
        <f t="shared" si="42"/>
        <v>1</v>
      </c>
      <c r="K126">
        <f t="shared" si="43"/>
        <v>1</v>
      </c>
      <c r="L126">
        <f t="shared" si="44"/>
        <v>0</v>
      </c>
      <c r="M126">
        <f t="shared" si="45"/>
        <v>0</v>
      </c>
      <c r="N126">
        <f t="shared" si="46"/>
        <v>0</v>
      </c>
      <c r="O126">
        <f t="shared" si="47"/>
        <v>0</v>
      </c>
      <c r="P126">
        <f t="shared" si="48"/>
        <v>0</v>
      </c>
      <c r="Q126">
        <f t="shared" si="49"/>
        <v>0</v>
      </c>
      <c r="R126">
        <f t="shared" si="50"/>
        <v>0</v>
      </c>
      <c r="S126">
        <f t="shared" si="51"/>
        <v>0</v>
      </c>
      <c r="T126">
        <f t="shared" si="52"/>
        <v>0</v>
      </c>
      <c r="U126">
        <f t="shared" si="53"/>
        <v>0</v>
      </c>
    </row>
    <row r="127" spans="1:21" x14ac:dyDescent="0.25">
      <c r="A127" s="172">
        <v>0</v>
      </c>
      <c r="B127" s="173">
        <v>0.195444760522271</v>
      </c>
      <c r="C127">
        <f t="shared" si="35"/>
        <v>1</v>
      </c>
      <c r="D127">
        <f t="shared" si="36"/>
        <v>1</v>
      </c>
      <c r="E127">
        <f t="shared" si="37"/>
        <v>1</v>
      </c>
      <c r="F127">
        <f t="shared" si="38"/>
        <v>0</v>
      </c>
      <c r="G127">
        <f t="shared" si="39"/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0</v>
      </c>
      <c r="M127">
        <f t="shared" si="45"/>
        <v>0</v>
      </c>
      <c r="N127">
        <f t="shared" si="46"/>
        <v>0</v>
      </c>
      <c r="O127">
        <f t="shared" si="47"/>
        <v>0</v>
      </c>
      <c r="P127">
        <f t="shared" si="48"/>
        <v>0</v>
      </c>
      <c r="Q127">
        <f t="shared" si="49"/>
        <v>0</v>
      </c>
      <c r="R127">
        <f t="shared" si="50"/>
        <v>0</v>
      </c>
      <c r="S127">
        <f t="shared" si="51"/>
        <v>0</v>
      </c>
      <c r="T127">
        <f t="shared" si="52"/>
        <v>0</v>
      </c>
      <c r="U127">
        <f t="shared" si="53"/>
        <v>0</v>
      </c>
    </row>
    <row r="128" spans="1:21" x14ac:dyDescent="0.25">
      <c r="A128" s="172">
        <v>1</v>
      </c>
      <c r="B128" s="173">
        <v>0.43717434540850902</v>
      </c>
      <c r="C128">
        <f t="shared" si="35"/>
        <v>1</v>
      </c>
      <c r="D128">
        <f t="shared" si="36"/>
        <v>1</v>
      </c>
      <c r="E128">
        <f t="shared" si="37"/>
        <v>1</v>
      </c>
      <c r="F128">
        <f t="shared" si="38"/>
        <v>1</v>
      </c>
      <c r="G128">
        <f t="shared" si="39"/>
        <v>1</v>
      </c>
      <c r="H128">
        <f t="shared" si="40"/>
        <v>1</v>
      </c>
      <c r="I128">
        <f t="shared" si="41"/>
        <v>1</v>
      </c>
      <c r="J128">
        <f t="shared" si="42"/>
        <v>1</v>
      </c>
      <c r="K128">
        <f t="shared" si="43"/>
        <v>0</v>
      </c>
      <c r="L128">
        <f t="shared" si="44"/>
        <v>0</v>
      </c>
      <c r="M128">
        <f t="shared" si="45"/>
        <v>0</v>
      </c>
      <c r="N128">
        <f t="shared" si="46"/>
        <v>0</v>
      </c>
      <c r="O128">
        <f t="shared" si="47"/>
        <v>0</v>
      </c>
      <c r="P128">
        <f t="shared" si="48"/>
        <v>0</v>
      </c>
      <c r="Q128">
        <f t="shared" si="49"/>
        <v>0</v>
      </c>
      <c r="R128">
        <f t="shared" si="50"/>
        <v>0</v>
      </c>
      <c r="S128">
        <f t="shared" si="51"/>
        <v>0</v>
      </c>
      <c r="T128">
        <f t="shared" si="52"/>
        <v>0</v>
      </c>
      <c r="U128">
        <f t="shared" si="53"/>
        <v>0</v>
      </c>
    </row>
    <row r="129" spans="1:21" x14ac:dyDescent="0.25">
      <c r="A129" s="172">
        <v>0</v>
      </c>
      <c r="B129" s="173">
        <v>0.31803923651923599</v>
      </c>
      <c r="C129">
        <f t="shared" si="35"/>
        <v>1</v>
      </c>
      <c r="D129">
        <f t="shared" si="36"/>
        <v>1</v>
      </c>
      <c r="E129">
        <f t="shared" si="37"/>
        <v>1</v>
      </c>
      <c r="F129">
        <f t="shared" si="38"/>
        <v>1</v>
      </c>
      <c r="G129">
        <f t="shared" si="39"/>
        <v>1</v>
      </c>
      <c r="H129">
        <f t="shared" si="40"/>
        <v>1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0</v>
      </c>
      <c r="N129">
        <f t="shared" si="46"/>
        <v>0</v>
      </c>
      <c r="O129">
        <f t="shared" si="47"/>
        <v>0</v>
      </c>
      <c r="P129">
        <f t="shared" si="48"/>
        <v>0</v>
      </c>
      <c r="Q129">
        <f t="shared" si="49"/>
        <v>0</v>
      </c>
      <c r="R129">
        <f t="shared" si="50"/>
        <v>0</v>
      </c>
      <c r="S129">
        <f t="shared" si="51"/>
        <v>0</v>
      </c>
      <c r="T129">
        <f t="shared" si="52"/>
        <v>0</v>
      </c>
      <c r="U129">
        <f t="shared" si="53"/>
        <v>0</v>
      </c>
    </row>
    <row r="130" spans="1:21" x14ac:dyDescent="0.25">
      <c r="A130" s="172">
        <v>0</v>
      </c>
      <c r="B130" s="173">
        <v>0.195444760522271</v>
      </c>
      <c r="C130">
        <f t="shared" si="35"/>
        <v>1</v>
      </c>
      <c r="D130">
        <f t="shared" si="36"/>
        <v>1</v>
      </c>
      <c r="E130">
        <f t="shared" si="37"/>
        <v>1</v>
      </c>
      <c r="F130">
        <f t="shared" si="38"/>
        <v>0</v>
      </c>
      <c r="G130">
        <f t="shared" si="39"/>
        <v>0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0</v>
      </c>
      <c r="O130">
        <f t="shared" si="47"/>
        <v>0</v>
      </c>
      <c r="P130">
        <f t="shared" si="48"/>
        <v>0</v>
      </c>
      <c r="Q130">
        <f t="shared" si="49"/>
        <v>0</v>
      </c>
      <c r="R130">
        <f t="shared" si="50"/>
        <v>0</v>
      </c>
      <c r="S130">
        <f t="shared" si="51"/>
        <v>0</v>
      </c>
      <c r="T130">
        <f t="shared" si="52"/>
        <v>0</v>
      </c>
      <c r="U130">
        <f t="shared" si="53"/>
        <v>0</v>
      </c>
    </row>
    <row r="131" spans="1:21" x14ac:dyDescent="0.25">
      <c r="A131" s="172">
        <v>0</v>
      </c>
      <c r="B131" s="173">
        <v>0.52173482943721605</v>
      </c>
      <c r="C131">
        <f t="shared" ref="C131:C194" si="54">IF($B131&gt;0.05,1,0)</f>
        <v>1</v>
      </c>
      <c r="D131">
        <f t="shared" ref="D131:D194" si="55">IF($B131&gt;0.1,1,0)</f>
        <v>1</v>
      </c>
      <c r="E131">
        <f t="shared" ref="E131:E194" si="56">IF($B131&gt;0.15,1,0)</f>
        <v>1</v>
      </c>
      <c r="F131">
        <f t="shared" ref="F131:F194" si="57">IF($B131&gt;0.2,1,0)</f>
        <v>1</v>
      </c>
      <c r="G131">
        <f t="shared" ref="G131:G194" si="58">IF($B131&gt;0.25,1,0)</f>
        <v>1</v>
      </c>
      <c r="H131">
        <f t="shared" ref="H131:H194" si="59">IF($B131&gt;0.3,1,0)</f>
        <v>1</v>
      </c>
      <c r="I131">
        <f t="shared" ref="I131:I194" si="60">IF($B131&gt;0.35,1,0)</f>
        <v>1</v>
      </c>
      <c r="J131">
        <f t="shared" ref="J131:J194" si="61">IF($B131&gt;0.4,1,0)</f>
        <v>1</v>
      </c>
      <c r="K131">
        <f t="shared" ref="K131:K194" si="62">IF($B131&gt;0.45,1,0)</f>
        <v>1</v>
      </c>
      <c r="L131">
        <f t="shared" ref="L131:L194" si="63">IF($B131&gt;0.5,1,0)</f>
        <v>1</v>
      </c>
      <c r="M131">
        <f t="shared" ref="M131:M194" si="64">IF($B131&gt;0.55,1,0)</f>
        <v>0</v>
      </c>
      <c r="N131">
        <f t="shared" ref="N131:N194" si="65">IF($B131&gt;0.6,1,0)</f>
        <v>0</v>
      </c>
      <c r="O131">
        <f t="shared" ref="O131:O194" si="66">IF($B131&gt;0.65,1,0)</f>
        <v>0</v>
      </c>
      <c r="P131">
        <f t="shared" ref="P131:P194" si="67">IF($B131&gt;0.7,1,0)</f>
        <v>0</v>
      </c>
      <c r="Q131">
        <f t="shared" ref="Q131:Q194" si="68">IF($B131&gt;0.75,1,0)</f>
        <v>0</v>
      </c>
      <c r="R131">
        <f t="shared" ref="R131:R194" si="69">IF($B131&gt;0.8,1,0)</f>
        <v>0</v>
      </c>
      <c r="S131">
        <f t="shared" ref="S131:S194" si="70">IF($B131&gt;0.85,1,0)</f>
        <v>0</v>
      </c>
      <c r="T131">
        <f t="shared" ref="T131:T194" si="71">IF($B131&gt;0.9,1,0)</f>
        <v>0</v>
      </c>
      <c r="U131">
        <f t="shared" ref="U131:U194" si="72">IF($B131&gt;0.95,1,0)</f>
        <v>0</v>
      </c>
    </row>
    <row r="132" spans="1:21" x14ac:dyDescent="0.25">
      <c r="A132" s="172">
        <v>1</v>
      </c>
      <c r="B132" s="173">
        <v>0.53702033972705399</v>
      </c>
      <c r="C132">
        <f t="shared" si="54"/>
        <v>1</v>
      </c>
      <c r="D132">
        <f t="shared" si="55"/>
        <v>1</v>
      </c>
      <c r="E132">
        <f t="shared" si="56"/>
        <v>1</v>
      </c>
      <c r="F132">
        <f t="shared" si="57"/>
        <v>1</v>
      </c>
      <c r="G132">
        <f t="shared" si="58"/>
        <v>1</v>
      </c>
      <c r="H132">
        <f t="shared" si="59"/>
        <v>1</v>
      </c>
      <c r="I132">
        <f t="shared" si="60"/>
        <v>1</v>
      </c>
      <c r="J132">
        <f t="shared" si="61"/>
        <v>1</v>
      </c>
      <c r="K132">
        <f t="shared" si="62"/>
        <v>1</v>
      </c>
      <c r="L132">
        <f t="shared" si="63"/>
        <v>1</v>
      </c>
      <c r="M132">
        <f t="shared" si="64"/>
        <v>0</v>
      </c>
      <c r="N132">
        <f t="shared" si="65"/>
        <v>0</v>
      </c>
      <c r="O132">
        <f t="shared" si="66"/>
        <v>0</v>
      </c>
      <c r="P132">
        <f t="shared" si="67"/>
        <v>0</v>
      </c>
      <c r="Q132">
        <f t="shared" si="68"/>
        <v>0</v>
      </c>
      <c r="R132">
        <f t="shared" si="69"/>
        <v>0</v>
      </c>
      <c r="S132">
        <f t="shared" si="70"/>
        <v>0</v>
      </c>
      <c r="T132">
        <f t="shared" si="71"/>
        <v>0</v>
      </c>
      <c r="U132">
        <f t="shared" si="72"/>
        <v>0</v>
      </c>
    </row>
    <row r="133" spans="1:21" x14ac:dyDescent="0.25">
      <c r="A133" s="172">
        <v>0</v>
      </c>
      <c r="B133" s="173">
        <v>0.34437033182301602</v>
      </c>
      <c r="C133">
        <f t="shared" si="54"/>
        <v>1</v>
      </c>
      <c r="D133">
        <f t="shared" si="55"/>
        <v>1</v>
      </c>
      <c r="E133">
        <f t="shared" si="56"/>
        <v>1</v>
      </c>
      <c r="F133">
        <f t="shared" si="57"/>
        <v>1</v>
      </c>
      <c r="G133">
        <f t="shared" si="58"/>
        <v>1</v>
      </c>
      <c r="H133">
        <f t="shared" si="59"/>
        <v>1</v>
      </c>
      <c r="I133">
        <f t="shared" si="60"/>
        <v>0</v>
      </c>
      <c r="J133">
        <f t="shared" si="61"/>
        <v>0</v>
      </c>
      <c r="K133">
        <f t="shared" si="62"/>
        <v>0</v>
      </c>
      <c r="L133">
        <f t="shared" si="63"/>
        <v>0</v>
      </c>
      <c r="M133">
        <f t="shared" si="64"/>
        <v>0</v>
      </c>
      <c r="N133">
        <f t="shared" si="65"/>
        <v>0</v>
      </c>
      <c r="O133">
        <f t="shared" si="66"/>
        <v>0</v>
      </c>
      <c r="P133">
        <f t="shared" si="67"/>
        <v>0</v>
      </c>
      <c r="Q133">
        <f t="shared" si="68"/>
        <v>0</v>
      </c>
      <c r="R133">
        <f t="shared" si="69"/>
        <v>0</v>
      </c>
      <c r="S133">
        <f t="shared" si="70"/>
        <v>0</v>
      </c>
      <c r="T133">
        <f t="shared" si="71"/>
        <v>0</v>
      </c>
      <c r="U133">
        <f t="shared" si="72"/>
        <v>0</v>
      </c>
    </row>
    <row r="134" spans="1:21" x14ac:dyDescent="0.25">
      <c r="A134" s="172">
        <v>0</v>
      </c>
      <c r="B134" s="173">
        <v>0.71238705892229504</v>
      </c>
      <c r="C134">
        <f t="shared" si="54"/>
        <v>1</v>
      </c>
      <c r="D134">
        <f t="shared" si="55"/>
        <v>1</v>
      </c>
      <c r="E134">
        <f t="shared" si="56"/>
        <v>1</v>
      </c>
      <c r="F134">
        <f t="shared" si="57"/>
        <v>1</v>
      </c>
      <c r="G134">
        <f t="shared" si="58"/>
        <v>1</v>
      </c>
      <c r="H134">
        <f t="shared" si="59"/>
        <v>1</v>
      </c>
      <c r="I134">
        <f t="shared" si="60"/>
        <v>1</v>
      </c>
      <c r="J134">
        <f t="shared" si="61"/>
        <v>1</v>
      </c>
      <c r="K134">
        <f t="shared" si="62"/>
        <v>1</v>
      </c>
      <c r="L134">
        <f t="shared" si="63"/>
        <v>1</v>
      </c>
      <c r="M134">
        <f t="shared" si="64"/>
        <v>1</v>
      </c>
      <c r="N134">
        <f t="shared" si="65"/>
        <v>1</v>
      </c>
      <c r="O134">
        <f t="shared" si="66"/>
        <v>1</v>
      </c>
      <c r="P134">
        <f t="shared" si="67"/>
        <v>1</v>
      </c>
      <c r="Q134">
        <f t="shared" si="68"/>
        <v>0</v>
      </c>
      <c r="R134">
        <f t="shared" si="69"/>
        <v>0</v>
      </c>
      <c r="S134">
        <f t="shared" si="70"/>
        <v>0</v>
      </c>
      <c r="T134">
        <f t="shared" si="71"/>
        <v>0</v>
      </c>
      <c r="U134">
        <f t="shared" si="72"/>
        <v>0</v>
      </c>
    </row>
    <row r="135" spans="1:21" x14ac:dyDescent="0.25">
      <c r="A135" s="172">
        <v>1</v>
      </c>
      <c r="B135" s="173">
        <v>9.8929639311263196E-2</v>
      </c>
      <c r="C135">
        <f t="shared" si="54"/>
        <v>1</v>
      </c>
      <c r="D135">
        <f t="shared" si="55"/>
        <v>0</v>
      </c>
      <c r="E135">
        <f t="shared" si="56"/>
        <v>0</v>
      </c>
      <c r="F135">
        <f t="shared" si="57"/>
        <v>0</v>
      </c>
      <c r="G135">
        <f t="shared" si="58"/>
        <v>0</v>
      </c>
      <c r="H135">
        <f t="shared" si="59"/>
        <v>0</v>
      </c>
      <c r="I135">
        <f t="shared" si="60"/>
        <v>0</v>
      </c>
      <c r="J135">
        <f t="shared" si="61"/>
        <v>0</v>
      </c>
      <c r="K135">
        <f t="shared" si="62"/>
        <v>0</v>
      </c>
      <c r="L135">
        <f t="shared" si="63"/>
        <v>0</v>
      </c>
      <c r="M135">
        <f t="shared" si="64"/>
        <v>0</v>
      </c>
      <c r="N135">
        <f t="shared" si="65"/>
        <v>0</v>
      </c>
      <c r="O135">
        <f t="shared" si="66"/>
        <v>0</v>
      </c>
      <c r="P135">
        <f t="shared" si="67"/>
        <v>0</v>
      </c>
      <c r="Q135">
        <f t="shared" si="68"/>
        <v>0</v>
      </c>
      <c r="R135">
        <f t="shared" si="69"/>
        <v>0</v>
      </c>
      <c r="S135">
        <f t="shared" si="70"/>
        <v>0</v>
      </c>
      <c r="T135">
        <f t="shared" si="71"/>
        <v>0</v>
      </c>
      <c r="U135">
        <f t="shared" si="72"/>
        <v>0</v>
      </c>
    </row>
    <row r="136" spans="1:21" x14ac:dyDescent="0.25">
      <c r="A136" s="172">
        <v>0</v>
      </c>
      <c r="B136" s="173">
        <v>0.75046837714789605</v>
      </c>
      <c r="C136">
        <f t="shared" si="54"/>
        <v>1</v>
      </c>
      <c r="D136">
        <f t="shared" si="55"/>
        <v>1</v>
      </c>
      <c r="E136">
        <f t="shared" si="56"/>
        <v>1</v>
      </c>
      <c r="F136">
        <f t="shared" si="57"/>
        <v>1</v>
      </c>
      <c r="G136">
        <f t="shared" si="58"/>
        <v>1</v>
      </c>
      <c r="H136">
        <f t="shared" si="59"/>
        <v>1</v>
      </c>
      <c r="I136">
        <f t="shared" si="60"/>
        <v>1</v>
      </c>
      <c r="J136">
        <f t="shared" si="61"/>
        <v>1</v>
      </c>
      <c r="K136">
        <f t="shared" si="62"/>
        <v>1</v>
      </c>
      <c r="L136">
        <f t="shared" si="63"/>
        <v>1</v>
      </c>
      <c r="M136">
        <f t="shared" si="64"/>
        <v>1</v>
      </c>
      <c r="N136">
        <f t="shared" si="65"/>
        <v>1</v>
      </c>
      <c r="O136">
        <f t="shared" si="66"/>
        <v>1</v>
      </c>
      <c r="P136">
        <f t="shared" si="67"/>
        <v>1</v>
      </c>
      <c r="Q136">
        <f t="shared" si="68"/>
        <v>1</v>
      </c>
      <c r="R136">
        <f t="shared" si="69"/>
        <v>0</v>
      </c>
      <c r="S136">
        <f t="shared" si="70"/>
        <v>0</v>
      </c>
      <c r="T136">
        <f t="shared" si="71"/>
        <v>0</v>
      </c>
      <c r="U136">
        <f t="shared" si="72"/>
        <v>0</v>
      </c>
    </row>
    <row r="137" spans="1:21" x14ac:dyDescent="0.25">
      <c r="A137" s="172">
        <v>1</v>
      </c>
      <c r="B137" s="173">
        <v>0.195444760522271</v>
      </c>
      <c r="C137">
        <f t="shared" si="54"/>
        <v>1</v>
      </c>
      <c r="D137">
        <f t="shared" si="55"/>
        <v>1</v>
      </c>
      <c r="E137">
        <f t="shared" si="56"/>
        <v>1</v>
      </c>
      <c r="F137">
        <f t="shared" si="57"/>
        <v>0</v>
      </c>
      <c r="G137">
        <f t="shared" si="58"/>
        <v>0</v>
      </c>
      <c r="H137">
        <f t="shared" si="59"/>
        <v>0</v>
      </c>
      <c r="I137">
        <f t="shared" si="60"/>
        <v>0</v>
      </c>
      <c r="J137">
        <f t="shared" si="61"/>
        <v>0</v>
      </c>
      <c r="K137">
        <f t="shared" si="62"/>
        <v>0</v>
      </c>
      <c r="L137">
        <f t="shared" si="63"/>
        <v>0</v>
      </c>
      <c r="M137">
        <f t="shared" si="64"/>
        <v>0</v>
      </c>
      <c r="N137">
        <f t="shared" si="65"/>
        <v>0</v>
      </c>
      <c r="O137">
        <f t="shared" si="66"/>
        <v>0</v>
      </c>
      <c r="P137">
        <f t="shared" si="67"/>
        <v>0</v>
      </c>
      <c r="Q137">
        <f t="shared" si="68"/>
        <v>0</v>
      </c>
      <c r="R137">
        <f t="shared" si="69"/>
        <v>0</v>
      </c>
      <c r="S137">
        <f t="shared" si="70"/>
        <v>0</v>
      </c>
      <c r="T137">
        <f t="shared" si="71"/>
        <v>0</v>
      </c>
      <c r="U137">
        <f t="shared" si="72"/>
        <v>0</v>
      </c>
    </row>
    <row r="138" spans="1:21" x14ac:dyDescent="0.25">
      <c r="A138" s="172">
        <v>1</v>
      </c>
      <c r="B138" s="173">
        <v>0.48537124259846298</v>
      </c>
      <c r="C138">
        <f t="shared" si="54"/>
        <v>1</v>
      </c>
      <c r="D138">
        <f t="shared" si="55"/>
        <v>1</v>
      </c>
      <c r="E138">
        <f t="shared" si="56"/>
        <v>1</v>
      </c>
      <c r="F138">
        <f t="shared" si="57"/>
        <v>1</v>
      </c>
      <c r="G138">
        <f t="shared" si="58"/>
        <v>1</v>
      </c>
      <c r="H138">
        <f t="shared" si="59"/>
        <v>1</v>
      </c>
      <c r="I138">
        <f t="shared" si="60"/>
        <v>1</v>
      </c>
      <c r="J138">
        <f t="shared" si="61"/>
        <v>1</v>
      </c>
      <c r="K138">
        <f t="shared" si="62"/>
        <v>1</v>
      </c>
      <c r="L138">
        <f t="shared" si="63"/>
        <v>0</v>
      </c>
      <c r="M138">
        <f t="shared" si="64"/>
        <v>0</v>
      </c>
      <c r="N138">
        <f t="shared" si="65"/>
        <v>0</v>
      </c>
      <c r="O138">
        <f t="shared" si="66"/>
        <v>0</v>
      </c>
      <c r="P138">
        <f t="shared" si="67"/>
        <v>0</v>
      </c>
      <c r="Q138">
        <f t="shared" si="68"/>
        <v>0</v>
      </c>
      <c r="R138">
        <f t="shared" si="69"/>
        <v>0</v>
      </c>
      <c r="S138">
        <f t="shared" si="70"/>
        <v>0</v>
      </c>
      <c r="T138">
        <f t="shared" si="71"/>
        <v>0</v>
      </c>
      <c r="U138">
        <f t="shared" si="72"/>
        <v>0</v>
      </c>
    </row>
    <row r="139" spans="1:21" x14ac:dyDescent="0.25">
      <c r="A139" s="172">
        <v>0</v>
      </c>
      <c r="B139" s="173">
        <v>0.30195942587159602</v>
      </c>
      <c r="C139">
        <f t="shared" si="54"/>
        <v>1</v>
      </c>
      <c r="D139">
        <f t="shared" si="55"/>
        <v>1</v>
      </c>
      <c r="E139">
        <f t="shared" si="56"/>
        <v>1</v>
      </c>
      <c r="F139">
        <f t="shared" si="57"/>
        <v>1</v>
      </c>
      <c r="G139">
        <f t="shared" si="58"/>
        <v>1</v>
      </c>
      <c r="H139">
        <f t="shared" si="59"/>
        <v>1</v>
      </c>
      <c r="I139">
        <f t="shared" si="60"/>
        <v>0</v>
      </c>
      <c r="J139">
        <f t="shared" si="61"/>
        <v>0</v>
      </c>
      <c r="K139">
        <f t="shared" si="62"/>
        <v>0</v>
      </c>
      <c r="L139">
        <f t="shared" si="63"/>
        <v>0</v>
      </c>
      <c r="M139">
        <f t="shared" si="64"/>
        <v>0</v>
      </c>
      <c r="N139">
        <f t="shared" si="65"/>
        <v>0</v>
      </c>
      <c r="O139">
        <f t="shared" si="66"/>
        <v>0</v>
      </c>
      <c r="P139">
        <f t="shared" si="67"/>
        <v>0</v>
      </c>
      <c r="Q139">
        <f t="shared" si="68"/>
        <v>0</v>
      </c>
      <c r="R139">
        <f t="shared" si="69"/>
        <v>0</v>
      </c>
      <c r="S139">
        <f t="shared" si="70"/>
        <v>0</v>
      </c>
      <c r="T139">
        <f t="shared" si="71"/>
        <v>0</v>
      </c>
      <c r="U139">
        <f t="shared" si="72"/>
        <v>0</v>
      </c>
    </row>
    <row r="140" spans="1:21" x14ac:dyDescent="0.25">
      <c r="A140" s="172">
        <v>0</v>
      </c>
      <c r="B140" s="173">
        <v>9.8929639311263196E-2</v>
      </c>
      <c r="C140">
        <f t="shared" si="54"/>
        <v>1</v>
      </c>
      <c r="D140">
        <f t="shared" si="55"/>
        <v>0</v>
      </c>
      <c r="E140">
        <f t="shared" si="56"/>
        <v>0</v>
      </c>
      <c r="F140">
        <f t="shared" si="57"/>
        <v>0</v>
      </c>
      <c r="G140">
        <f t="shared" si="58"/>
        <v>0</v>
      </c>
      <c r="H140">
        <f t="shared" si="59"/>
        <v>0</v>
      </c>
      <c r="I140">
        <f t="shared" si="60"/>
        <v>0</v>
      </c>
      <c r="J140">
        <f t="shared" si="61"/>
        <v>0</v>
      </c>
      <c r="K140">
        <f t="shared" si="62"/>
        <v>0</v>
      </c>
      <c r="L140">
        <f t="shared" si="63"/>
        <v>0</v>
      </c>
      <c r="M140">
        <f t="shared" si="64"/>
        <v>0</v>
      </c>
      <c r="N140">
        <f t="shared" si="65"/>
        <v>0</v>
      </c>
      <c r="O140">
        <f t="shared" si="66"/>
        <v>0</v>
      </c>
      <c r="P140">
        <f t="shared" si="67"/>
        <v>0</v>
      </c>
      <c r="Q140">
        <f t="shared" si="68"/>
        <v>0</v>
      </c>
      <c r="R140">
        <f t="shared" si="69"/>
        <v>0</v>
      </c>
      <c r="S140">
        <f t="shared" si="70"/>
        <v>0</v>
      </c>
      <c r="T140">
        <f t="shared" si="71"/>
        <v>0</v>
      </c>
      <c r="U140">
        <f t="shared" si="72"/>
        <v>0</v>
      </c>
    </row>
    <row r="141" spans="1:21" x14ac:dyDescent="0.25">
      <c r="A141" s="172">
        <v>1</v>
      </c>
      <c r="B141" s="173">
        <v>0.35758400682257102</v>
      </c>
      <c r="C141">
        <f t="shared" si="54"/>
        <v>1</v>
      </c>
      <c r="D141">
        <f t="shared" si="55"/>
        <v>1</v>
      </c>
      <c r="E141">
        <f t="shared" si="56"/>
        <v>1</v>
      </c>
      <c r="F141">
        <f t="shared" si="57"/>
        <v>1</v>
      </c>
      <c r="G141">
        <f t="shared" si="58"/>
        <v>1</v>
      </c>
      <c r="H141">
        <f t="shared" si="59"/>
        <v>1</v>
      </c>
      <c r="I141">
        <f t="shared" si="60"/>
        <v>1</v>
      </c>
      <c r="J141">
        <f t="shared" si="61"/>
        <v>0</v>
      </c>
      <c r="K141">
        <f t="shared" si="62"/>
        <v>0</v>
      </c>
      <c r="L141">
        <f t="shared" si="63"/>
        <v>0</v>
      </c>
      <c r="M141">
        <f t="shared" si="64"/>
        <v>0</v>
      </c>
      <c r="N141">
        <f t="shared" si="65"/>
        <v>0</v>
      </c>
      <c r="O141">
        <f t="shared" si="66"/>
        <v>0</v>
      </c>
      <c r="P141">
        <f t="shared" si="67"/>
        <v>0</v>
      </c>
      <c r="Q141">
        <f t="shared" si="68"/>
        <v>0</v>
      </c>
      <c r="R141">
        <f t="shared" si="69"/>
        <v>0</v>
      </c>
      <c r="S141">
        <f t="shared" si="70"/>
        <v>0</v>
      </c>
      <c r="T141">
        <f t="shared" si="71"/>
        <v>0</v>
      </c>
      <c r="U141">
        <f t="shared" si="72"/>
        <v>0</v>
      </c>
    </row>
    <row r="142" spans="1:21" x14ac:dyDescent="0.25">
      <c r="A142" s="172">
        <v>0</v>
      </c>
      <c r="B142" s="173">
        <v>0.21934525865194299</v>
      </c>
      <c r="C142">
        <f t="shared" si="54"/>
        <v>1</v>
      </c>
      <c r="D142">
        <f t="shared" si="55"/>
        <v>1</v>
      </c>
      <c r="E142">
        <f t="shared" si="56"/>
        <v>1</v>
      </c>
      <c r="F142">
        <f t="shared" si="57"/>
        <v>1</v>
      </c>
      <c r="G142">
        <f t="shared" si="58"/>
        <v>0</v>
      </c>
      <c r="H142">
        <f t="shared" si="59"/>
        <v>0</v>
      </c>
      <c r="I142">
        <f t="shared" si="60"/>
        <v>0</v>
      </c>
      <c r="J142">
        <f t="shared" si="61"/>
        <v>0</v>
      </c>
      <c r="K142">
        <f t="shared" si="62"/>
        <v>0</v>
      </c>
      <c r="L142">
        <f t="shared" si="63"/>
        <v>0</v>
      </c>
      <c r="M142">
        <f t="shared" si="64"/>
        <v>0</v>
      </c>
      <c r="N142">
        <f t="shared" si="65"/>
        <v>0</v>
      </c>
      <c r="O142">
        <f t="shared" si="66"/>
        <v>0</v>
      </c>
      <c r="P142">
        <f t="shared" si="67"/>
        <v>0</v>
      </c>
      <c r="Q142">
        <f t="shared" si="68"/>
        <v>0</v>
      </c>
      <c r="R142">
        <f t="shared" si="69"/>
        <v>0</v>
      </c>
      <c r="S142">
        <f t="shared" si="70"/>
        <v>0</v>
      </c>
      <c r="T142">
        <f t="shared" si="71"/>
        <v>0</v>
      </c>
      <c r="U142">
        <f t="shared" si="72"/>
        <v>0</v>
      </c>
    </row>
    <row r="143" spans="1:21" x14ac:dyDescent="0.25">
      <c r="A143" s="172">
        <v>0</v>
      </c>
      <c r="B143" s="173">
        <v>0.34437033182301602</v>
      </c>
      <c r="C143">
        <f t="shared" si="54"/>
        <v>1</v>
      </c>
      <c r="D143">
        <f t="shared" si="55"/>
        <v>1</v>
      </c>
      <c r="E143">
        <f t="shared" si="56"/>
        <v>1</v>
      </c>
      <c r="F143">
        <f t="shared" si="57"/>
        <v>1</v>
      </c>
      <c r="G143">
        <f t="shared" si="58"/>
        <v>1</v>
      </c>
      <c r="H143">
        <f t="shared" si="59"/>
        <v>1</v>
      </c>
      <c r="I143">
        <f t="shared" si="60"/>
        <v>0</v>
      </c>
      <c r="J143">
        <f t="shared" si="61"/>
        <v>0</v>
      </c>
      <c r="K143">
        <f t="shared" si="62"/>
        <v>0</v>
      </c>
      <c r="L143">
        <f t="shared" si="63"/>
        <v>0</v>
      </c>
      <c r="M143">
        <f t="shared" si="64"/>
        <v>0</v>
      </c>
      <c r="N143">
        <f t="shared" si="65"/>
        <v>0</v>
      </c>
      <c r="O143">
        <f t="shared" si="66"/>
        <v>0</v>
      </c>
      <c r="P143">
        <f t="shared" si="67"/>
        <v>0</v>
      </c>
      <c r="Q143">
        <f t="shared" si="68"/>
        <v>0</v>
      </c>
      <c r="R143">
        <f t="shared" si="69"/>
        <v>0</v>
      </c>
      <c r="S143">
        <f t="shared" si="70"/>
        <v>0</v>
      </c>
      <c r="T143">
        <f t="shared" si="71"/>
        <v>0</v>
      </c>
      <c r="U143">
        <f t="shared" si="72"/>
        <v>0</v>
      </c>
    </row>
    <row r="144" spans="1:21" x14ac:dyDescent="0.25">
      <c r="A144" s="172">
        <v>0</v>
      </c>
      <c r="B144" s="173">
        <v>0.21542738794466601</v>
      </c>
      <c r="C144">
        <f t="shared" si="54"/>
        <v>1</v>
      </c>
      <c r="D144">
        <f t="shared" si="55"/>
        <v>1</v>
      </c>
      <c r="E144">
        <f t="shared" si="56"/>
        <v>1</v>
      </c>
      <c r="F144">
        <f t="shared" si="57"/>
        <v>1</v>
      </c>
      <c r="G144">
        <f t="shared" si="58"/>
        <v>0</v>
      </c>
      <c r="H144">
        <f t="shared" si="59"/>
        <v>0</v>
      </c>
      <c r="I144">
        <f t="shared" si="60"/>
        <v>0</v>
      </c>
      <c r="J144">
        <f t="shared" si="61"/>
        <v>0</v>
      </c>
      <c r="K144">
        <f t="shared" si="62"/>
        <v>0</v>
      </c>
      <c r="L144">
        <f t="shared" si="63"/>
        <v>0</v>
      </c>
      <c r="M144">
        <f t="shared" si="64"/>
        <v>0</v>
      </c>
      <c r="N144">
        <f t="shared" si="65"/>
        <v>0</v>
      </c>
      <c r="O144">
        <f t="shared" si="66"/>
        <v>0</v>
      </c>
      <c r="P144">
        <f t="shared" si="67"/>
        <v>0</v>
      </c>
      <c r="Q144">
        <f t="shared" si="68"/>
        <v>0</v>
      </c>
      <c r="R144">
        <f t="shared" si="69"/>
        <v>0</v>
      </c>
      <c r="S144">
        <f t="shared" si="70"/>
        <v>0</v>
      </c>
      <c r="T144">
        <f t="shared" si="71"/>
        <v>0</v>
      </c>
      <c r="U144">
        <f t="shared" si="72"/>
        <v>0</v>
      </c>
    </row>
    <row r="145" spans="1:21" x14ac:dyDescent="0.25">
      <c r="A145" s="172">
        <v>0</v>
      </c>
      <c r="B145" s="173">
        <v>0.31803923651923599</v>
      </c>
      <c r="C145">
        <f t="shared" si="54"/>
        <v>1</v>
      </c>
      <c r="D145">
        <f t="shared" si="55"/>
        <v>1</v>
      </c>
      <c r="E145">
        <f t="shared" si="56"/>
        <v>1</v>
      </c>
      <c r="F145">
        <f t="shared" si="57"/>
        <v>1</v>
      </c>
      <c r="G145">
        <f t="shared" si="58"/>
        <v>1</v>
      </c>
      <c r="H145">
        <f t="shared" si="59"/>
        <v>1</v>
      </c>
      <c r="I145">
        <f t="shared" si="60"/>
        <v>0</v>
      </c>
      <c r="J145">
        <f t="shared" si="61"/>
        <v>0</v>
      </c>
      <c r="K145">
        <f t="shared" si="62"/>
        <v>0</v>
      </c>
      <c r="L145">
        <f t="shared" si="63"/>
        <v>0</v>
      </c>
      <c r="M145">
        <f t="shared" si="64"/>
        <v>0</v>
      </c>
      <c r="N145">
        <f t="shared" si="65"/>
        <v>0</v>
      </c>
      <c r="O145">
        <f t="shared" si="66"/>
        <v>0</v>
      </c>
      <c r="P145">
        <f t="shared" si="67"/>
        <v>0</v>
      </c>
      <c r="Q145">
        <f t="shared" si="68"/>
        <v>0</v>
      </c>
      <c r="R145">
        <f t="shared" si="69"/>
        <v>0</v>
      </c>
      <c r="S145">
        <f t="shared" si="70"/>
        <v>0</v>
      </c>
      <c r="T145">
        <f t="shared" si="71"/>
        <v>0</v>
      </c>
      <c r="U145">
        <f t="shared" si="72"/>
        <v>0</v>
      </c>
    </row>
    <row r="146" spans="1:21" x14ac:dyDescent="0.25">
      <c r="A146" s="172">
        <v>0</v>
      </c>
      <c r="B146" s="173">
        <v>0.36025126987088102</v>
      </c>
      <c r="C146">
        <f t="shared" si="54"/>
        <v>1</v>
      </c>
      <c r="D146">
        <f t="shared" si="55"/>
        <v>1</v>
      </c>
      <c r="E146">
        <f t="shared" si="56"/>
        <v>1</v>
      </c>
      <c r="F146">
        <f t="shared" si="57"/>
        <v>1</v>
      </c>
      <c r="G146">
        <f t="shared" si="58"/>
        <v>1</v>
      </c>
      <c r="H146">
        <f t="shared" si="59"/>
        <v>1</v>
      </c>
      <c r="I146">
        <f t="shared" si="60"/>
        <v>1</v>
      </c>
      <c r="J146">
        <f t="shared" si="61"/>
        <v>0</v>
      </c>
      <c r="K146">
        <f t="shared" si="62"/>
        <v>0</v>
      </c>
      <c r="L146">
        <f t="shared" si="63"/>
        <v>0</v>
      </c>
      <c r="M146">
        <f t="shared" si="64"/>
        <v>0</v>
      </c>
      <c r="N146">
        <f t="shared" si="65"/>
        <v>0</v>
      </c>
      <c r="O146">
        <f t="shared" si="66"/>
        <v>0</v>
      </c>
      <c r="P146">
        <f t="shared" si="67"/>
        <v>0</v>
      </c>
      <c r="Q146">
        <f t="shared" si="68"/>
        <v>0</v>
      </c>
      <c r="R146">
        <f t="shared" si="69"/>
        <v>0</v>
      </c>
      <c r="S146">
        <f t="shared" si="70"/>
        <v>0</v>
      </c>
      <c r="T146">
        <f t="shared" si="71"/>
        <v>0</v>
      </c>
      <c r="U146">
        <f t="shared" si="72"/>
        <v>0</v>
      </c>
    </row>
    <row r="147" spans="1:21" x14ac:dyDescent="0.25">
      <c r="A147" s="172">
        <v>1</v>
      </c>
      <c r="B147" s="173">
        <v>0.52173482943721605</v>
      </c>
      <c r="C147">
        <f t="shared" si="54"/>
        <v>1</v>
      </c>
      <c r="D147">
        <f t="shared" si="55"/>
        <v>1</v>
      </c>
      <c r="E147">
        <f t="shared" si="56"/>
        <v>1</v>
      </c>
      <c r="F147">
        <f t="shared" si="57"/>
        <v>1</v>
      </c>
      <c r="G147">
        <f t="shared" si="58"/>
        <v>1</v>
      </c>
      <c r="H147">
        <f t="shared" si="59"/>
        <v>1</v>
      </c>
      <c r="I147">
        <f t="shared" si="60"/>
        <v>1</v>
      </c>
      <c r="J147">
        <f t="shared" si="61"/>
        <v>1</v>
      </c>
      <c r="K147">
        <f t="shared" si="62"/>
        <v>1</v>
      </c>
      <c r="L147">
        <f t="shared" si="63"/>
        <v>1</v>
      </c>
      <c r="M147">
        <f t="shared" si="64"/>
        <v>0</v>
      </c>
      <c r="N147">
        <f t="shared" si="65"/>
        <v>0</v>
      </c>
      <c r="O147">
        <f t="shared" si="66"/>
        <v>0</v>
      </c>
      <c r="P147">
        <f t="shared" si="67"/>
        <v>0</v>
      </c>
      <c r="Q147">
        <f t="shared" si="68"/>
        <v>0</v>
      </c>
      <c r="R147">
        <f t="shared" si="69"/>
        <v>0</v>
      </c>
      <c r="S147">
        <f t="shared" si="70"/>
        <v>0</v>
      </c>
      <c r="T147">
        <f t="shared" si="71"/>
        <v>0</v>
      </c>
      <c r="U147">
        <f t="shared" si="72"/>
        <v>0</v>
      </c>
    </row>
    <row r="148" spans="1:21" x14ac:dyDescent="0.25">
      <c r="A148" s="172">
        <v>1</v>
      </c>
      <c r="B148" s="173">
        <v>0.70111613919232496</v>
      </c>
      <c r="C148">
        <f t="shared" si="54"/>
        <v>1</v>
      </c>
      <c r="D148">
        <f t="shared" si="55"/>
        <v>1</v>
      </c>
      <c r="E148">
        <f t="shared" si="56"/>
        <v>1</v>
      </c>
      <c r="F148">
        <f t="shared" si="57"/>
        <v>1</v>
      </c>
      <c r="G148">
        <f t="shared" si="58"/>
        <v>1</v>
      </c>
      <c r="H148">
        <f t="shared" si="59"/>
        <v>1</v>
      </c>
      <c r="I148">
        <f t="shared" si="60"/>
        <v>1</v>
      </c>
      <c r="J148">
        <f t="shared" si="61"/>
        <v>1</v>
      </c>
      <c r="K148">
        <f t="shared" si="62"/>
        <v>1</v>
      </c>
      <c r="L148">
        <f t="shared" si="63"/>
        <v>1</v>
      </c>
      <c r="M148">
        <f t="shared" si="64"/>
        <v>1</v>
      </c>
      <c r="N148">
        <f t="shared" si="65"/>
        <v>1</v>
      </c>
      <c r="O148">
        <f t="shared" si="66"/>
        <v>1</v>
      </c>
      <c r="P148">
        <f t="shared" si="67"/>
        <v>1</v>
      </c>
      <c r="Q148">
        <f t="shared" si="68"/>
        <v>0</v>
      </c>
      <c r="R148">
        <f t="shared" si="69"/>
        <v>0</v>
      </c>
      <c r="S148">
        <f t="shared" si="70"/>
        <v>0</v>
      </c>
      <c r="T148">
        <f t="shared" si="71"/>
        <v>0</v>
      </c>
      <c r="U148">
        <f t="shared" si="72"/>
        <v>0</v>
      </c>
    </row>
    <row r="149" spans="1:21" x14ac:dyDescent="0.25">
      <c r="A149" s="172">
        <v>0</v>
      </c>
      <c r="B149" s="173">
        <v>0.28451691292831199</v>
      </c>
      <c r="C149">
        <f t="shared" si="54"/>
        <v>1</v>
      </c>
      <c r="D149">
        <f t="shared" si="55"/>
        <v>1</v>
      </c>
      <c r="E149">
        <f t="shared" si="56"/>
        <v>1</v>
      </c>
      <c r="F149">
        <f t="shared" si="57"/>
        <v>1</v>
      </c>
      <c r="G149">
        <f t="shared" si="58"/>
        <v>1</v>
      </c>
      <c r="H149">
        <f t="shared" si="59"/>
        <v>0</v>
      </c>
      <c r="I149">
        <f t="shared" si="60"/>
        <v>0</v>
      </c>
      <c r="J149">
        <f t="shared" si="61"/>
        <v>0</v>
      </c>
      <c r="K149">
        <f t="shared" si="62"/>
        <v>0</v>
      </c>
      <c r="L149">
        <f t="shared" si="63"/>
        <v>0</v>
      </c>
      <c r="M149">
        <f t="shared" si="64"/>
        <v>0</v>
      </c>
      <c r="N149">
        <f t="shared" si="65"/>
        <v>0</v>
      </c>
      <c r="O149">
        <f t="shared" si="66"/>
        <v>0</v>
      </c>
      <c r="P149">
        <f t="shared" si="67"/>
        <v>0</v>
      </c>
      <c r="Q149">
        <f t="shared" si="68"/>
        <v>0</v>
      </c>
      <c r="R149">
        <f t="shared" si="69"/>
        <v>0</v>
      </c>
      <c r="S149">
        <f t="shared" si="70"/>
        <v>0</v>
      </c>
      <c r="T149">
        <f t="shared" si="71"/>
        <v>0</v>
      </c>
      <c r="U149">
        <f t="shared" si="72"/>
        <v>0</v>
      </c>
    </row>
    <row r="150" spans="1:21" x14ac:dyDescent="0.25">
      <c r="A150" s="172">
        <v>1</v>
      </c>
      <c r="B150" s="173">
        <v>0.43717434540850902</v>
      </c>
      <c r="C150">
        <f t="shared" si="54"/>
        <v>1</v>
      </c>
      <c r="D150">
        <f t="shared" si="55"/>
        <v>1</v>
      </c>
      <c r="E150">
        <f t="shared" si="56"/>
        <v>1</v>
      </c>
      <c r="F150">
        <f t="shared" si="57"/>
        <v>1</v>
      </c>
      <c r="G150">
        <f t="shared" si="58"/>
        <v>1</v>
      </c>
      <c r="H150">
        <f t="shared" si="59"/>
        <v>1</v>
      </c>
      <c r="I150">
        <f t="shared" si="60"/>
        <v>1</v>
      </c>
      <c r="J150">
        <f t="shared" si="61"/>
        <v>1</v>
      </c>
      <c r="K150">
        <f t="shared" si="62"/>
        <v>0</v>
      </c>
      <c r="L150">
        <f t="shared" si="63"/>
        <v>0</v>
      </c>
      <c r="M150">
        <f t="shared" si="64"/>
        <v>0</v>
      </c>
      <c r="N150">
        <f t="shared" si="65"/>
        <v>0</v>
      </c>
      <c r="O150">
        <f t="shared" si="66"/>
        <v>0</v>
      </c>
      <c r="P150">
        <f t="shared" si="67"/>
        <v>0</v>
      </c>
      <c r="Q150">
        <f t="shared" si="68"/>
        <v>0</v>
      </c>
      <c r="R150">
        <f t="shared" si="69"/>
        <v>0</v>
      </c>
      <c r="S150">
        <f t="shared" si="70"/>
        <v>0</v>
      </c>
      <c r="T150">
        <f t="shared" si="71"/>
        <v>0</v>
      </c>
      <c r="U150">
        <f t="shared" si="72"/>
        <v>0</v>
      </c>
    </row>
    <row r="151" spans="1:21" x14ac:dyDescent="0.25">
      <c r="A151" s="172">
        <v>1</v>
      </c>
      <c r="B151" s="173">
        <v>0.27575187515021798</v>
      </c>
      <c r="C151">
        <f t="shared" si="54"/>
        <v>1</v>
      </c>
      <c r="D151">
        <f t="shared" si="55"/>
        <v>1</v>
      </c>
      <c r="E151">
        <f t="shared" si="56"/>
        <v>1</v>
      </c>
      <c r="F151">
        <f t="shared" si="57"/>
        <v>1</v>
      </c>
      <c r="G151">
        <f t="shared" si="58"/>
        <v>1</v>
      </c>
      <c r="H151">
        <f t="shared" si="59"/>
        <v>0</v>
      </c>
      <c r="I151">
        <f t="shared" si="60"/>
        <v>0</v>
      </c>
      <c r="J151">
        <f t="shared" si="61"/>
        <v>0</v>
      </c>
      <c r="K151">
        <f t="shared" si="62"/>
        <v>0</v>
      </c>
      <c r="L151">
        <f t="shared" si="63"/>
        <v>0</v>
      </c>
      <c r="M151">
        <f t="shared" si="64"/>
        <v>0</v>
      </c>
      <c r="N151">
        <f t="shared" si="65"/>
        <v>0</v>
      </c>
      <c r="O151">
        <f t="shared" si="66"/>
        <v>0</v>
      </c>
      <c r="P151">
        <f t="shared" si="67"/>
        <v>0</v>
      </c>
      <c r="Q151">
        <f t="shared" si="68"/>
        <v>0</v>
      </c>
      <c r="R151">
        <f t="shared" si="69"/>
        <v>0</v>
      </c>
      <c r="S151">
        <f t="shared" si="70"/>
        <v>0</v>
      </c>
      <c r="T151">
        <f t="shared" si="71"/>
        <v>0</v>
      </c>
      <c r="U151">
        <f t="shared" si="72"/>
        <v>0</v>
      </c>
    </row>
    <row r="152" spans="1:21" x14ac:dyDescent="0.25">
      <c r="A152" s="172">
        <v>0</v>
      </c>
      <c r="B152" s="173">
        <v>0.195444760522271</v>
      </c>
      <c r="C152">
        <f t="shared" si="54"/>
        <v>1</v>
      </c>
      <c r="D152">
        <f t="shared" si="55"/>
        <v>1</v>
      </c>
      <c r="E152">
        <f t="shared" si="56"/>
        <v>1</v>
      </c>
      <c r="F152">
        <f t="shared" si="57"/>
        <v>0</v>
      </c>
      <c r="G152">
        <f t="shared" si="58"/>
        <v>0</v>
      </c>
      <c r="H152">
        <f t="shared" si="59"/>
        <v>0</v>
      </c>
      <c r="I152">
        <f t="shared" si="60"/>
        <v>0</v>
      </c>
      <c r="J152">
        <f t="shared" si="61"/>
        <v>0</v>
      </c>
      <c r="K152">
        <f t="shared" si="62"/>
        <v>0</v>
      </c>
      <c r="L152">
        <f t="shared" si="63"/>
        <v>0</v>
      </c>
      <c r="M152">
        <f t="shared" si="64"/>
        <v>0</v>
      </c>
      <c r="N152">
        <f t="shared" si="65"/>
        <v>0</v>
      </c>
      <c r="O152">
        <f t="shared" si="66"/>
        <v>0</v>
      </c>
      <c r="P152">
        <f t="shared" si="67"/>
        <v>0</v>
      </c>
      <c r="Q152">
        <f t="shared" si="68"/>
        <v>0</v>
      </c>
      <c r="R152">
        <f t="shared" si="69"/>
        <v>0</v>
      </c>
      <c r="S152">
        <f t="shared" si="70"/>
        <v>0</v>
      </c>
      <c r="T152">
        <f t="shared" si="71"/>
        <v>0</v>
      </c>
      <c r="U152">
        <f t="shared" si="72"/>
        <v>0</v>
      </c>
    </row>
    <row r="153" spans="1:21" x14ac:dyDescent="0.25">
      <c r="A153" s="172">
        <v>0</v>
      </c>
      <c r="B153" s="173">
        <v>0.35758400682257102</v>
      </c>
      <c r="C153">
        <f t="shared" si="54"/>
        <v>1</v>
      </c>
      <c r="D153">
        <f t="shared" si="55"/>
        <v>1</v>
      </c>
      <c r="E153">
        <f t="shared" si="56"/>
        <v>1</v>
      </c>
      <c r="F153">
        <f t="shared" si="57"/>
        <v>1</v>
      </c>
      <c r="G153">
        <f t="shared" si="58"/>
        <v>1</v>
      </c>
      <c r="H153">
        <f t="shared" si="59"/>
        <v>1</v>
      </c>
      <c r="I153">
        <f t="shared" si="60"/>
        <v>1</v>
      </c>
      <c r="J153">
        <f t="shared" si="61"/>
        <v>0</v>
      </c>
      <c r="K153">
        <f t="shared" si="62"/>
        <v>0</v>
      </c>
      <c r="L153">
        <f t="shared" si="63"/>
        <v>0</v>
      </c>
      <c r="M153">
        <f t="shared" si="64"/>
        <v>0</v>
      </c>
      <c r="N153">
        <f t="shared" si="65"/>
        <v>0</v>
      </c>
      <c r="O153">
        <f t="shared" si="66"/>
        <v>0</v>
      </c>
      <c r="P153">
        <f t="shared" si="67"/>
        <v>0</v>
      </c>
      <c r="Q153">
        <f t="shared" si="68"/>
        <v>0</v>
      </c>
      <c r="R153">
        <f t="shared" si="69"/>
        <v>0</v>
      </c>
      <c r="S153">
        <f t="shared" si="70"/>
        <v>0</v>
      </c>
      <c r="T153">
        <f t="shared" si="71"/>
        <v>0</v>
      </c>
      <c r="U153">
        <f t="shared" si="72"/>
        <v>0</v>
      </c>
    </row>
    <row r="154" spans="1:21" x14ac:dyDescent="0.25">
      <c r="A154" s="172">
        <v>0</v>
      </c>
      <c r="B154" s="173">
        <v>9.2907052143047106E-2</v>
      </c>
      <c r="C154">
        <f t="shared" si="54"/>
        <v>1</v>
      </c>
      <c r="D154">
        <f t="shared" si="55"/>
        <v>0</v>
      </c>
      <c r="E154">
        <f t="shared" si="56"/>
        <v>0</v>
      </c>
      <c r="F154">
        <f t="shared" si="57"/>
        <v>0</v>
      </c>
      <c r="G154">
        <f t="shared" si="58"/>
        <v>0</v>
      </c>
      <c r="H154">
        <f t="shared" si="59"/>
        <v>0</v>
      </c>
      <c r="I154">
        <f t="shared" si="60"/>
        <v>0</v>
      </c>
      <c r="J154">
        <f t="shared" si="61"/>
        <v>0</v>
      </c>
      <c r="K154">
        <f t="shared" si="62"/>
        <v>0</v>
      </c>
      <c r="L154">
        <f t="shared" si="63"/>
        <v>0</v>
      </c>
      <c r="M154">
        <f t="shared" si="64"/>
        <v>0</v>
      </c>
      <c r="N154">
        <f t="shared" si="65"/>
        <v>0</v>
      </c>
      <c r="O154">
        <f t="shared" si="66"/>
        <v>0</v>
      </c>
      <c r="P154">
        <f t="shared" si="67"/>
        <v>0</v>
      </c>
      <c r="Q154">
        <f t="shared" si="68"/>
        <v>0</v>
      </c>
      <c r="R154">
        <f t="shared" si="69"/>
        <v>0</v>
      </c>
      <c r="S154">
        <f t="shared" si="70"/>
        <v>0</v>
      </c>
      <c r="T154">
        <f t="shared" si="71"/>
        <v>0</v>
      </c>
      <c r="U154">
        <f t="shared" si="72"/>
        <v>0</v>
      </c>
    </row>
    <row r="155" spans="1:21" x14ac:dyDescent="0.25">
      <c r="A155" s="172">
        <v>1</v>
      </c>
      <c r="B155" s="173">
        <v>0.36025126987088102</v>
      </c>
      <c r="C155">
        <f t="shared" si="54"/>
        <v>1</v>
      </c>
      <c r="D155">
        <f t="shared" si="55"/>
        <v>1</v>
      </c>
      <c r="E155">
        <f t="shared" si="56"/>
        <v>1</v>
      </c>
      <c r="F155">
        <f t="shared" si="57"/>
        <v>1</v>
      </c>
      <c r="G155">
        <f t="shared" si="58"/>
        <v>1</v>
      </c>
      <c r="H155">
        <f t="shared" si="59"/>
        <v>1</v>
      </c>
      <c r="I155">
        <f t="shared" si="60"/>
        <v>1</v>
      </c>
      <c r="J155">
        <f t="shared" si="61"/>
        <v>0</v>
      </c>
      <c r="K155">
        <f t="shared" si="62"/>
        <v>0</v>
      </c>
      <c r="L155">
        <f t="shared" si="63"/>
        <v>0</v>
      </c>
      <c r="M155">
        <f t="shared" si="64"/>
        <v>0</v>
      </c>
      <c r="N155">
        <f t="shared" si="65"/>
        <v>0</v>
      </c>
      <c r="O155">
        <f t="shared" si="66"/>
        <v>0</v>
      </c>
      <c r="P155">
        <f t="shared" si="67"/>
        <v>0</v>
      </c>
      <c r="Q155">
        <f t="shared" si="68"/>
        <v>0</v>
      </c>
      <c r="R155">
        <f t="shared" si="69"/>
        <v>0</v>
      </c>
      <c r="S155">
        <f t="shared" si="70"/>
        <v>0</v>
      </c>
      <c r="T155">
        <f t="shared" si="71"/>
        <v>0</v>
      </c>
      <c r="U155">
        <f t="shared" si="72"/>
        <v>0</v>
      </c>
    </row>
    <row r="156" spans="1:21" x14ac:dyDescent="0.25">
      <c r="A156" s="172">
        <v>0</v>
      </c>
      <c r="B156" s="173">
        <v>0.71238705892229504</v>
      </c>
      <c r="C156">
        <f t="shared" si="54"/>
        <v>1</v>
      </c>
      <c r="D156">
        <f t="shared" si="55"/>
        <v>1</v>
      </c>
      <c r="E156">
        <f t="shared" si="56"/>
        <v>1</v>
      </c>
      <c r="F156">
        <f t="shared" si="57"/>
        <v>1</v>
      </c>
      <c r="G156">
        <f t="shared" si="58"/>
        <v>1</v>
      </c>
      <c r="H156">
        <f t="shared" si="59"/>
        <v>1</v>
      </c>
      <c r="I156">
        <f t="shared" si="60"/>
        <v>1</v>
      </c>
      <c r="J156">
        <f t="shared" si="61"/>
        <v>1</v>
      </c>
      <c r="K156">
        <f t="shared" si="62"/>
        <v>1</v>
      </c>
      <c r="L156">
        <f t="shared" si="63"/>
        <v>1</v>
      </c>
      <c r="M156">
        <f t="shared" si="64"/>
        <v>1</v>
      </c>
      <c r="N156">
        <f t="shared" si="65"/>
        <v>1</v>
      </c>
      <c r="O156">
        <f t="shared" si="66"/>
        <v>1</v>
      </c>
      <c r="P156">
        <f t="shared" si="67"/>
        <v>1</v>
      </c>
      <c r="Q156">
        <f t="shared" si="68"/>
        <v>0</v>
      </c>
      <c r="R156">
        <f t="shared" si="69"/>
        <v>0</v>
      </c>
      <c r="S156">
        <f t="shared" si="70"/>
        <v>0</v>
      </c>
      <c r="T156">
        <f t="shared" si="71"/>
        <v>0</v>
      </c>
      <c r="U156">
        <f t="shared" si="72"/>
        <v>0</v>
      </c>
    </row>
    <row r="157" spans="1:21" x14ac:dyDescent="0.25">
      <c r="A157" s="172">
        <v>1</v>
      </c>
      <c r="B157" s="173">
        <v>0.31682968605721501</v>
      </c>
      <c r="C157">
        <f t="shared" si="54"/>
        <v>1</v>
      </c>
      <c r="D157">
        <f t="shared" si="55"/>
        <v>1</v>
      </c>
      <c r="E157">
        <f t="shared" si="56"/>
        <v>1</v>
      </c>
      <c r="F157">
        <f t="shared" si="57"/>
        <v>1</v>
      </c>
      <c r="G157">
        <f t="shared" si="58"/>
        <v>1</v>
      </c>
      <c r="H157">
        <f t="shared" si="59"/>
        <v>1</v>
      </c>
      <c r="I157">
        <f t="shared" si="60"/>
        <v>0</v>
      </c>
      <c r="J157">
        <f t="shared" si="61"/>
        <v>0</v>
      </c>
      <c r="K157">
        <f t="shared" si="62"/>
        <v>0</v>
      </c>
      <c r="L157">
        <f t="shared" si="63"/>
        <v>0</v>
      </c>
      <c r="M157">
        <f t="shared" si="64"/>
        <v>0</v>
      </c>
      <c r="N157">
        <f t="shared" si="65"/>
        <v>0</v>
      </c>
      <c r="O157">
        <f t="shared" si="66"/>
        <v>0</v>
      </c>
      <c r="P157">
        <f t="shared" si="67"/>
        <v>0</v>
      </c>
      <c r="Q157">
        <f t="shared" si="68"/>
        <v>0</v>
      </c>
      <c r="R157">
        <f t="shared" si="69"/>
        <v>0</v>
      </c>
      <c r="S157">
        <f t="shared" si="70"/>
        <v>0</v>
      </c>
      <c r="T157">
        <f t="shared" si="71"/>
        <v>0</v>
      </c>
      <c r="U157">
        <f t="shared" si="72"/>
        <v>0</v>
      </c>
    </row>
    <row r="158" spans="1:21" x14ac:dyDescent="0.25">
      <c r="A158" s="172">
        <v>0</v>
      </c>
      <c r="B158" s="173">
        <v>0.27575187515021798</v>
      </c>
      <c r="C158">
        <f t="shared" si="54"/>
        <v>1</v>
      </c>
      <c r="D158">
        <f t="shared" si="55"/>
        <v>1</v>
      </c>
      <c r="E158">
        <f t="shared" si="56"/>
        <v>1</v>
      </c>
      <c r="F158">
        <f t="shared" si="57"/>
        <v>1</v>
      </c>
      <c r="G158">
        <f t="shared" si="58"/>
        <v>1</v>
      </c>
      <c r="H158">
        <f t="shared" si="59"/>
        <v>0</v>
      </c>
      <c r="I158">
        <f t="shared" si="60"/>
        <v>0</v>
      </c>
      <c r="J158">
        <f t="shared" si="61"/>
        <v>0</v>
      </c>
      <c r="K158">
        <f t="shared" si="62"/>
        <v>0</v>
      </c>
      <c r="L158">
        <f t="shared" si="63"/>
        <v>0</v>
      </c>
      <c r="M158">
        <f t="shared" si="64"/>
        <v>0</v>
      </c>
      <c r="N158">
        <f t="shared" si="65"/>
        <v>0</v>
      </c>
      <c r="O158">
        <f t="shared" si="66"/>
        <v>0</v>
      </c>
      <c r="P158">
        <f t="shared" si="67"/>
        <v>0</v>
      </c>
      <c r="Q158">
        <f t="shared" si="68"/>
        <v>0</v>
      </c>
      <c r="R158">
        <f t="shared" si="69"/>
        <v>0</v>
      </c>
      <c r="S158">
        <f t="shared" si="70"/>
        <v>0</v>
      </c>
      <c r="T158">
        <f t="shared" si="71"/>
        <v>0</v>
      </c>
      <c r="U158">
        <f t="shared" si="72"/>
        <v>0</v>
      </c>
    </row>
    <row r="159" spans="1:21" x14ac:dyDescent="0.25">
      <c r="A159" s="172">
        <v>0</v>
      </c>
      <c r="B159" s="173">
        <v>8.2922879136811498E-2</v>
      </c>
      <c r="C159">
        <f t="shared" si="54"/>
        <v>1</v>
      </c>
      <c r="D159">
        <f t="shared" si="55"/>
        <v>0</v>
      </c>
      <c r="E159">
        <f t="shared" si="56"/>
        <v>0</v>
      </c>
      <c r="F159">
        <f t="shared" si="57"/>
        <v>0</v>
      </c>
      <c r="G159">
        <f t="shared" si="58"/>
        <v>0</v>
      </c>
      <c r="H159">
        <f t="shared" si="59"/>
        <v>0</v>
      </c>
      <c r="I159">
        <f t="shared" si="60"/>
        <v>0</v>
      </c>
      <c r="J159">
        <f t="shared" si="61"/>
        <v>0</v>
      </c>
      <c r="K159">
        <f t="shared" si="62"/>
        <v>0</v>
      </c>
      <c r="L159">
        <f t="shared" si="63"/>
        <v>0</v>
      </c>
      <c r="M159">
        <f t="shared" si="64"/>
        <v>0</v>
      </c>
      <c r="N159">
        <f t="shared" si="65"/>
        <v>0</v>
      </c>
      <c r="O159">
        <f t="shared" si="66"/>
        <v>0</v>
      </c>
      <c r="P159">
        <f t="shared" si="67"/>
        <v>0</v>
      </c>
      <c r="Q159">
        <f t="shared" si="68"/>
        <v>0</v>
      </c>
      <c r="R159">
        <f t="shared" si="69"/>
        <v>0</v>
      </c>
      <c r="S159">
        <f t="shared" si="70"/>
        <v>0</v>
      </c>
      <c r="T159">
        <f t="shared" si="71"/>
        <v>0</v>
      </c>
      <c r="U159">
        <f t="shared" si="72"/>
        <v>0</v>
      </c>
    </row>
    <row r="160" spans="1:21" x14ac:dyDescent="0.25">
      <c r="A160" s="172">
        <v>1</v>
      </c>
      <c r="B160" s="173">
        <v>0.29886796071782801</v>
      </c>
      <c r="C160">
        <f t="shared" si="54"/>
        <v>1</v>
      </c>
      <c r="D160">
        <f t="shared" si="55"/>
        <v>1</v>
      </c>
      <c r="E160">
        <f t="shared" si="56"/>
        <v>1</v>
      </c>
      <c r="F160">
        <f t="shared" si="57"/>
        <v>1</v>
      </c>
      <c r="G160">
        <f t="shared" si="58"/>
        <v>1</v>
      </c>
      <c r="H160">
        <f t="shared" si="59"/>
        <v>0</v>
      </c>
      <c r="I160">
        <f t="shared" si="60"/>
        <v>0</v>
      </c>
      <c r="J160">
        <f t="shared" si="61"/>
        <v>0</v>
      </c>
      <c r="K160">
        <f t="shared" si="62"/>
        <v>0</v>
      </c>
      <c r="L160">
        <f t="shared" si="63"/>
        <v>0</v>
      </c>
      <c r="M160">
        <f t="shared" si="64"/>
        <v>0</v>
      </c>
      <c r="N160">
        <f t="shared" si="65"/>
        <v>0</v>
      </c>
      <c r="O160">
        <f t="shared" si="66"/>
        <v>0</v>
      </c>
      <c r="P160">
        <f t="shared" si="67"/>
        <v>0</v>
      </c>
      <c r="Q160">
        <f t="shared" si="68"/>
        <v>0</v>
      </c>
      <c r="R160">
        <f t="shared" si="69"/>
        <v>0</v>
      </c>
      <c r="S160">
        <f t="shared" si="70"/>
        <v>0</v>
      </c>
      <c r="T160">
        <f t="shared" si="71"/>
        <v>0</v>
      </c>
      <c r="U160">
        <f t="shared" si="72"/>
        <v>0</v>
      </c>
    </row>
    <row r="161" spans="1:21" x14ac:dyDescent="0.25">
      <c r="A161" s="172">
        <v>0</v>
      </c>
      <c r="B161" s="173">
        <v>0.16671111190805199</v>
      </c>
      <c r="C161">
        <f t="shared" si="54"/>
        <v>1</v>
      </c>
      <c r="D161">
        <f t="shared" si="55"/>
        <v>1</v>
      </c>
      <c r="E161">
        <f t="shared" si="56"/>
        <v>1</v>
      </c>
      <c r="F161">
        <f t="shared" si="57"/>
        <v>0</v>
      </c>
      <c r="G161">
        <f t="shared" si="58"/>
        <v>0</v>
      </c>
      <c r="H161">
        <f t="shared" si="59"/>
        <v>0</v>
      </c>
      <c r="I161">
        <f t="shared" si="60"/>
        <v>0</v>
      </c>
      <c r="J161">
        <f t="shared" si="61"/>
        <v>0</v>
      </c>
      <c r="K161">
        <f t="shared" si="62"/>
        <v>0</v>
      </c>
      <c r="L161">
        <f t="shared" si="63"/>
        <v>0</v>
      </c>
      <c r="M161">
        <f t="shared" si="64"/>
        <v>0</v>
      </c>
      <c r="N161">
        <f t="shared" si="65"/>
        <v>0</v>
      </c>
      <c r="O161">
        <f t="shared" si="66"/>
        <v>0</v>
      </c>
      <c r="P161">
        <f t="shared" si="67"/>
        <v>0</v>
      </c>
      <c r="Q161">
        <f t="shared" si="68"/>
        <v>0</v>
      </c>
      <c r="R161">
        <f t="shared" si="69"/>
        <v>0</v>
      </c>
      <c r="S161">
        <f t="shared" si="70"/>
        <v>0</v>
      </c>
      <c r="T161">
        <f t="shared" si="71"/>
        <v>0</v>
      </c>
      <c r="U161">
        <f t="shared" si="72"/>
        <v>0</v>
      </c>
    </row>
    <row r="162" spans="1:21" x14ac:dyDescent="0.25">
      <c r="A162" s="172">
        <v>0</v>
      </c>
      <c r="B162" s="173">
        <v>9.8929639311263196E-2</v>
      </c>
      <c r="C162">
        <f t="shared" si="54"/>
        <v>1</v>
      </c>
      <c r="D162">
        <f t="shared" si="55"/>
        <v>0</v>
      </c>
      <c r="E162">
        <f t="shared" si="56"/>
        <v>0</v>
      </c>
      <c r="F162">
        <f t="shared" si="57"/>
        <v>0</v>
      </c>
      <c r="G162">
        <f t="shared" si="58"/>
        <v>0</v>
      </c>
      <c r="H162">
        <f t="shared" si="59"/>
        <v>0</v>
      </c>
      <c r="I162">
        <f t="shared" si="60"/>
        <v>0</v>
      </c>
      <c r="J162">
        <f t="shared" si="61"/>
        <v>0</v>
      </c>
      <c r="K162">
        <f t="shared" si="62"/>
        <v>0</v>
      </c>
      <c r="L162">
        <f t="shared" si="63"/>
        <v>0</v>
      </c>
      <c r="M162">
        <f t="shared" si="64"/>
        <v>0</v>
      </c>
      <c r="N162">
        <f t="shared" si="65"/>
        <v>0</v>
      </c>
      <c r="O162">
        <f t="shared" si="66"/>
        <v>0</v>
      </c>
      <c r="P162">
        <f t="shared" si="67"/>
        <v>0</v>
      </c>
      <c r="Q162">
        <f t="shared" si="68"/>
        <v>0</v>
      </c>
      <c r="R162">
        <f t="shared" si="69"/>
        <v>0</v>
      </c>
      <c r="S162">
        <f t="shared" si="70"/>
        <v>0</v>
      </c>
      <c r="T162">
        <f t="shared" si="71"/>
        <v>0</v>
      </c>
      <c r="U162">
        <f t="shared" si="72"/>
        <v>0</v>
      </c>
    </row>
    <row r="163" spans="1:21" x14ac:dyDescent="0.25">
      <c r="A163" s="172">
        <v>1</v>
      </c>
      <c r="B163" s="173">
        <v>0.34437033182301602</v>
      </c>
      <c r="C163">
        <f t="shared" si="54"/>
        <v>1</v>
      </c>
      <c r="D163">
        <f t="shared" si="55"/>
        <v>1</v>
      </c>
      <c r="E163">
        <f t="shared" si="56"/>
        <v>1</v>
      </c>
      <c r="F163">
        <f t="shared" si="57"/>
        <v>1</v>
      </c>
      <c r="G163">
        <f t="shared" si="58"/>
        <v>1</v>
      </c>
      <c r="H163">
        <f t="shared" si="59"/>
        <v>1</v>
      </c>
      <c r="I163">
        <f t="shared" si="60"/>
        <v>0</v>
      </c>
      <c r="J163">
        <f t="shared" si="61"/>
        <v>0</v>
      </c>
      <c r="K163">
        <f t="shared" si="62"/>
        <v>0</v>
      </c>
      <c r="L163">
        <f t="shared" si="63"/>
        <v>0</v>
      </c>
      <c r="M163">
        <f t="shared" si="64"/>
        <v>0</v>
      </c>
      <c r="N163">
        <f t="shared" si="65"/>
        <v>0</v>
      </c>
      <c r="O163">
        <f t="shared" si="66"/>
        <v>0</v>
      </c>
      <c r="P163">
        <f t="shared" si="67"/>
        <v>0</v>
      </c>
      <c r="Q163">
        <f t="shared" si="68"/>
        <v>0</v>
      </c>
      <c r="R163">
        <f t="shared" si="69"/>
        <v>0</v>
      </c>
      <c r="S163">
        <f t="shared" si="70"/>
        <v>0</v>
      </c>
      <c r="T163">
        <f t="shared" si="71"/>
        <v>0</v>
      </c>
      <c r="U163">
        <f t="shared" si="72"/>
        <v>0</v>
      </c>
    </row>
    <row r="164" spans="1:21" x14ac:dyDescent="0.25">
      <c r="A164" s="172">
        <v>0</v>
      </c>
      <c r="B164" s="173">
        <v>0.16671111190805199</v>
      </c>
      <c r="C164">
        <f t="shared" si="54"/>
        <v>1</v>
      </c>
      <c r="D164">
        <f t="shared" si="55"/>
        <v>1</v>
      </c>
      <c r="E164">
        <f t="shared" si="56"/>
        <v>1</v>
      </c>
      <c r="F164">
        <f t="shared" si="57"/>
        <v>0</v>
      </c>
      <c r="G164">
        <f t="shared" si="58"/>
        <v>0</v>
      </c>
      <c r="H164">
        <f t="shared" si="59"/>
        <v>0</v>
      </c>
      <c r="I164">
        <f t="shared" si="60"/>
        <v>0</v>
      </c>
      <c r="J164">
        <f t="shared" si="61"/>
        <v>0</v>
      </c>
      <c r="K164">
        <f t="shared" si="62"/>
        <v>0</v>
      </c>
      <c r="L164">
        <f t="shared" si="63"/>
        <v>0</v>
      </c>
      <c r="M164">
        <f t="shared" si="64"/>
        <v>0</v>
      </c>
      <c r="N164">
        <f t="shared" si="65"/>
        <v>0</v>
      </c>
      <c r="O164">
        <f t="shared" si="66"/>
        <v>0</v>
      </c>
      <c r="P164">
        <f t="shared" si="67"/>
        <v>0</v>
      </c>
      <c r="Q164">
        <f t="shared" si="68"/>
        <v>0</v>
      </c>
      <c r="R164">
        <f t="shared" si="69"/>
        <v>0</v>
      </c>
      <c r="S164">
        <f t="shared" si="70"/>
        <v>0</v>
      </c>
      <c r="T164">
        <f t="shared" si="71"/>
        <v>0</v>
      </c>
      <c r="U164">
        <f t="shared" si="72"/>
        <v>0</v>
      </c>
    </row>
    <row r="165" spans="1:21" x14ac:dyDescent="0.25">
      <c r="A165" s="172">
        <v>0</v>
      </c>
      <c r="B165" s="173">
        <v>0.486382773820633</v>
      </c>
      <c r="C165">
        <f t="shared" si="54"/>
        <v>1</v>
      </c>
      <c r="D165">
        <f t="shared" si="55"/>
        <v>1</v>
      </c>
      <c r="E165">
        <f t="shared" si="56"/>
        <v>1</v>
      </c>
      <c r="F165">
        <f t="shared" si="57"/>
        <v>1</v>
      </c>
      <c r="G165">
        <f t="shared" si="58"/>
        <v>1</v>
      </c>
      <c r="H165">
        <f t="shared" si="59"/>
        <v>1</v>
      </c>
      <c r="I165">
        <f t="shared" si="60"/>
        <v>1</v>
      </c>
      <c r="J165">
        <f t="shared" si="61"/>
        <v>1</v>
      </c>
      <c r="K165">
        <f t="shared" si="62"/>
        <v>1</v>
      </c>
      <c r="L165">
        <f t="shared" si="63"/>
        <v>0</v>
      </c>
      <c r="M165">
        <f t="shared" si="64"/>
        <v>0</v>
      </c>
      <c r="N165">
        <f t="shared" si="65"/>
        <v>0</v>
      </c>
      <c r="O165">
        <f t="shared" si="66"/>
        <v>0</v>
      </c>
      <c r="P165">
        <f t="shared" si="67"/>
        <v>0</v>
      </c>
      <c r="Q165">
        <f t="shared" si="68"/>
        <v>0</v>
      </c>
      <c r="R165">
        <f t="shared" si="69"/>
        <v>0</v>
      </c>
      <c r="S165">
        <f t="shared" si="70"/>
        <v>0</v>
      </c>
      <c r="T165">
        <f t="shared" si="71"/>
        <v>0</v>
      </c>
      <c r="U165">
        <f t="shared" si="72"/>
        <v>0</v>
      </c>
    </row>
    <row r="166" spans="1:21" x14ac:dyDescent="0.25">
      <c r="A166" s="172">
        <v>0</v>
      </c>
      <c r="B166" s="173">
        <v>0.29886796071782801</v>
      </c>
      <c r="C166">
        <f t="shared" si="54"/>
        <v>1</v>
      </c>
      <c r="D166">
        <f t="shared" si="55"/>
        <v>1</v>
      </c>
      <c r="E166">
        <f t="shared" si="56"/>
        <v>1</v>
      </c>
      <c r="F166">
        <f t="shared" si="57"/>
        <v>1</v>
      </c>
      <c r="G166">
        <f t="shared" si="58"/>
        <v>1</v>
      </c>
      <c r="H166">
        <f t="shared" si="59"/>
        <v>0</v>
      </c>
      <c r="I166">
        <f t="shared" si="60"/>
        <v>0</v>
      </c>
      <c r="J166">
        <f t="shared" si="61"/>
        <v>0</v>
      </c>
      <c r="K166">
        <f t="shared" si="62"/>
        <v>0</v>
      </c>
      <c r="L166">
        <f t="shared" si="63"/>
        <v>0</v>
      </c>
      <c r="M166">
        <f t="shared" si="64"/>
        <v>0</v>
      </c>
      <c r="N166">
        <f t="shared" si="65"/>
        <v>0</v>
      </c>
      <c r="O166">
        <f t="shared" si="66"/>
        <v>0</v>
      </c>
      <c r="P166">
        <f t="shared" si="67"/>
        <v>0</v>
      </c>
      <c r="Q166">
        <f t="shared" si="68"/>
        <v>0</v>
      </c>
      <c r="R166">
        <f t="shared" si="69"/>
        <v>0</v>
      </c>
      <c r="S166">
        <f t="shared" si="70"/>
        <v>0</v>
      </c>
      <c r="T166">
        <f t="shared" si="71"/>
        <v>0</v>
      </c>
      <c r="U166">
        <f t="shared" si="72"/>
        <v>0</v>
      </c>
    </row>
    <row r="167" spans="1:21" x14ac:dyDescent="0.25">
      <c r="A167" s="172">
        <v>0</v>
      </c>
      <c r="B167" s="173">
        <v>0.146815990207838</v>
      </c>
      <c r="C167">
        <f t="shared" si="54"/>
        <v>1</v>
      </c>
      <c r="D167">
        <f t="shared" si="55"/>
        <v>1</v>
      </c>
      <c r="E167">
        <f t="shared" si="56"/>
        <v>0</v>
      </c>
      <c r="F167">
        <f t="shared" si="57"/>
        <v>0</v>
      </c>
      <c r="G167">
        <f t="shared" si="58"/>
        <v>0</v>
      </c>
      <c r="H167">
        <f t="shared" si="59"/>
        <v>0</v>
      </c>
      <c r="I167">
        <f t="shared" si="60"/>
        <v>0</v>
      </c>
      <c r="J167">
        <f t="shared" si="61"/>
        <v>0</v>
      </c>
      <c r="K167">
        <f t="shared" si="62"/>
        <v>0</v>
      </c>
      <c r="L167">
        <f t="shared" si="63"/>
        <v>0</v>
      </c>
      <c r="M167">
        <f t="shared" si="64"/>
        <v>0</v>
      </c>
      <c r="N167">
        <f t="shared" si="65"/>
        <v>0</v>
      </c>
      <c r="O167">
        <f t="shared" si="66"/>
        <v>0</v>
      </c>
      <c r="P167">
        <f t="shared" si="67"/>
        <v>0</v>
      </c>
      <c r="Q167">
        <f t="shared" si="68"/>
        <v>0</v>
      </c>
      <c r="R167">
        <f t="shared" si="69"/>
        <v>0</v>
      </c>
      <c r="S167">
        <f t="shared" si="70"/>
        <v>0</v>
      </c>
      <c r="T167">
        <f t="shared" si="71"/>
        <v>0</v>
      </c>
      <c r="U167">
        <f t="shared" si="72"/>
        <v>0</v>
      </c>
    </row>
    <row r="168" spans="1:21" x14ac:dyDescent="0.25">
      <c r="A168" s="172">
        <v>0</v>
      </c>
      <c r="B168" s="173">
        <v>0.31682968605721501</v>
      </c>
      <c r="C168">
        <f t="shared" si="54"/>
        <v>1</v>
      </c>
      <c r="D168">
        <f t="shared" si="55"/>
        <v>1</v>
      </c>
      <c r="E168">
        <f t="shared" si="56"/>
        <v>1</v>
      </c>
      <c r="F168">
        <f t="shared" si="57"/>
        <v>1</v>
      </c>
      <c r="G168">
        <f t="shared" si="58"/>
        <v>1</v>
      </c>
      <c r="H168">
        <f t="shared" si="59"/>
        <v>1</v>
      </c>
      <c r="I168">
        <f t="shared" si="60"/>
        <v>0</v>
      </c>
      <c r="J168">
        <f t="shared" si="61"/>
        <v>0</v>
      </c>
      <c r="K168">
        <f t="shared" si="62"/>
        <v>0</v>
      </c>
      <c r="L168">
        <f t="shared" si="63"/>
        <v>0</v>
      </c>
      <c r="M168">
        <f t="shared" si="64"/>
        <v>0</v>
      </c>
      <c r="N168">
        <f t="shared" si="65"/>
        <v>0</v>
      </c>
      <c r="O168">
        <f t="shared" si="66"/>
        <v>0</v>
      </c>
      <c r="P168">
        <f t="shared" si="67"/>
        <v>0</v>
      </c>
      <c r="Q168">
        <f t="shared" si="68"/>
        <v>0</v>
      </c>
      <c r="R168">
        <f t="shared" si="69"/>
        <v>0</v>
      </c>
      <c r="S168">
        <f t="shared" si="70"/>
        <v>0</v>
      </c>
      <c r="T168">
        <f t="shared" si="71"/>
        <v>0</v>
      </c>
      <c r="U168">
        <f t="shared" si="72"/>
        <v>0</v>
      </c>
    </row>
    <row r="169" spans="1:21" x14ac:dyDescent="0.25">
      <c r="A169" s="172">
        <v>0</v>
      </c>
      <c r="B169" s="173">
        <v>0.29886796071782801</v>
      </c>
      <c r="C169">
        <f t="shared" si="54"/>
        <v>1</v>
      </c>
      <c r="D169">
        <f t="shared" si="55"/>
        <v>1</v>
      </c>
      <c r="E169">
        <f t="shared" si="56"/>
        <v>1</v>
      </c>
      <c r="F169">
        <f t="shared" si="57"/>
        <v>1</v>
      </c>
      <c r="G169">
        <f t="shared" si="58"/>
        <v>1</v>
      </c>
      <c r="H169">
        <f t="shared" si="59"/>
        <v>0</v>
      </c>
      <c r="I169">
        <f t="shared" si="60"/>
        <v>0</v>
      </c>
      <c r="J169">
        <f t="shared" si="61"/>
        <v>0</v>
      </c>
      <c r="K169">
        <f t="shared" si="62"/>
        <v>0</v>
      </c>
      <c r="L169">
        <f t="shared" si="63"/>
        <v>0</v>
      </c>
      <c r="M169">
        <f t="shared" si="64"/>
        <v>0</v>
      </c>
      <c r="N169">
        <f t="shared" si="65"/>
        <v>0</v>
      </c>
      <c r="O169">
        <f t="shared" si="66"/>
        <v>0</v>
      </c>
      <c r="P169">
        <f t="shared" si="67"/>
        <v>0</v>
      </c>
      <c r="Q169">
        <f t="shared" si="68"/>
        <v>0</v>
      </c>
      <c r="R169">
        <f t="shared" si="69"/>
        <v>0</v>
      </c>
      <c r="S169">
        <f t="shared" si="70"/>
        <v>0</v>
      </c>
      <c r="T169">
        <f t="shared" si="71"/>
        <v>0</v>
      </c>
      <c r="U169">
        <f t="shared" si="72"/>
        <v>0</v>
      </c>
    </row>
    <row r="170" spans="1:21" x14ac:dyDescent="0.25">
      <c r="A170" s="172">
        <v>0</v>
      </c>
      <c r="B170" s="173">
        <v>0.16353642950659</v>
      </c>
      <c r="C170">
        <f t="shared" si="54"/>
        <v>1</v>
      </c>
      <c r="D170">
        <f t="shared" si="55"/>
        <v>1</v>
      </c>
      <c r="E170">
        <f t="shared" si="56"/>
        <v>1</v>
      </c>
      <c r="F170">
        <f t="shared" si="57"/>
        <v>0</v>
      </c>
      <c r="G170">
        <f t="shared" si="58"/>
        <v>0</v>
      </c>
      <c r="H170">
        <f t="shared" si="59"/>
        <v>0</v>
      </c>
      <c r="I170">
        <f t="shared" si="60"/>
        <v>0</v>
      </c>
      <c r="J170">
        <f t="shared" si="61"/>
        <v>0</v>
      </c>
      <c r="K170">
        <f t="shared" si="62"/>
        <v>0</v>
      </c>
      <c r="L170">
        <f t="shared" si="63"/>
        <v>0</v>
      </c>
      <c r="M170">
        <f t="shared" si="64"/>
        <v>0</v>
      </c>
      <c r="N170">
        <f t="shared" si="65"/>
        <v>0</v>
      </c>
      <c r="O170">
        <f t="shared" si="66"/>
        <v>0</v>
      </c>
      <c r="P170">
        <f t="shared" si="67"/>
        <v>0</v>
      </c>
      <c r="Q170">
        <f t="shared" si="68"/>
        <v>0</v>
      </c>
      <c r="R170">
        <f t="shared" si="69"/>
        <v>0</v>
      </c>
      <c r="S170">
        <f t="shared" si="70"/>
        <v>0</v>
      </c>
      <c r="T170">
        <f t="shared" si="71"/>
        <v>0</v>
      </c>
      <c r="U170">
        <f t="shared" si="72"/>
        <v>0</v>
      </c>
    </row>
    <row r="171" spans="1:21" x14ac:dyDescent="0.25">
      <c r="A171" s="172">
        <v>1</v>
      </c>
      <c r="B171" s="173">
        <v>0.48537124259846298</v>
      </c>
      <c r="C171">
        <f t="shared" si="54"/>
        <v>1</v>
      </c>
      <c r="D171">
        <f t="shared" si="55"/>
        <v>1</v>
      </c>
      <c r="E171">
        <f t="shared" si="56"/>
        <v>1</v>
      </c>
      <c r="F171">
        <f t="shared" si="57"/>
        <v>1</v>
      </c>
      <c r="G171">
        <f t="shared" si="58"/>
        <v>1</v>
      </c>
      <c r="H171">
        <f t="shared" si="59"/>
        <v>1</v>
      </c>
      <c r="I171">
        <f t="shared" si="60"/>
        <v>1</v>
      </c>
      <c r="J171">
        <f t="shared" si="61"/>
        <v>1</v>
      </c>
      <c r="K171">
        <f t="shared" si="62"/>
        <v>1</v>
      </c>
      <c r="L171">
        <f t="shared" si="63"/>
        <v>0</v>
      </c>
      <c r="M171">
        <f t="shared" si="64"/>
        <v>0</v>
      </c>
      <c r="N171">
        <f t="shared" si="65"/>
        <v>0</v>
      </c>
      <c r="O171">
        <f t="shared" si="66"/>
        <v>0</v>
      </c>
      <c r="P171">
        <f t="shared" si="67"/>
        <v>0</v>
      </c>
      <c r="Q171">
        <f t="shared" si="68"/>
        <v>0</v>
      </c>
      <c r="R171">
        <f t="shared" si="69"/>
        <v>0</v>
      </c>
      <c r="S171">
        <f t="shared" si="70"/>
        <v>0</v>
      </c>
      <c r="T171">
        <f t="shared" si="71"/>
        <v>0</v>
      </c>
      <c r="U171">
        <f t="shared" si="72"/>
        <v>0</v>
      </c>
    </row>
    <row r="172" spans="1:21" x14ac:dyDescent="0.25">
      <c r="A172" s="172">
        <v>1</v>
      </c>
      <c r="B172" s="173">
        <v>0.65892613589163695</v>
      </c>
      <c r="C172">
        <f t="shared" si="54"/>
        <v>1</v>
      </c>
      <c r="D172">
        <f t="shared" si="55"/>
        <v>1</v>
      </c>
      <c r="E172">
        <f t="shared" si="56"/>
        <v>1</v>
      </c>
      <c r="F172">
        <f t="shared" si="57"/>
        <v>1</v>
      </c>
      <c r="G172">
        <f t="shared" si="58"/>
        <v>1</v>
      </c>
      <c r="H172">
        <f t="shared" si="59"/>
        <v>1</v>
      </c>
      <c r="I172">
        <f t="shared" si="60"/>
        <v>1</v>
      </c>
      <c r="J172">
        <f t="shared" si="61"/>
        <v>1</v>
      </c>
      <c r="K172">
        <f t="shared" si="62"/>
        <v>1</v>
      </c>
      <c r="L172">
        <f t="shared" si="63"/>
        <v>1</v>
      </c>
      <c r="M172">
        <f t="shared" si="64"/>
        <v>1</v>
      </c>
      <c r="N172">
        <f t="shared" si="65"/>
        <v>1</v>
      </c>
      <c r="O172">
        <f t="shared" si="66"/>
        <v>1</v>
      </c>
      <c r="P172">
        <f t="shared" si="67"/>
        <v>0</v>
      </c>
      <c r="Q172">
        <f t="shared" si="68"/>
        <v>0</v>
      </c>
      <c r="R172">
        <f t="shared" si="69"/>
        <v>0</v>
      </c>
      <c r="S172">
        <f t="shared" si="70"/>
        <v>0</v>
      </c>
      <c r="T172">
        <f t="shared" si="71"/>
        <v>0</v>
      </c>
      <c r="U172">
        <f t="shared" si="72"/>
        <v>0</v>
      </c>
    </row>
    <row r="173" spans="1:21" x14ac:dyDescent="0.25">
      <c r="A173" s="172">
        <v>0</v>
      </c>
      <c r="B173" s="173">
        <v>0.195444760522271</v>
      </c>
      <c r="C173">
        <f t="shared" si="54"/>
        <v>1</v>
      </c>
      <c r="D173">
        <f t="shared" si="55"/>
        <v>1</v>
      </c>
      <c r="E173">
        <f t="shared" si="56"/>
        <v>1</v>
      </c>
      <c r="F173">
        <f t="shared" si="57"/>
        <v>0</v>
      </c>
      <c r="G173">
        <f t="shared" si="58"/>
        <v>0</v>
      </c>
      <c r="H173">
        <f t="shared" si="59"/>
        <v>0</v>
      </c>
      <c r="I173">
        <f t="shared" si="60"/>
        <v>0</v>
      </c>
      <c r="J173">
        <f t="shared" si="61"/>
        <v>0</v>
      </c>
      <c r="K173">
        <f t="shared" si="62"/>
        <v>0</v>
      </c>
      <c r="L173">
        <f t="shared" si="63"/>
        <v>0</v>
      </c>
      <c r="M173">
        <f t="shared" si="64"/>
        <v>0</v>
      </c>
      <c r="N173">
        <f t="shared" si="65"/>
        <v>0</v>
      </c>
      <c r="O173">
        <f t="shared" si="66"/>
        <v>0</v>
      </c>
      <c r="P173">
        <f t="shared" si="67"/>
        <v>0</v>
      </c>
      <c r="Q173">
        <f t="shared" si="68"/>
        <v>0</v>
      </c>
      <c r="R173">
        <f t="shared" si="69"/>
        <v>0</v>
      </c>
      <c r="S173">
        <f t="shared" si="70"/>
        <v>0</v>
      </c>
      <c r="T173">
        <f t="shared" si="71"/>
        <v>0</v>
      </c>
      <c r="U173">
        <f t="shared" si="72"/>
        <v>0</v>
      </c>
    </row>
    <row r="174" spans="1:21" x14ac:dyDescent="0.25">
      <c r="A174" s="172">
        <v>1</v>
      </c>
      <c r="B174" s="173">
        <v>0.31682968605721501</v>
      </c>
      <c r="C174">
        <f t="shared" si="54"/>
        <v>1</v>
      </c>
      <c r="D174">
        <f t="shared" si="55"/>
        <v>1</v>
      </c>
      <c r="E174">
        <f t="shared" si="56"/>
        <v>1</v>
      </c>
      <c r="F174">
        <f t="shared" si="57"/>
        <v>1</v>
      </c>
      <c r="G174">
        <f t="shared" si="58"/>
        <v>1</v>
      </c>
      <c r="H174">
        <f t="shared" si="59"/>
        <v>1</v>
      </c>
      <c r="I174">
        <f t="shared" si="60"/>
        <v>0</v>
      </c>
      <c r="J174">
        <f t="shared" si="61"/>
        <v>0</v>
      </c>
      <c r="K174">
        <f t="shared" si="62"/>
        <v>0</v>
      </c>
      <c r="L174">
        <f t="shared" si="63"/>
        <v>0</v>
      </c>
      <c r="M174">
        <f t="shared" si="64"/>
        <v>0</v>
      </c>
      <c r="N174">
        <f t="shared" si="65"/>
        <v>0</v>
      </c>
      <c r="O174">
        <f t="shared" si="66"/>
        <v>0</v>
      </c>
      <c r="P174">
        <f t="shared" si="67"/>
        <v>0</v>
      </c>
      <c r="Q174">
        <f t="shared" si="68"/>
        <v>0</v>
      </c>
      <c r="R174">
        <f t="shared" si="69"/>
        <v>0</v>
      </c>
      <c r="S174">
        <f t="shared" si="70"/>
        <v>0</v>
      </c>
      <c r="T174">
        <f t="shared" si="71"/>
        <v>0</v>
      </c>
      <c r="U174">
        <f t="shared" si="72"/>
        <v>0</v>
      </c>
    </row>
    <row r="175" spans="1:21" x14ac:dyDescent="0.25">
      <c r="A175" s="172">
        <v>0</v>
      </c>
      <c r="B175" s="173">
        <v>0.195444760522271</v>
      </c>
      <c r="C175">
        <f t="shared" si="54"/>
        <v>1</v>
      </c>
      <c r="D175">
        <f t="shared" si="55"/>
        <v>1</v>
      </c>
      <c r="E175">
        <f t="shared" si="56"/>
        <v>1</v>
      </c>
      <c r="F175">
        <f t="shared" si="57"/>
        <v>0</v>
      </c>
      <c r="G175">
        <f t="shared" si="58"/>
        <v>0</v>
      </c>
      <c r="H175">
        <f t="shared" si="59"/>
        <v>0</v>
      </c>
      <c r="I175">
        <f t="shared" si="60"/>
        <v>0</v>
      </c>
      <c r="J175">
        <f t="shared" si="61"/>
        <v>0</v>
      </c>
      <c r="K175">
        <f t="shared" si="62"/>
        <v>0</v>
      </c>
      <c r="L175">
        <f t="shared" si="63"/>
        <v>0</v>
      </c>
      <c r="M175">
        <f t="shared" si="64"/>
        <v>0</v>
      </c>
      <c r="N175">
        <f t="shared" si="65"/>
        <v>0</v>
      </c>
      <c r="O175">
        <f t="shared" si="66"/>
        <v>0</v>
      </c>
      <c r="P175">
        <f t="shared" si="67"/>
        <v>0</v>
      </c>
      <c r="Q175">
        <f t="shared" si="68"/>
        <v>0</v>
      </c>
      <c r="R175">
        <f t="shared" si="69"/>
        <v>0</v>
      </c>
      <c r="S175">
        <f t="shared" si="70"/>
        <v>0</v>
      </c>
      <c r="T175">
        <f t="shared" si="71"/>
        <v>0</v>
      </c>
      <c r="U175">
        <f t="shared" si="72"/>
        <v>0</v>
      </c>
    </row>
    <row r="176" spans="1:21" x14ac:dyDescent="0.25">
      <c r="A176" s="172">
        <v>1</v>
      </c>
      <c r="B176" s="173">
        <v>0.71238705892229504</v>
      </c>
      <c r="C176">
        <f t="shared" si="54"/>
        <v>1</v>
      </c>
      <c r="D176">
        <f t="shared" si="55"/>
        <v>1</v>
      </c>
      <c r="E176">
        <f t="shared" si="56"/>
        <v>1</v>
      </c>
      <c r="F176">
        <f t="shared" si="57"/>
        <v>1</v>
      </c>
      <c r="G176">
        <f t="shared" si="58"/>
        <v>1</v>
      </c>
      <c r="H176">
        <f t="shared" si="59"/>
        <v>1</v>
      </c>
      <c r="I176">
        <f t="shared" si="60"/>
        <v>1</v>
      </c>
      <c r="J176">
        <f t="shared" si="61"/>
        <v>1</v>
      </c>
      <c r="K176">
        <f t="shared" si="62"/>
        <v>1</v>
      </c>
      <c r="L176">
        <f t="shared" si="63"/>
        <v>1</v>
      </c>
      <c r="M176">
        <f t="shared" si="64"/>
        <v>1</v>
      </c>
      <c r="N176">
        <f t="shared" si="65"/>
        <v>1</v>
      </c>
      <c r="O176">
        <f t="shared" si="66"/>
        <v>1</v>
      </c>
      <c r="P176">
        <f t="shared" si="67"/>
        <v>1</v>
      </c>
      <c r="Q176">
        <f t="shared" si="68"/>
        <v>0</v>
      </c>
      <c r="R176">
        <f t="shared" si="69"/>
        <v>0</v>
      </c>
      <c r="S176">
        <f t="shared" si="70"/>
        <v>0</v>
      </c>
      <c r="T176">
        <f t="shared" si="71"/>
        <v>0</v>
      </c>
      <c r="U176">
        <f t="shared" si="72"/>
        <v>0</v>
      </c>
    </row>
    <row r="177" spans="1:21" x14ac:dyDescent="0.25">
      <c r="A177" s="172">
        <v>1</v>
      </c>
      <c r="B177" s="173">
        <v>0.52173482943721605</v>
      </c>
      <c r="C177">
        <f t="shared" si="54"/>
        <v>1</v>
      </c>
      <c r="D177">
        <f t="shared" si="55"/>
        <v>1</v>
      </c>
      <c r="E177">
        <f t="shared" si="56"/>
        <v>1</v>
      </c>
      <c r="F177">
        <f t="shared" si="57"/>
        <v>1</v>
      </c>
      <c r="G177">
        <f t="shared" si="58"/>
        <v>1</v>
      </c>
      <c r="H177">
        <f t="shared" si="59"/>
        <v>1</v>
      </c>
      <c r="I177">
        <f t="shared" si="60"/>
        <v>1</v>
      </c>
      <c r="J177">
        <f t="shared" si="61"/>
        <v>1</v>
      </c>
      <c r="K177">
        <f t="shared" si="62"/>
        <v>1</v>
      </c>
      <c r="L177">
        <f t="shared" si="63"/>
        <v>1</v>
      </c>
      <c r="M177">
        <f t="shared" si="64"/>
        <v>0</v>
      </c>
      <c r="N177">
        <f t="shared" si="65"/>
        <v>0</v>
      </c>
      <c r="O177">
        <f t="shared" si="66"/>
        <v>0</v>
      </c>
      <c r="P177">
        <f t="shared" si="67"/>
        <v>0</v>
      </c>
      <c r="Q177">
        <f t="shared" si="68"/>
        <v>0</v>
      </c>
      <c r="R177">
        <f t="shared" si="69"/>
        <v>0</v>
      </c>
      <c r="S177">
        <f t="shared" si="70"/>
        <v>0</v>
      </c>
      <c r="T177">
        <f t="shared" si="71"/>
        <v>0</v>
      </c>
      <c r="U177">
        <f t="shared" si="72"/>
        <v>0</v>
      </c>
    </row>
    <row r="178" spans="1:21" x14ac:dyDescent="0.25">
      <c r="A178" s="172">
        <v>1</v>
      </c>
      <c r="B178" s="173">
        <v>0.43717434540850902</v>
      </c>
      <c r="C178">
        <f t="shared" si="54"/>
        <v>1</v>
      </c>
      <c r="D178">
        <f t="shared" si="55"/>
        <v>1</v>
      </c>
      <c r="E178">
        <f t="shared" si="56"/>
        <v>1</v>
      </c>
      <c r="F178">
        <f t="shared" si="57"/>
        <v>1</v>
      </c>
      <c r="G178">
        <f t="shared" si="58"/>
        <v>1</v>
      </c>
      <c r="H178">
        <f t="shared" si="59"/>
        <v>1</v>
      </c>
      <c r="I178">
        <f t="shared" si="60"/>
        <v>1</v>
      </c>
      <c r="J178">
        <f t="shared" si="61"/>
        <v>1</v>
      </c>
      <c r="K178">
        <f t="shared" si="62"/>
        <v>0</v>
      </c>
      <c r="L178">
        <f t="shared" si="63"/>
        <v>0</v>
      </c>
      <c r="M178">
        <f t="shared" si="64"/>
        <v>0</v>
      </c>
      <c r="N178">
        <f t="shared" si="65"/>
        <v>0</v>
      </c>
      <c r="O178">
        <f t="shared" si="66"/>
        <v>0</v>
      </c>
      <c r="P178">
        <f t="shared" si="67"/>
        <v>0</v>
      </c>
      <c r="Q178">
        <f t="shared" si="68"/>
        <v>0</v>
      </c>
      <c r="R178">
        <f t="shared" si="69"/>
        <v>0</v>
      </c>
      <c r="S178">
        <f t="shared" si="70"/>
        <v>0</v>
      </c>
      <c r="T178">
        <f t="shared" si="71"/>
        <v>0</v>
      </c>
      <c r="U178">
        <f t="shared" si="72"/>
        <v>0</v>
      </c>
    </row>
    <row r="179" spans="1:21" x14ac:dyDescent="0.25">
      <c r="A179" s="172">
        <v>0</v>
      </c>
      <c r="B179" s="173">
        <v>8.2922879136811498E-2</v>
      </c>
      <c r="C179">
        <f t="shared" si="54"/>
        <v>1</v>
      </c>
      <c r="D179">
        <f t="shared" si="55"/>
        <v>0</v>
      </c>
      <c r="E179">
        <f t="shared" si="56"/>
        <v>0</v>
      </c>
      <c r="F179">
        <f t="shared" si="57"/>
        <v>0</v>
      </c>
      <c r="G179">
        <f t="shared" si="58"/>
        <v>0</v>
      </c>
      <c r="H179">
        <f t="shared" si="59"/>
        <v>0</v>
      </c>
      <c r="I179">
        <f t="shared" si="60"/>
        <v>0</v>
      </c>
      <c r="J179">
        <f t="shared" si="61"/>
        <v>0</v>
      </c>
      <c r="K179">
        <f t="shared" si="62"/>
        <v>0</v>
      </c>
      <c r="L179">
        <f t="shared" si="63"/>
        <v>0</v>
      </c>
      <c r="M179">
        <f t="shared" si="64"/>
        <v>0</v>
      </c>
      <c r="N179">
        <f t="shared" si="65"/>
        <v>0</v>
      </c>
      <c r="O179">
        <f t="shared" si="66"/>
        <v>0</v>
      </c>
      <c r="P179">
        <f t="shared" si="67"/>
        <v>0</v>
      </c>
      <c r="Q179">
        <f t="shared" si="68"/>
        <v>0</v>
      </c>
      <c r="R179">
        <f t="shared" si="69"/>
        <v>0</v>
      </c>
      <c r="S179">
        <f t="shared" si="70"/>
        <v>0</v>
      </c>
      <c r="T179">
        <f t="shared" si="71"/>
        <v>0</v>
      </c>
      <c r="U179">
        <f t="shared" si="72"/>
        <v>0</v>
      </c>
    </row>
    <row r="180" spans="1:21" x14ac:dyDescent="0.25">
      <c r="A180" s="172">
        <v>0</v>
      </c>
      <c r="B180" s="173">
        <v>0.195444760522271</v>
      </c>
      <c r="C180">
        <f t="shared" si="54"/>
        <v>1</v>
      </c>
      <c r="D180">
        <f t="shared" si="55"/>
        <v>1</v>
      </c>
      <c r="E180">
        <f t="shared" si="56"/>
        <v>1</v>
      </c>
      <c r="F180">
        <f t="shared" si="57"/>
        <v>0</v>
      </c>
      <c r="G180">
        <f t="shared" si="58"/>
        <v>0</v>
      </c>
      <c r="H180">
        <f t="shared" si="59"/>
        <v>0</v>
      </c>
      <c r="I180">
        <f t="shared" si="60"/>
        <v>0</v>
      </c>
      <c r="J180">
        <f t="shared" si="61"/>
        <v>0</v>
      </c>
      <c r="K180">
        <f t="shared" si="62"/>
        <v>0</v>
      </c>
      <c r="L180">
        <f t="shared" si="63"/>
        <v>0</v>
      </c>
      <c r="M180">
        <f t="shared" si="64"/>
        <v>0</v>
      </c>
      <c r="N180">
        <f t="shared" si="65"/>
        <v>0</v>
      </c>
      <c r="O180">
        <f t="shared" si="66"/>
        <v>0</v>
      </c>
      <c r="P180">
        <f t="shared" si="67"/>
        <v>0</v>
      </c>
      <c r="Q180">
        <f t="shared" si="68"/>
        <v>0</v>
      </c>
      <c r="R180">
        <f t="shared" si="69"/>
        <v>0</v>
      </c>
      <c r="S180">
        <f t="shared" si="70"/>
        <v>0</v>
      </c>
      <c r="T180">
        <f t="shared" si="71"/>
        <v>0</v>
      </c>
      <c r="U180">
        <f t="shared" si="72"/>
        <v>0</v>
      </c>
    </row>
    <row r="181" spans="1:21" x14ac:dyDescent="0.25">
      <c r="A181" s="172">
        <v>0</v>
      </c>
      <c r="B181" s="173">
        <v>0.16671111190805199</v>
      </c>
      <c r="C181">
        <f t="shared" si="54"/>
        <v>1</v>
      </c>
      <c r="D181">
        <f t="shared" si="55"/>
        <v>1</v>
      </c>
      <c r="E181">
        <f t="shared" si="56"/>
        <v>1</v>
      </c>
      <c r="F181">
        <f t="shared" si="57"/>
        <v>0</v>
      </c>
      <c r="G181">
        <f t="shared" si="58"/>
        <v>0</v>
      </c>
      <c r="H181">
        <f t="shared" si="59"/>
        <v>0</v>
      </c>
      <c r="I181">
        <f t="shared" si="60"/>
        <v>0</v>
      </c>
      <c r="J181">
        <f t="shared" si="61"/>
        <v>0</v>
      </c>
      <c r="K181">
        <f t="shared" si="62"/>
        <v>0</v>
      </c>
      <c r="L181">
        <f t="shared" si="63"/>
        <v>0</v>
      </c>
      <c r="M181">
        <f t="shared" si="64"/>
        <v>0</v>
      </c>
      <c r="N181">
        <f t="shared" si="65"/>
        <v>0</v>
      </c>
      <c r="O181">
        <f t="shared" si="66"/>
        <v>0</v>
      </c>
      <c r="P181">
        <f t="shared" si="67"/>
        <v>0</v>
      </c>
      <c r="Q181">
        <f t="shared" si="68"/>
        <v>0</v>
      </c>
      <c r="R181">
        <f t="shared" si="69"/>
        <v>0</v>
      </c>
      <c r="S181">
        <f t="shared" si="70"/>
        <v>0</v>
      </c>
      <c r="T181">
        <f t="shared" si="71"/>
        <v>0</v>
      </c>
      <c r="U181">
        <f t="shared" si="72"/>
        <v>0</v>
      </c>
    </row>
    <row r="182" spans="1:21" x14ac:dyDescent="0.25">
      <c r="A182" s="172">
        <v>0</v>
      </c>
      <c r="B182" s="173">
        <v>0.486382773820633</v>
      </c>
      <c r="C182">
        <f t="shared" si="54"/>
        <v>1</v>
      </c>
      <c r="D182">
        <f t="shared" si="55"/>
        <v>1</v>
      </c>
      <c r="E182">
        <f t="shared" si="56"/>
        <v>1</v>
      </c>
      <c r="F182">
        <f t="shared" si="57"/>
        <v>1</v>
      </c>
      <c r="G182">
        <f t="shared" si="58"/>
        <v>1</v>
      </c>
      <c r="H182">
        <f t="shared" si="59"/>
        <v>1</v>
      </c>
      <c r="I182">
        <f t="shared" si="60"/>
        <v>1</v>
      </c>
      <c r="J182">
        <f t="shared" si="61"/>
        <v>1</v>
      </c>
      <c r="K182">
        <f t="shared" si="62"/>
        <v>1</v>
      </c>
      <c r="L182">
        <f t="shared" si="63"/>
        <v>0</v>
      </c>
      <c r="M182">
        <f t="shared" si="64"/>
        <v>0</v>
      </c>
      <c r="N182">
        <f t="shared" si="65"/>
        <v>0</v>
      </c>
      <c r="O182">
        <f t="shared" si="66"/>
        <v>0</v>
      </c>
      <c r="P182">
        <f t="shared" si="67"/>
        <v>0</v>
      </c>
      <c r="Q182">
        <f t="shared" si="68"/>
        <v>0</v>
      </c>
      <c r="R182">
        <f t="shared" si="69"/>
        <v>0</v>
      </c>
      <c r="S182">
        <f t="shared" si="70"/>
        <v>0</v>
      </c>
      <c r="T182">
        <f t="shared" si="71"/>
        <v>0</v>
      </c>
      <c r="U182">
        <f t="shared" si="72"/>
        <v>0</v>
      </c>
    </row>
    <row r="183" spans="1:21" x14ac:dyDescent="0.25">
      <c r="A183" s="172">
        <v>0</v>
      </c>
      <c r="B183" s="173">
        <v>9.8929639311263196E-2</v>
      </c>
      <c r="C183">
        <f t="shared" si="54"/>
        <v>1</v>
      </c>
      <c r="D183">
        <f t="shared" si="55"/>
        <v>0</v>
      </c>
      <c r="E183">
        <f t="shared" si="56"/>
        <v>0</v>
      </c>
      <c r="F183">
        <f t="shared" si="57"/>
        <v>0</v>
      </c>
      <c r="G183">
        <f t="shared" si="58"/>
        <v>0</v>
      </c>
      <c r="H183">
        <f t="shared" si="59"/>
        <v>0</v>
      </c>
      <c r="I183">
        <f t="shared" si="60"/>
        <v>0</v>
      </c>
      <c r="J183">
        <f t="shared" si="61"/>
        <v>0</v>
      </c>
      <c r="K183">
        <f t="shared" si="62"/>
        <v>0</v>
      </c>
      <c r="L183">
        <f t="shared" si="63"/>
        <v>0</v>
      </c>
      <c r="M183">
        <f t="shared" si="64"/>
        <v>0</v>
      </c>
      <c r="N183">
        <f t="shared" si="65"/>
        <v>0</v>
      </c>
      <c r="O183">
        <f t="shared" si="66"/>
        <v>0</v>
      </c>
      <c r="P183">
        <f t="shared" si="67"/>
        <v>0</v>
      </c>
      <c r="Q183">
        <f t="shared" si="68"/>
        <v>0</v>
      </c>
      <c r="R183">
        <f t="shared" si="69"/>
        <v>0</v>
      </c>
      <c r="S183">
        <f t="shared" si="70"/>
        <v>0</v>
      </c>
      <c r="T183">
        <f t="shared" si="71"/>
        <v>0</v>
      </c>
      <c r="U183">
        <f t="shared" si="72"/>
        <v>0</v>
      </c>
    </row>
    <row r="184" spans="1:21" x14ac:dyDescent="0.25">
      <c r="A184" s="172">
        <v>0</v>
      </c>
      <c r="B184" s="173">
        <v>0.16671111190805199</v>
      </c>
      <c r="C184">
        <f t="shared" si="54"/>
        <v>1</v>
      </c>
      <c r="D184">
        <f t="shared" si="55"/>
        <v>1</v>
      </c>
      <c r="E184">
        <f t="shared" si="56"/>
        <v>1</v>
      </c>
      <c r="F184">
        <f t="shared" si="57"/>
        <v>0</v>
      </c>
      <c r="G184">
        <f t="shared" si="58"/>
        <v>0</v>
      </c>
      <c r="H184">
        <f t="shared" si="59"/>
        <v>0</v>
      </c>
      <c r="I184">
        <f t="shared" si="60"/>
        <v>0</v>
      </c>
      <c r="J184">
        <f t="shared" si="61"/>
        <v>0</v>
      </c>
      <c r="K184">
        <f t="shared" si="62"/>
        <v>0</v>
      </c>
      <c r="L184">
        <f t="shared" si="63"/>
        <v>0</v>
      </c>
      <c r="M184">
        <f t="shared" si="64"/>
        <v>0</v>
      </c>
      <c r="N184">
        <f t="shared" si="65"/>
        <v>0</v>
      </c>
      <c r="O184">
        <f t="shared" si="66"/>
        <v>0</v>
      </c>
      <c r="P184">
        <f t="shared" si="67"/>
        <v>0</v>
      </c>
      <c r="Q184">
        <f t="shared" si="68"/>
        <v>0</v>
      </c>
      <c r="R184">
        <f t="shared" si="69"/>
        <v>0</v>
      </c>
      <c r="S184">
        <f t="shared" si="70"/>
        <v>0</v>
      </c>
      <c r="T184">
        <f t="shared" si="71"/>
        <v>0</v>
      </c>
      <c r="U184">
        <f t="shared" si="72"/>
        <v>0</v>
      </c>
    </row>
    <row r="185" spans="1:21" x14ac:dyDescent="0.25">
      <c r="A185" s="172">
        <v>0</v>
      </c>
      <c r="B185" s="173">
        <v>9.2907052143047106E-2</v>
      </c>
      <c r="C185">
        <f t="shared" si="54"/>
        <v>1</v>
      </c>
      <c r="D185">
        <f t="shared" si="55"/>
        <v>0</v>
      </c>
      <c r="E185">
        <f t="shared" si="56"/>
        <v>0</v>
      </c>
      <c r="F185">
        <f t="shared" si="57"/>
        <v>0</v>
      </c>
      <c r="G185">
        <f t="shared" si="58"/>
        <v>0</v>
      </c>
      <c r="H185">
        <f t="shared" si="59"/>
        <v>0</v>
      </c>
      <c r="I185">
        <f t="shared" si="60"/>
        <v>0</v>
      </c>
      <c r="J185">
        <f t="shared" si="61"/>
        <v>0</v>
      </c>
      <c r="K185">
        <f t="shared" si="62"/>
        <v>0</v>
      </c>
      <c r="L185">
        <f t="shared" si="63"/>
        <v>0</v>
      </c>
      <c r="M185">
        <f t="shared" si="64"/>
        <v>0</v>
      </c>
      <c r="N185">
        <f t="shared" si="65"/>
        <v>0</v>
      </c>
      <c r="O185">
        <f t="shared" si="66"/>
        <v>0</v>
      </c>
      <c r="P185">
        <f t="shared" si="67"/>
        <v>0</v>
      </c>
      <c r="Q185">
        <f t="shared" si="68"/>
        <v>0</v>
      </c>
      <c r="R185">
        <f t="shared" si="69"/>
        <v>0</v>
      </c>
      <c r="S185">
        <f t="shared" si="70"/>
        <v>0</v>
      </c>
      <c r="T185">
        <f t="shared" si="71"/>
        <v>0</v>
      </c>
      <c r="U185">
        <f t="shared" si="72"/>
        <v>0</v>
      </c>
    </row>
    <row r="186" spans="1:21" x14ac:dyDescent="0.25">
      <c r="A186" s="172">
        <v>0</v>
      </c>
      <c r="B186" s="173">
        <v>0.324889421492491</v>
      </c>
      <c r="C186">
        <f t="shared" si="54"/>
        <v>1</v>
      </c>
      <c r="D186">
        <f t="shared" si="55"/>
        <v>1</v>
      </c>
      <c r="E186">
        <f t="shared" si="56"/>
        <v>1</v>
      </c>
      <c r="F186">
        <f t="shared" si="57"/>
        <v>1</v>
      </c>
      <c r="G186">
        <f t="shared" si="58"/>
        <v>1</v>
      </c>
      <c r="H186">
        <f t="shared" si="59"/>
        <v>1</v>
      </c>
      <c r="I186">
        <f t="shared" si="60"/>
        <v>0</v>
      </c>
      <c r="J186">
        <f t="shared" si="61"/>
        <v>0</v>
      </c>
      <c r="K186">
        <f t="shared" si="62"/>
        <v>0</v>
      </c>
      <c r="L186">
        <f t="shared" si="63"/>
        <v>0</v>
      </c>
      <c r="M186">
        <f t="shared" si="64"/>
        <v>0</v>
      </c>
      <c r="N186">
        <f t="shared" si="65"/>
        <v>0</v>
      </c>
      <c r="O186">
        <f t="shared" si="66"/>
        <v>0</v>
      </c>
      <c r="P186">
        <f t="shared" si="67"/>
        <v>0</v>
      </c>
      <c r="Q186">
        <f t="shared" si="68"/>
        <v>0</v>
      </c>
      <c r="R186">
        <f t="shared" si="69"/>
        <v>0</v>
      </c>
      <c r="S186">
        <f t="shared" si="70"/>
        <v>0</v>
      </c>
      <c r="T186">
        <f t="shared" si="71"/>
        <v>0</v>
      </c>
      <c r="U186">
        <f t="shared" si="72"/>
        <v>0</v>
      </c>
    </row>
    <row r="187" spans="1:21" x14ac:dyDescent="0.25">
      <c r="A187" s="172">
        <v>1</v>
      </c>
      <c r="B187" s="173">
        <v>0.16671111190805199</v>
      </c>
      <c r="C187">
        <f t="shared" si="54"/>
        <v>1</v>
      </c>
      <c r="D187">
        <f t="shared" si="55"/>
        <v>1</v>
      </c>
      <c r="E187">
        <f t="shared" si="56"/>
        <v>1</v>
      </c>
      <c r="F187">
        <f t="shared" si="57"/>
        <v>0</v>
      </c>
      <c r="G187">
        <f t="shared" si="58"/>
        <v>0</v>
      </c>
      <c r="H187">
        <f t="shared" si="59"/>
        <v>0</v>
      </c>
      <c r="I187">
        <f t="shared" si="60"/>
        <v>0</v>
      </c>
      <c r="J187">
        <f t="shared" si="61"/>
        <v>0</v>
      </c>
      <c r="K187">
        <f t="shared" si="62"/>
        <v>0</v>
      </c>
      <c r="L187">
        <f t="shared" si="63"/>
        <v>0</v>
      </c>
      <c r="M187">
        <f t="shared" si="64"/>
        <v>0</v>
      </c>
      <c r="N187">
        <f t="shared" si="65"/>
        <v>0</v>
      </c>
      <c r="O187">
        <f t="shared" si="66"/>
        <v>0</v>
      </c>
      <c r="P187">
        <f t="shared" si="67"/>
        <v>0</v>
      </c>
      <c r="Q187">
        <f t="shared" si="68"/>
        <v>0</v>
      </c>
      <c r="R187">
        <f t="shared" si="69"/>
        <v>0</v>
      </c>
      <c r="S187">
        <f t="shared" si="70"/>
        <v>0</v>
      </c>
      <c r="T187">
        <f t="shared" si="71"/>
        <v>0</v>
      </c>
      <c r="U187">
        <f t="shared" si="72"/>
        <v>0</v>
      </c>
    </row>
    <row r="188" spans="1:21" x14ac:dyDescent="0.25">
      <c r="A188" s="172">
        <v>0</v>
      </c>
      <c r="B188" s="173">
        <v>0.75046837714789605</v>
      </c>
      <c r="C188">
        <f t="shared" si="54"/>
        <v>1</v>
      </c>
      <c r="D188">
        <f t="shared" si="55"/>
        <v>1</v>
      </c>
      <c r="E188">
        <f t="shared" si="56"/>
        <v>1</v>
      </c>
      <c r="F188">
        <f t="shared" si="57"/>
        <v>1</v>
      </c>
      <c r="G188">
        <f t="shared" si="58"/>
        <v>1</v>
      </c>
      <c r="H188">
        <f t="shared" si="59"/>
        <v>1</v>
      </c>
      <c r="I188">
        <f t="shared" si="60"/>
        <v>1</v>
      </c>
      <c r="J188">
        <f t="shared" si="61"/>
        <v>1</v>
      </c>
      <c r="K188">
        <f t="shared" si="62"/>
        <v>1</v>
      </c>
      <c r="L188">
        <f t="shared" si="63"/>
        <v>1</v>
      </c>
      <c r="M188">
        <f t="shared" si="64"/>
        <v>1</v>
      </c>
      <c r="N188">
        <f t="shared" si="65"/>
        <v>1</v>
      </c>
      <c r="O188">
        <f t="shared" si="66"/>
        <v>1</v>
      </c>
      <c r="P188">
        <f t="shared" si="67"/>
        <v>1</v>
      </c>
      <c r="Q188">
        <f t="shared" si="68"/>
        <v>1</v>
      </c>
      <c r="R188">
        <f t="shared" si="69"/>
        <v>0</v>
      </c>
      <c r="S188">
        <f t="shared" si="70"/>
        <v>0</v>
      </c>
      <c r="T188">
        <f t="shared" si="71"/>
        <v>0</v>
      </c>
      <c r="U188">
        <f t="shared" si="72"/>
        <v>0</v>
      </c>
    </row>
    <row r="189" spans="1:21" x14ac:dyDescent="0.25">
      <c r="A189" s="172">
        <v>1</v>
      </c>
      <c r="B189" s="173">
        <v>0.36025126987088102</v>
      </c>
      <c r="C189">
        <f t="shared" si="54"/>
        <v>1</v>
      </c>
      <c r="D189">
        <f t="shared" si="55"/>
        <v>1</v>
      </c>
      <c r="E189">
        <f t="shared" si="56"/>
        <v>1</v>
      </c>
      <c r="F189">
        <f t="shared" si="57"/>
        <v>1</v>
      </c>
      <c r="G189">
        <f t="shared" si="58"/>
        <v>1</v>
      </c>
      <c r="H189">
        <f t="shared" si="59"/>
        <v>1</v>
      </c>
      <c r="I189">
        <f t="shared" si="60"/>
        <v>1</v>
      </c>
      <c r="J189">
        <f t="shared" si="61"/>
        <v>0</v>
      </c>
      <c r="K189">
        <f t="shared" si="62"/>
        <v>0</v>
      </c>
      <c r="L189">
        <f t="shared" si="63"/>
        <v>0</v>
      </c>
      <c r="M189">
        <f t="shared" si="64"/>
        <v>0</v>
      </c>
      <c r="N189">
        <f t="shared" si="65"/>
        <v>0</v>
      </c>
      <c r="O189">
        <f t="shared" si="66"/>
        <v>0</v>
      </c>
      <c r="P189">
        <f t="shared" si="67"/>
        <v>0</v>
      </c>
      <c r="Q189">
        <f t="shared" si="68"/>
        <v>0</v>
      </c>
      <c r="R189">
        <f t="shared" si="69"/>
        <v>0</v>
      </c>
      <c r="S189">
        <f t="shared" si="70"/>
        <v>0</v>
      </c>
      <c r="T189">
        <f t="shared" si="71"/>
        <v>0</v>
      </c>
      <c r="U189">
        <f t="shared" si="72"/>
        <v>0</v>
      </c>
    </row>
    <row r="190" spans="1:21" x14ac:dyDescent="0.25">
      <c r="A190" s="172">
        <v>1</v>
      </c>
      <c r="B190" s="173">
        <v>0.18130780712445099</v>
      </c>
      <c r="C190">
        <f t="shared" si="54"/>
        <v>1</v>
      </c>
      <c r="D190">
        <f t="shared" si="55"/>
        <v>1</v>
      </c>
      <c r="E190">
        <f t="shared" si="56"/>
        <v>1</v>
      </c>
      <c r="F190">
        <f t="shared" si="57"/>
        <v>0</v>
      </c>
      <c r="G190">
        <f t="shared" si="58"/>
        <v>0</v>
      </c>
      <c r="H190">
        <f t="shared" si="59"/>
        <v>0</v>
      </c>
      <c r="I190">
        <f t="shared" si="60"/>
        <v>0</v>
      </c>
      <c r="J190">
        <f t="shared" si="61"/>
        <v>0</v>
      </c>
      <c r="K190">
        <f t="shared" si="62"/>
        <v>0</v>
      </c>
      <c r="L190">
        <f t="shared" si="63"/>
        <v>0</v>
      </c>
      <c r="M190">
        <f t="shared" si="64"/>
        <v>0</v>
      </c>
      <c r="N190">
        <f t="shared" si="65"/>
        <v>0</v>
      </c>
      <c r="O190">
        <f t="shared" si="66"/>
        <v>0</v>
      </c>
      <c r="P190">
        <f t="shared" si="67"/>
        <v>0</v>
      </c>
      <c r="Q190">
        <f t="shared" si="68"/>
        <v>0</v>
      </c>
      <c r="R190">
        <f t="shared" si="69"/>
        <v>0</v>
      </c>
      <c r="S190">
        <f t="shared" si="70"/>
        <v>0</v>
      </c>
      <c r="T190">
        <f t="shared" si="71"/>
        <v>0</v>
      </c>
      <c r="U190">
        <f t="shared" si="72"/>
        <v>0</v>
      </c>
    </row>
    <row r="191" spans="1:21" x14ac:dyDescent="0.25">
      <c r="A191" s="172">
        <v>0</v>
      </c>
      <c r="B191" s="173">
        <v>8.2922879136811498E-2</v>
      </c>
      <c r="C191">
        <f t="shared" si="54"/>
        <v>1</v>
      </c>
      <c r="D191">
        <f t="shared" si="55"/>
        <v>0</v>
      </c>
      <c r="E191">
        <f t="shared" si="56"/>
        <v>0</v>
      </c>
      <c r="F191">
        <f t="shared" si="57"/>
        <v>0</v>
      </c>
      <c r="G191">
        <f t="shared" si="58"/>
        <v>0</v>
      </c>
      <c r="H191">
        <f t="shared" si="59"/>
        <v>0</v>
      </c>
      <c r="I191">
        <f t="shared" si="60"/>
        <v>0</v>
      </c>
      <c r="J191">
        <f t="shared" si="61"/>
        <v>0</v>
      </c>
      <c r="K191">
        <f t="shared" si="62"/>
        <v>0</v>
      </c>
      <c r="L191">
        <f t="shared" si="63"/>
        <v>0</v>
      </c>
      <c r="M191">
        <f t="shared" si="64"/>
        <v>0</v>
      </c>
      <c r="N191">
        <f t="shared" si="65"/>
        <v>0</v>
      </c>
      <c r="O191">
        <f t="shared" si="66"/>
        <v>0</v>
      </c>
      <c r="P191">
        <f t="shared" si="67"/>
        <v>0</v>
      </c>
      <c r="Q191">
        <f t="shared" si="68"/>
        <v>0</v>
      </c>
      <c r="R191">
        <f t="shared" si="69"/>
        <v>0</v>
      </c>
      <c r="S191">
        <f t="shared" si="70"/>
        <v>0</v>
      </c>
      <c r="T191">
        <f t="shared" si="71"/>
        <v>0</v>
      </c>
      <c r="U191">
        <f t="shared" si="72"/>
        <v>0</v>
      </c>
    </row>
    <row r="192" spans="1:21" x14ac:dyDescent="0.25">
      <c r="A192" s="172">
        <v>1</v>
      </c>
      <c r="B192" s="173">
        <v>0.75046837714789605</v>
      </c>
      <c r="C192">
        <f t="shared" si="54"/>
        <v>1</v>
      </c>
      <c r="D192">
        <f t="shared" si="55"/>
        <v>1</v>
      </c>
      <c r="E192">
        <f t="shared" si="56"/>
        <v>1</v>
      </c>
      <c r="F192">
        <f t="shared" si="57"/>
        <v>1</v>
      </c>
      <c r="G192">
        <f t="shared" si="58"/>
        <v>1</v>
      </c>
      <c r="H192">
        <f t="shared" si="59"/>
        <v>1</v>
      </c>
      <c r="I192">
        <f t="shared" si="60"/>
        <v>1</v>
      </c>
      <c r="J192">
        <f t="shared" si="61"/>
        <v>1</v>
      </c>
      <c r="K192">
        <f t="shared" si="62"/>
        <v>1</v>
      </c>
      <c r="L192">
        <f t="shared" si="63"/>
        <v>1</v>
      </c>
      <c r="M192">
        <f t="shared" si="64"/>
        <v>1</v>
      </c>
      <c r="N192">
        <f t="shared" si="65"/>
        <v>1</v>
      </c>
      <c r="O192">
        <f t="shared" si="66"/>
        <v>1</v>
      </c>
      <c r="P192">
        <f t="shared" si="67"/>
        <v>1</v>
      </c>
      <c r="Q192">
        <f t="shared" si="68"/>
        <v>1</v>
      </c>
      <c r="R192">
        <f t="shared" si="69"/>
        <v>0</v>
      </c>
      <c r="S192">
        <f t="shared" si="70"/>
        <v>0</v>
      </c>
      <c r="T192">
        <f t="shared" si="71"/>
        <v>0</v>
      </c>
      <c r="U192">
        <f t="shared" si="72"/>
        <v>0</v>
      </c>
    </row>
    <row r="193" spans="1:21" x14ac:dyDescent="0.25">
      <c r="A193" s="172">
        <v>0</v>
      </c>
      <c r="B193" s="173">
        <v>0.28383902300324099</v>
      </c>
      <c r="C193">
        <f t="shared" si="54"/>
        <v>1</v>
      </c>
      <c r="D193">
        <f t="shared" si="55"/>
        <v>1</v>
      </c>
      <c r="E193">
        <f t="shared" si="56"/>
        <v>1</v>
      </c>
      <c r="F193">
        <f t="shared" si="57"/>
        <v>1</v>
      </c>
      <c r="G193">
        <f t="shared" si="58"/>
        <v>1</v>
      </c>
      <c r="H193">
        <f t="shared" si="59"/>
        <v>0</v>
      </c>
      <c r="I193">
        <f t="shared" si="60"/>
        <v>0</v>
      </c>
      <c r="J193">
        <f t="shared" si="61"/>
        <v>0</v>
      </c>
      <c r="K193">
        <f t="shared" si="62"/>
        <v>0</v>
      </c>
      <c r="L193">
        <f t="shared" si="63"/>
        <v>0</v>
      </c>
      <c r="M193">
        <f t="shared" si="64"/>
        <v>0</v>
      </c>
      <c r="N193">
        <f t="shared" si="65"/>
        <v>0</v>
      </c>
      <c r="O193">
        <f t="shared" si="66"/>
        <v>0</v>
      </c>
      <c r="P193">
        <f t="shared" si="67"/>
        <v>0</v>
      </c>
      <c r="Q193">
        <f t="shared" si="68"/>
        <v>0</v>
      </c>
      <c r="R193">
        <f t="shared" si="69"/>
        <v>0</v>
      </c>
      <c r="S193">
        <f t="shared" si="70"/>
        <v>0</v>
      </c>
      <c r="T193">
        <f t="shared" si="71"/>
        <v>0</v>
      </c>
      <c r="U193">
        <f t="shared" si="72"/>
        <v>0</v>
      </c>
    </row>
    <row r="194" spans="1:21" x14ac:dyDescent="0.25">
      <c r="A194" s="172">
        <v>1</v>
      </c>
      <c r="B194" s="173">
        <v>0.486382773820633</v>
      </c>
      <c r="C194">
        <f t="shared" si="54"/>
        <v>1</v>
      </c>
      <c r="D194">
        <f t="shared" si="55"/>
        <v>1</v>
      </c>
      <c r="E194">
        <f t="shared" si="56"/>
        <v>1</v>
      </c>
      <c r="F194">
        <f t="shared" si="57"/>
        <v>1</v>
      </c>
      <c r="G194">
        <f t="shared" si="58"/>
        <v>1</v>
      </c>
      <c r="H194">
        <f t="shared" si="59"/>
        <v>1</v>
      </c>
      <c r="I194">
        <f t="shared" si="60"/>
        <v>1</v>
      </c>
      <c r="J194">
        <f t="shared" si="61"/>
        <v>1</v>
      </c>
      <c r="K194">
        <f t="shared" si="62"/>
        <v>1</v>
      </c>
      <c r="L194">
        <f t="shared" si="63"/>
        <v>0</v>
      </c>
      <c r="M194">
        <f t="shared" si="64"/>
        <v>0</v>
      </c>
      <c r="N194">
        <f t="shared" si="65"/>
        <v>0</v>
      </c>
      <c r="O194">
        <f t="shared" si="66"/>
        <v>0</v>
      </c>
      <c r="P194">
        <f t="shared" si="67"/>
        <v>0</v>
      </c>
      <c r="Q194">
        <f t="shared" si="68"/>
        <v>0</v>
      </c>
      <c r="R194">
        <f t="shared" si="69"/>
        <v>0</v>
      </c>
      <c r="S194">
        <f t="shared" si="70"/>
        <v>0</v>
      </c>
      <c r="T194">
        <f t="shared" si="71"/>
        <v>0</v>
      </c>
      <c r="U194">
        <f t="shared" si="72"/>
        <v>0</v>
      </c>
    </row>
    <row r="195" spans="1:21" x14ac:dyDescent="0.25">
      <c r="A195" s="172">
        <v>0</v>
      </c>
      <c r="B195" s="173">
        <v>0.43717434540850902</v>
      </c>
      <c r="C195">
        <f t="shared" ref="C195:C258" si="73">IF($B195&gt;0.05,1,0)</f>
        <v>1</v>
      </c>
      <c r="D195">
        <f t="shared" ref="D195:D258" si="74">IF($B195&gt;0.1,1,0)</f>
        <v>1</v>
      </c>
      <c r="E195">
        <f t="shared" ref="E195:E258" si="75">IF($B195&gt;0.15,1,0)</f>
        <v>1</v>
      </c>
      <c r="F195">
        <f t="shared" ref="F195:F258" si="76">IF($B195&gt;0.2,1,0)</f>
        <v>1</v>
      </c>
      <c r="G195">
        <f t="shared" ref="G195:G258" si="77">IF($B195&gt;0.25,1,0)</f>
        <v>1</v>
      </c>
      <c r="H195">
        <f t="shared" ref="H195:H258" si="78">IF($B195&gt;0.3,1,0)</f>
        <v>1</v>
      </c>
      <c r="I195">
        <f t="shared" ref="I195:I258" si="79">IF($B195&gt;0.35,1,0)</f>
        <v>1</v>
      </c>
      <c r="J195">
        <f t="shared" ref="J195:J258" si="80">IF($B195&gt;0.4,1,0)</f>
        <v>1</v>
      </c>
      <c r="K195">
        <f t="shared" ref="K195:K258" si="81">IF($B195&gt;0.45,1,0)</f>
        <v>0</v>
      </c>
      <c r="L195">
        <f t="shared" ref="L195:L258" si="82">IF($B195&gt;0.5,1,0)</f>
        <v>0</v>
      </c>
      <c r="M195">
        <f t="shared" ref="M195:M258" si="83">IF($B195&gt;0.55,1,0)</f>
        <v>0</v>
      </c>
      <c r="N195">
        <f t="shared" ref="N195:N258" si="84">IF($B195&gt;0.6,1,0)</f>
        <v>0</v>
      </c>
      <c r="O195">
        <f t="shared" ref="O195:O258" si="85">IF($B195&gt;0.65,1,0)</f>
        <v>0</v>
      </c>
      <c r="P195">
        <f t="shared" ref="P195:P258" si="86">IF($B195&gt;0.7,1,0)</f>
        <v>0</v>
      </c>
      <c r="Q195">
        <f t="shared" ref="Q195:Q258" si="87">IF($B195&gt;0.75,1,0)</f>
        <v>0</v>
      </c>
      <c r="R195">
        <f t="shared" ref="R195:R258" si="88">IF($B195&gt;0.8,1,0)</f>
        <v>0</v>
      </c>
      <c r="S195">
        <f t="shared" ref="S195:S258" si="89">IF($B195&gt;0.85,1,0)</f>
        <v>0</v>
      </c>
      <c r="T195">
        <f t="shared" ref="T195:T258" si="90">IF($B195&gt;0.9,1,0)</f>
        <v>0</v>
      </c>
      <c r="U195">
        <f t="shared" ref="U195:U258" si="91">IF($B195&gt;0.95,1,0)</f>
        <v>0</v>
      </c>
    </row>
    <row r="196" spans="1:21" x14ac:dyDescent="0.25">
      <c r="A196" s="172">
        <v>0</v>
      </c>
      <c r="B196" s="173">
        <v>9.8929639311263196E-2</v>
      </c>
      <c r="C196">
        <f t="shared" si="73"/>
        <v>1</v>
      </c>
      <c r="D196">
        <f t="shared" si="74"/>
        <v>0</v>
      </c>
      <c r="E196">
        <f t="shared" si="75"/>
        <v>0</v>
      </c>
      <c r="F196">
        <f t="shared" si="76"/>
        <v>0</v>
      </c>
      <c r="G196">
        <f t="shared" si="77"/>
        <v>0</v>
      </c>
      <c r="H196">
        <f t="shared" si="78"/>
        <v>0</v>
      </c>
      <c r="I196">
        <f t="shared" si="79"/>
        <v>0</v>
      </c>
      <c r="J196">
        <f t="shared" si="80"/>
        <v>0</v>
      </c>
      <c r="K196">
        <f t="shared" si="81"/>
        <v>0</v>
      </c>
      <c r="L196">
        <f t="shared" si="82"/>
        <v>0</v>
      </c>
      <c r="M196">
        <f t="shared" si="83"/>
        <v>0</v>
      </c>
      <c r="N196">
        <f t="shared" si="84"/>
        <v>0</v>
      </c>
      <c r="O196">
        <f t="shared" si="85"/>
        <v>0</v>
      </c>
      <c r="P196">
        <f t="shared" si="86"/>
        <v>0</v>
      </c>
      <c r="Q196">
        <f t="shared" si="87"/>
        <v>0</v>
      </c>
      <c r="R196">
        <f t="shared" si="88"/>
        <v>0</v>
      </c>
      <c r="S196">
        <f t="shared" si="89"/>
        <v>0</v>
      </c>
      <c r="T196">
        <f t="shared" si="90"/>
        <v>0</v>
      </c>
      <c r="U196">
        <f t="shared" si="91"/>
        <v>0</v>
      </c>
    </row>
    <row r="197" spans="1:21" x14ac:dyDescent="0.25">
      <c r="A197" s="172">
        <v>1</v>
      </c>
      <c r="B197" s="173">
        <v>9.8929639311263196E-2</v>
      </c>
      <c r="C197">
        <f t="shared" si="73"/>
        <v>1</v>
      </c>
      <c r="D197">
        <f t="shared" si="74"/>
        <v>0</v>
      </c>
      <c r="E197">
        <f t="shared" si="75"/>
        <v>0</v>
      </c>
      <c r="F197">
        <f t="shared" si="76"/>
        <v>0</v>
      </c>
      <c r="G197">
        <f t="shared" si="77"/>
        <v>0</v>
      </c>
      <c r="H197">
        <f t="shared" si="78"/>
        <v>0</v>
      </c>
      <c r="I197">
        <f t="shared" si="79"/>
        <v>0</v>
      </c>
      <c r="J197">
        <f t="shared" si="80"/>
        <v>0</v>
      </c>
      <c r="K197">
        <f t="shared" si="81"/>
        <v>0</v>
      </c>
      <c r="L197">
        <f t="shared" si="82"/>
        <v>0</v>
      </c>
      <c r="M197">
        <f t="shared" si="83"/>
        <v>0</v>
      </c>
      <c r="N197">
        <f t="shared" si="84"/>
        <v>0</v>
      </c>
      <c r="O197">
        <f t="shared" si="85"/>
        <v>0</v>
      </c>
      <c r="P197">
        <f t="shared" si="86"/>
        <v>0</v>
      </c>
      <c r="Q197">
        <f t="shared" si="87"/>
        <v>0</v>
      </c>
      <c r="R197">
        <f t="shared" si="88"/>
        <v>0</v>
      </c>
      <c r="S197">
        <f t="shared" si="89"/>
        <v>0</v>
      </c>
      <c r="T197">
        <f t="shared" si="90"/>
        <v>0</v>
      </c>
      <c r="U197">
        <f t="shared" si="91"/>
        <v>0</v>
      </c>
    </row>
    <row r="198" spans="1:21" x14ac:dyDescent="0.25">
      <c r="A198" s="172">
        <v>0</v>
      </c>
      <c r="B198" s="173">
        <v>0.35758400682257102</v>
      </c>
      <c r="C198">
        <f t="shared" si="73"/>
        <v>1</v>
      </c>
      <c r="D198">
        <f t="shared" si="74"/>
        <v>1</v>
      </c>
      <c r="E198">
        <f t="shared" si="75"/>
        <v>1</v>
      </c>
      <c r="F198">
        <f t="shared" si="76"/>
        <v>1</v>
      </c>
      <c r="G198">
        <f t="shared" si="77"/>
        <v>1</v>
      </c>
      <c r="H198">
        <f t="shared" si="78"/>
        <v>1</v>
      </c>
      <c r="I198">
        <f t="shared" si="79"/>
        <v>1</v>
      </c>
      <c r="J198">
        <f t="shared" si="80"/>
        <v>0</v>
      </c>
      <c r="K198">
        <f t="shared" si="81"/>
        <v>0</v>
      </c>
      <c r="L198">
        <f t="shared" si="82"/>
        <v>0</v>
      </c>
      <c r="M198">
        <f t="shared" si="83"/>
        <v>0</v>
      </c>
      <c r="N198">
        <f t="shared" si="84"/>
        <v>0</v>
      </c>
      <c r="O198">
        <f t="shared" si="85"/>
        <v>0</v>
      </c>
      <c r="P198">
        <f t="shared" si="86"/>
        <v>0</v>
      </c>
      <c r="Q198">
        <f t="shared" si="87"/>
        <v>0</v>
      </c>
      <c r="R198">
        <f t="shared" si="88"/>
        <v>0</v>
      </c>
      <c r="S198">
        <f t="shared" si="89"/>
        <v>0</v>
      </c>
      <c r="T198">
        <f t="shared" si="90"/>
        <v>0</v>
      </c>
      <c r="U198">
        <f t="shared" si="91"/>
        <v>0</v>
      </c>
    </row>
    <row r="199" spans="1:21" x14ac:dyDescent="0.25">
      <c r="A199" s="172">
        <v>0</v>
      </c>
      <c r="B199" s="173">
        <v>0.25983997479739701</v>
      </c>
      <c r="C199">
        <f t="shared" si="73"/>
        <v>1</v>
      </c>
      <c r="D199">
        <f t="shared" si="74"/>
        <v>1</v>
      </c>
      <c r="E199">
        <f t="shared" si="75"/>
        <v>1</v>
      </c>
      <c r="F199">
        <f t="shared" si="76"/>
        <v>1</v>
      </c>
      <c r="G199">
        <f t="shared" si="77"/>
        <v>1</v>
      </c>
      <c r="H199">
        <f t="shared" si="78"/>
        <v>0</v>
      </c>
      <c r="I199">
        <f t="shared" si="79"/>
        <v>0</v>
      </c>
      <c r="J199">
        <f t="shared" si="80"/>
        <v>0</v>
      </c>
      <c r="K199">
        <f t="shared" si="81"/>
        <v>0</v>
      </c>
      <c r="L199">
        <f t="shared" si="82"/>
        <v>0</v>
      </c>
      <c r="M199">
        <f t="shared" si="83"/>
        <v>0</v>
      </c>
      <c r="N199">
        <f t="shared" si="84"/>
        <v>0</v>
      </c>
      <c r="O199">
        <f t="shared" si="85"/>
        <v>0</v>
      </c>
      <c r="P199">
        <f t="shared" si="86"/>
        <v>0</v>
      </c>
      <c r="Q199">
        <f t="shared" si="87"/>
        <v>0</v>
      </c>
      <c r="R199">
        <f t="shared" si="88"/>
        <v>0</v>
      </c>
      <c r="S199">
        <f t="shared" si="89"/>
        <v>0</v>
      </c>
      <c r="T199">
        <f t="shared" si="90"/>
        <v>0</v>
      </c>
      <c r="U199">
        <f t="shared" si="91"/>
        <v>0</v>
      </c>
    </row>
    <row r="200" spans="1:21" x14ac:dyDescent="0.25">
      <c r="A200" s="172">
        <v>0</v>
      </c>
      <c r="B200" s="173">
        <v>0.52173482943721605</v>
      </c>
      <c r="C200">
        <f t="shared" si="73"/>
        <v>1</v>
      </c>
      <c r="D200">
        <f t="shared" si="74"/>
        <v>1</v>
      </c>
      <c r="E200">
        <f t="shared" si="75"/>
        <v>1</v>
      </c>
      <c r="F200">
        <f t="shared" si="76"/>
        <v>1</v>
      </c>
      <c r="G200">
        <f t="shared" si="77"/>
        <v>1</v>
      </c>
      <c r="H200">
        <f t="shared" si="78"/>
        <v>1</v>
      </c>
      <c r="I200">
        <f t="shared" si="79"/>
        <v>1</v>
      </c>
      <c r="J200">
        <f t="shared" si="80"/>
        <v>1</v>
      </c>
      <c r="K200">
        <f t="shared" si="81"/>
        <v>1</v>
      </c>
      <c r="L200">
        <f t="shared" si="82"/>
        <v>1</v>
      </c>
      <c r="M200">
        <f t="shared" si="83"/>
        <v>0</v>
      </c>
      <c r="N200">
        <f t="shared" si="84"/>
        <v>0</v>
      </c>
      <c r="O200">
        <f t="shared" si="85"/>
        <v>0</v>
      </c>
      <c r="P200">
        <f t="shared" si="86"/>
        <v>0</v>
      </c>
      <c r="Q200">
        <f t="shared" si="87"/>
        <v>0</v>
      </c>
      <c r="R200">
        <f t="shared" si="88"/>
        <v>0</v>
      </c>
      <c r="S200">
        <f t="shared" si="89"/>
        <v>0</v>
      </c>
      <c r="T200">
        <f t="shared" si="90"/>
        <v>0</v>
      </c>
      <c r="U200">
        <f t="shared" si="91"/>
        <v>0</v>
      </c>
    </row>
    <row r="201" spans="1:21" x14ac:dyDescent="0.25">
      <c r="A201" s="172">
        <v>0</v>
      </c>
      <c r="B201" s="173">
        <v>0.151914920060012</v>
      </c>
      <c r="C201">
        <f t="shared" si="73"/>
        <v>1</v>
      </c>
      <c r="D201">
        <f t="shared" si="74"/>
        <v>1</v>
      </c>
      <c r="E201">
        <f t="shared" si="75"/>
        <v>1</v>
      </c>
      <c r="F201">
        <f t="shared" si="76"/>
        <v>0</v>
      </c>
      <c r="G201">
        <f t="shared" si="77"/>
        <v>0</v>
      </c>
      <c r="H201">
        <f t="shared" si="78"/>
        <v>0</v>
      </c>
      <c r="I201">
        <f t="shared" si="79"/>
        <v>0</v>
      </c>
      <c r="J201">
        <f t="shared" si="80"/>
        <v>0</v>
      </c>
      <c r="K201">
        <f t="shared" si="81"/>
        <v>0</v>
      </c>
      <c r="L201">
        <f t="shared" si="82"/>
        <v>0</v>
      </c>
      <c r="M201">
        <f t="shared" si="83"/>
        <v>0</v>
      </c>
      <c r="N201">
        <f t="shared" si="84"/>
        <v>0</v>
      </c>
      <c r="O201">
        <f t="shared" si="85"/>
        <v>0</v>
      </c>
      <c r="P201">
        <f t="shared" si="86"/>
        <v>0</v>
      </c>
      <c r="Q201">
        <f t="shared" si="87"/>
        <v>0</v>
      </c>
      <c r="R201">
        <f t="shared" si="88"/>
        <v>0</v>
      </c>
      <c r="S201">
        <f t="shared" si="89"/>
        <v>0</v>
      </c>
      <c r="T201">
        <f t="shared" si="90"/>
        <v>0</v>
      </c>
      <c r="U201">
        <f t="shared" si="91"/>
        <v>0</v>
      </c>
    </row>
    <row r="202" spans="1:21" x14ac:dyDescent="0.25">
      <c r="A202" s="172">
        <v>1</v>
      </c>
      <c r="B202" s="173">
        <v>0.16353642950659</v>
      </c>
      <c r="C202">
        <f t="shared" si="73"/>
        <v>1</v>
      </c>
      <c r="D202">
        <f t="shared" si="74"/>
        <v>1</v>
      </c>
      <c r="E202">
        <f t="shared" si="75"/>
        <v>1</v>
      </c>
      <c r="F202">
        <f t="shared" si="76"/>
        <v>0</v>
      </c>
      <c r="G202">
        <f t="shared" si="77"/>
        <v>0</v>
      </c>
      <c r="H202">
        <f t="shared" si="78"/>
        <v>0</v>
      </c>
      <c r="I202">
        <f t="shared" si="79"/>
        <v>0</v>
      </c>
      <c r="J202">
        <f t="shared" si="80"/>
        <v>0</v>
      </c>
      <c r="K202">
        <f t="shared" si="81"/>
        <v>0</v>
      </c>
      <c r="L202">
        <f t="shared" si="82"/>
        <v>0</v>
      </c>
      <c r="M202">
        <f t="shared" si="83"/>
        <v>0</v>
      </c>
      <c r="N202">
        <f t="shared" si="84"/>
        <v>0</v>
      </c>
      <c r="O202">
        <f t="shared" si="85"/>
        <v>0</v>
      </c>
      <c r="P202">
        <f t="shared" si="86"/>
        <v>0</v>
      </c>
      <c r="Q202">
        <f t="shared" si="87"/>
        <v>0</v>
      </c>
      <c r="R202">
        <f t="shared" si="88"/>
        <v>0</v>
      </c>
      <c r="S202">
        <f t="shared" si="89"/>
        <v>0</v>
      </c>
      <c r="T202">
        <f t="shared" si="90"/>
        <v>0</v>
      </c>
      <c r="U202">
        <f t="shared" si="91"/>
        <v>0</v>
      </c>
    </row>
    <row r="203" spans="1:21" x14ac:dyDescent="0.25">
      <c r="A203" s="172">
        <v>0</v>
      </c>
      <c r="B203" s="173">
        <v>8.2922879136811498E-2</v>
      </c>
      <c r="C203">
        <f t="shared" si="73"/>
        <v>1</v>
      </c>
      <c r="D203">
        <f t="shared" si="74"/>
        <v>0</v>
      </c>
      <c r="E203">
        <f t="shared" si="75"/>
        <v>0</v>
      </c>
      <c r="F203">
        <f t="shared" si="76"/>
        <v>0</v>
      </c>
      <c r="G203">
        <f t="shared" si="77"/>
        <v>0</v>
      </c>
      <c r="H203">
        <f t="shared" si="78"/>
        <v>0</v>
      </c>
      <c r="I203">
        <f t="shared" si="79"/>
        <v>0</v>
      </c>
      <c r="J203">
        <f t="shared" si="80"/>
        <v>0</v>
      </c>
      <c r="K203">
        <f t="shared" si="81"/>
        <v>0</v>
      </c>
      <c r="L203">
        <f t="shared" si="82"/>
        <v>0</v>
      </c>
      <c r="M203">
        <f t="shared" si="83"/>
        <v>0</v>
      </c>
      <c r="N203">
        <f t="shared" si="84"/>
        <v>0</v>
      </c>
      <c r="O203">
        <f t="shared" si="85"/>
        <v>0</v>
      </c>
      <c r="P203">
        <f t="shared" si="86"/>
        <v>0</v>
      </c>
      <c r="Q203">
        <f t="shared" si="87"/>
        <v>0</v>
      </c>
      <c r="R203">
        <f t="shared" si="88"/>
        <v>0</v>
      </c>
      <c r="S203">
        <f t="shared" si="89"/>
        <v>0</v>
      </c>
      <c r="T203">
        <f t="shared" si="90"/>
        <v>0</v>
      </c>
      <c r="U203">
        <f t="shared" si="91"/>
        <v>0</v>
      </c>
    </row>
    <row r="204" spans="1:21" x14ac:dyDescent="0.25">
      <c r="A204" s="172">
        <v>0</v>
      </c>
      <c r="B204" s="173">
        <v>0.16671111190805199</v>
      </c>
      <c r="C204">
        <f t="shared" si="73"/>
        <v>1</v>
      </c>
      <c r="D204">
        <f t="shared" si="74"/>
        <v>1</v>
      </c>
      <c r="E204">
        <f t="shared" si="75"/>
        <v>1</v>
      </c>
      <c r="F204">
        <f t="shared" si="76"/>
        <v>0</v>
      </c>
      <c r="G204">
        <f t="shared" si="77"/>
        <v>0</v>
      </c>
      <c r="H204">
        <f t="shared" si="78"/>
        <v>0</v>
      </c>
      <c r="I204">
        <f t="shared" si="79"/>
        <v>0</v>
      </c>
      <c r="J204">
        <f t="shared" si="80"/>
        <v>0</v>
      </c>
      <c r="K204">
        <f t="shared" si="81"/>
        <v>0</v>
      </c>
      <c r="L204">
        <f t="shared" si="82"/>
        <v>0</v>
      </c>
      <c r="M204">
        <f t="shared" si="83"/>
        <v>0</v>
      </c>
      <c r="N204">
        <f t="shared" si="84"/>
        <v>0</v>
      </c>
      <c r="O204">
        <f t="shared" si="85"/>
        <v>0</v>
      </c>
      <c r="P204">
        <f t="shared" si="86"/>
        <v>0</v>
      </c>
      <c r="Q204">
        <f t="shared" si="87"/>
        <v>0</v>
      </c>
      <c r="R204">
        <f t="shared" si="88"/>
        <v>0</v>
      </c>
      <c r="S204">
        <f t="shared" si="89"/>
        <v>0</v>
      </c>
      <c r="T204">
        <f t="shared" si="90"/>
        <v>0</v>
      </c>
      <c r="U204">
        <f t="shared" si="91"/>
        <v>0</v>
      </c>
    </row>
    <row r="205" spans="1:21" x14ac:dyDescent="0.25">
      <c r="A205" s="172">
        <v>0</v>
      </c>
      <c r="B205" s="173">
        <v>0.332262962362947</v>
      </c>
      <c r="C205">
        <f t="shared" si="73"/>
        <v>1</v>
      </c>
      <c r="D205">
        <f t="shared" si="74"/>
        <v>1</v>
      </c>
      <c r="E205">
        <f t="shared" si="75"/>
        <v>1</v>
      </c>
      <c r="F205">
        <f t="shared" si="76"/>
        <v>1</v>
      </c>
      <c r="G205">
        <f t="shared" si="77"/>
        <v>1</v>
      </c>
      <c r="H205">
        <f t="shared" si="78"/>
        <v>1</v>
      </c>
      <c r="I205">
        <f t="shared" si="79"/>
        <v>0</v>
      </c>
      <c r="J205">
        <f t="shared" si="80"/>
        <v>0</v>
      </c>
      <c r="K205">
        <f t="shared" si="81"/>
        <v>0</v>
      </c>
      <c r="L205">
        <f t="shared" si="82"/>
        <v>0</v>
      </c>
      <c r="M205">
        <f t="shared" si="83"/>
        <v>0</v>
      </c>
      <c r="N205">
        <f t="shared" si="84"/>
        <v>0</v>
      </c>
      <c r="O205">
        <f t="shared" si="85"/>
        <v>0</v>
      </c>
      <c r="P205">
        <f t="shared" si="86"/>
        <v>0</v>
      </c>
      <c r="Q205">
        <f t="shared" si="87"/>
        <v>0</v>
      </c>
      <c r="R205">
        <f t="shared" si="88"/>
        <v>0</v>
      </c>
      <c r="S205">
        <f t="shared" si="89"/>
        <v>0</v>
      </c>
      <c r="T205">
        <f t="shared" si="90"/>
        <v>0</v>
      </c>
      <c r="U205">
        <f t="shared" si="91"/>
        <v>0</v>
      </c>
    </row>
    <row r="206" spans="1:21" x14ac:dyDescent="0.25">
      <c r="A206" s="172">
        <v>0</v>
      </c>
      <c r="B206" s="173">
        <v>0.16671111190805199</v>
      </c>
      <c r="C206">
        <f t="shared" si="73"/>
        <v>1</v>
      </c>
      <c r="D206">
        <f t="shared" si="74"/>
        <v>1</v>
      </c>
      <c r="E206">
        <f t="shared" si="75"/>
        <v>1</v>
      </c>
      <c r="F206">
        <f t="shared" si="76"/>
        <v>0</v>
      </c>
      <c r="G206">
        <f t="shared" si="77"/>
        <v>0</v>
      </c>
      <c r="H206">
        <f t="shared" si="78"/>
        <v>0</v>
      </c>
      <c r="I206">
        <f t="shared" si="79"/>
        <v>0</v>
      </c>
      <c r="J206">
        <f t="shared" si="80"/>
        <v>0</v>
      </c>
      <c r="K206">
        <f t="shared" si="81"/>
        <v>0</v>
      </c>
      <c r="L206">
        <f t="shared" si="82"/>
        <v>0</v>
      </c>
      <c r="M206">
        <f t="shared" si="83"/>
        <v>0</v>
      </c>
      <c r="N206">
        <f t="shared" si="84"/>
        <v>0</v>
      </c>
      <c r="O206">
        <f t="shared" si="85"/>
        <v>0</v>
      </c>
      <c r="P206">
        <f t="shared" si="86"/>
        <v>0</v>
      </c>
      <c r="Q206">
        <f t="shared" si="87"/>
        <v>0</v>
      </c>
      <c r="R206">
        <f t="shared" si="88"/>
        <v>0</v>
      </c>
      <c r="S206">
        <f t="shared" si="89"/>
        <v>0</v>
      </c>
      <c r="T206">
        <f t="shared" si="90"/>
        <v>0</v>
      </c>
      <c r="U206">
        <f t="shared" si="91"/>
        <v>0</v>
      </c>
    </row>
    <row r="207" spans="1:21" x14ac:dyDescent="0.25">
      <c r="A207" s="172">
        <v>1</v>
      </c>
      <c r="B207" s="173">
        <v>0.303165670044869</v>
      </c>
      <c r="C207">
        <f t="shared" si="73"/>
        <v>1</v>
      </c>
      <c r="D207">
        <f t="shared" si="74"/>
        <v>1</v>
      </c>
      <c r="E207">
        <f t="shared" si="75"/>
        <v>1</v>
      </c>
      <c r="F207">
        <f t="shared" si="76"/>
        <v>1</v>
      </c>
      <c r="G207">
        <f t="shared" si="77"/>
        <v>1</v>
      </c>
      <c r="H207">
        <f t="shared" si="78"/>
        <v>1</v>
      </c>
      <c r="I207">
        <f t="shared" si="79"/>
        <v>0</v>
      </c>
      <c r="J207">
        <f t="shared" si="80"/>
        <v>0</v>
      </c>
      <c r="K207">
        <f t="shared" si="81"/>
        <v>0</v>
      </c>
      <c r="L207">
        <f t="shared" si="82"/>
        <v>0</v>
      </c>
      <c r="M207">
        <f t="shared" si="83"/>
        <v>0</v>
      </c>
      <c r="N207">
        <f t="shared" si="84"/>
        <v>0</v>
      </c>
      <c r="O207">
        <f t="shared" si="85"/>
        <v>0</v>
      </c>
      <c r="P207">
        <f t="shared" si="86"/>
        <v>0</v>
      </c>
      <c r="Q207">
        <f t="shared" si="87"/>
        <v>0</v>
      </c>
      <c r="R207">
        <f t="shared" si="88"/>
        <v>0</v>
      </c>
      <c r="S207">
        <f t="shared" si="89"/>
        <v>0</v>
      </c>
      <c r="T207">
        <f t="shared" si="90"/>
        <v>0</v>
      </c>
      <c r="U207">
        <f t="shared" si="91"/>
        <v>0</v>
      </c>
    </row>
    <row r="208" spans="1:21" x14ac:dyDescent="0.25">
      <c r="A208" s="172">
        <v>0</v>
      </c>
      <c r="B208" s="173">
        <v>0.28383902300324099</v>
      </c>
      <c r="C208">
        <f t="shared" si="73"/>
        <v>1</v>
      </c>
      <c r="D208">
        <f t="shared" si="74"/>
        <v>1</v>
      </c>
      <c r="E208">
        <f t="shared" si="75"/>
        <v>1</v>
      </c>
      <c r="F208">
        <f t="shared" si="76"/>
        <v>1</v>
      </c>
      <c r="G208">
        <f t="shared" si="77"/>
        <v>1</v>
      </c>
      <c r="H208">
        <f t="shared" si="78"/>
        <v>0</v>
      </c>
      <c r="I208">
        <f t="shared" si="79"/>
        <v>0</v>
      </c>
      <c r="J208">
        <f t="shared" si="80"/>
        <v>0</v>
      </c>
      <c r="K208">
        <f t="shared" si="81"/>
        <v>0</v>
      </c>
      <c r="L208">
        <f t="shared" si="82"/>
        <v>0</v>
      </c>
      <c r="M208">
        <f t="shared" si="83"/>
        <v>0</v>
      </c>
      <c r="N208">
        <f t="shared" si="84"/>
        <v>0</v>
      </c>
      <c r="O208">
        <f t="shared" si="85"/>
        <v>0</v>
      </c>
      <c r="P208">
        <f t="shared" si="86"/>
        <v>0</v>
      </c>
      <c r="Q208">
        <f t="shared" si="87"/>
        <v>0</v>
      </c>
      <c r="R208">
        <f t="shared" si="88"/>
        <v>0</v>
      </c>
      <c r="S208">
        <f t="shared" si="89"/>
        <v>0</v>
      </c>
      <c r="T208">
        <f t="shared" si="90"/>
        <v>0</v>
      </c>
      <c r="U208">
        <f t="shared" si="91"/>
        <v>0</v>
      </c>
    </row>
    <row r="209" spans="1:21" x14ac:dyDescent="0.25">
      <c r="A209" s="172">
        <v>0</v>
      </c>
      <c r="B209" s="173">
        <v>0.146815990207838</v>
      </c>
      <c r="C209">
        <f t="shared" si="73"/>
        <v>1</v>
      </c>
      <c r="D209">
        <f t="shared" si="74"/>
        <v>1</v>
      </c>
      <c r="E209">
        <f t="shared" si="75"/>
        <v>0</v>
      </c>
      <c r="F209">
        <f t="shared" si="76"/>
        <v>0</v>
      </c>
      <c r="G209">
        <f t="shared" si="77"/>
        <v>0</v>
      </c>
      <c r="H209">
        <f t="shared" si="78"/>
        <v>0</v>
      </c>
      <c r="I209">
        <f t="shared" si="79"/>
        <v>0</v>
      </c>
      <c r="J209">
        <f t="shared" si="80"/>
        <v>0</v>
      </c>
      <c r="K209">
        <f t="shared" si="81"/>
        <v>0</v>
      </c>
      <c r="L209">
        <f t="shared" si="82"/>
        <v>0</v>
      </c>
      <c r="M209">
        <f t="shared" si="83"/>
        <v>0</v>
      </c>
      <c r="N209">
        <f t="shared" si="84"/>
        <v>0</v>
      </c>
      <c r="O209">
        <f t="shared" si="85"/>
        <v>0</v>
      </c>
      <c r="P209">
        <f t="shared" si="86"/>
        <v>0</v>
      </c>
      <c r="Q209">
        <f t="shared" si="87"/>
        <v>0</v>
      </c>
      <c r="R209">
        <f t="shared" si="88"/>
        <v>0</v>
      </c>
      <c r="S209">
        <f t="shared" si="89"/>
        <v>0</v>
      </c>
      <c r="T209">
        <f t="shared" si="90"/>
        <v>0</v>
      </c>
      <c r="U209">
        <f t="shared" si="91"/>
        <v>0</v>
      </c>
    </row>
    <row r="210" spans="1:21" x14ac:dyDescent="0.25">
      <c r="A210" s="172">
        <v>0</v>
      </c>
      <c r="B210" s="173">
        <v>0.28383902300324099</v>
      </c>
      <c r="C210">
        <f t="shared" si="73"/>
        <v>1</v>
      </c>
      <c r="D210">
        <f t="shared" si="74"/>
        <v>1</v>
      </c>
      <c r="E210">
        <f t="shared" si="75"/>
        <v>1</v>
      </c>
      <c r="F210">
        <f t="shared" si="76"/>
        <v>1</v>
      </c>
      <c r="G210">
        <f t="shared" si="77"/>
        <v>1</v>
      </c>
      <c r="H210">
        <f t="shared" si="78"/>
        <v>0</v>
      </c>
      <c r="I210">
        <f t="shared" si="79"/>
        <v>0</v>
      </c>
      <c r="J210">
        <f t="shared" si="80"/>
        <v>0</v>
      </c>
      <c r="K210">
        <f t="shared" si="81"/>
        <v>0</v>
      </c>
      <c r="L210">
        <f t="shared" si="82"/>
        <v>0</v>
      </c>
      <c r="M210">
        <f t="shared" si="83"/>
        <v>0</v>
      </c>
      <c r="N210">
        <f t="shared" si="84"/>
        <v>0</v>
      </c>
      <c r="O210">
        <f t="shared" si="85"/>
        <v>0</v>
      </c>
      <c r="P210">
        <f t="shared" si="86"/>
        <v>0</v>
      </c>
      <c r="Q210">
        <f t="shared" si="87"/>
        <v>0</v>
      </c>
      <c r="R210">
        <f t="shared" si="88"/>
        <v>0</v>
      </c>
      <c r="S210">
        <f t="shared" si="89"/>
        <v>0</v>
      </c>
      <c r="T210">
        <f t="shared" si="90"/>
        <v>0</v>
      </c>
      <c r="U210">
        <f t="shared" si="91"/>
        <v>0</v>
      </c>
    </row>
    <row r="211" spans="1:21" x14ac:dyDescent="0.25">
      <c r="A211" s="172">
        <v>0</v>
      </c>
      <c r="B211" s="173">
        <v>9.8929639311263196E-2</v>
      </c>
      <c r="C211">
        <f t="shared" si="73"/>
        <v>1</v>
      </c>
      <c r="D211">
        <f t="shared" si="74"/>
        <v>0</v>
      </c>
      <c r="E211">
        <f t="shared" si="75"/>
        <v>0</v>
      </c>
      <c r="F211">
        <f t="shared" si="76"/>
        <v>0</v>
      </c>
      <c r="G211">
        <f t="shared" si="77"/>
        <v>0</v>
      </c>
      <c r="H211">
        <f t="shared" si="78"/>
        <v>0</v>
      </c>
      <c r="I211">
        <f t="shared" si="79"/>
        <v>0</v>
      </c>
      <c r="J211">
        <f t="shared" si="80"/>
        <v>0</v>
      </c>
      <c r="K211">
        <f t="shared" si="81"/>
        <v>0</v>
      </c>
      <c r="L211">
        <f t="shared" si="82"/>
        <v>0</v>
      </c>
      <c r="M211">
        <f t="shared" si="83"/>
        <v>0</v>
      </c>
      <c r="N211">
        <f t="shared" si="84"/>
        <v>0</v>
      </c>
      <c r="O211">
        <f t="shared" si="85"/>
        <v>0</v>
      </c>
      <c r="P211">
        <f t="shared" si="86"/>
        <v>0</v>
      </c>
      <c r="Q211">
        <f t="shared" si="87"/>
        <v>0</v>
      </c>
      <c r="R211">
        <f t="shared" si="88"/>
        <v>0</v>
      </c>
      <c r="S211">
        <f t="shared" si="89"/>
        <v>0</v>
      </c>
      <c r="T211">
        <f t="shared" si="90"/>
        <v>0</v>
      </c>
      <c r="U211">
        <f t="shared" si="91"/>
        <v>0</v>
      </c>
    </row>
    <row r="212" spans="1:21" x14ac:dyDescent="0.25">
      <c r="A212" s="172">
        <v>0</v>
      </c>
      <c r="B212" s="173">
        <v>0.195444760522271</v>
      </c>
      <c r="C212">
        <f t="shared" si="73"/>
        <v>1</v>
      </c>
      <c r="D212">
        <f t="shared" si="74"/>
        <v>1</v>
      </c>
      <c r="E212">
        <f t="shared" si="75"/>
        <v>1</v>
      </c>
      <c r="F212">
        <f t="shared" si="76"/>
        <v>0</v>
      </c>
      <c r="G212">
        <f t="shared" si="77"/>
        <v>0</v>
      </c>
      <c r="H212">
        <f t="shared" si="78"/>
        <v>0</v>
      </c>
      <c r="I212">
        <f t="shared" si="79"/>
        <v>0</v>
      </c>
      <c r="J212">
        <f t="shared" si="80"/>
        <v>0</v>
      </c>
      <c r="K212">
        <f t="shared" si="81"/>
        <v>0</v>
      </c>
      <c r="L212">
        <f t="shared" si="82"/>
        <v>0</v>
      </c>
      <c r="M212">
        <f t="shared" si="83"/>
        <v>0</v>
      </c>
      <c r="N212">
        <f t="shared" si="84"/>
        <v>0</v>
      </c>
      <c r="O212">
        <f t="shared" si="85"/>
        <v>0</v>
      </c>
      <c r="P212">
        <f t="shared" si="86"/>
        <v>0</v>
      </c>
      <c r="Q212">
        <f t="shared" si="87"/>
        <v>0</v>
      </c>
      <c r="R212">
        <f t="shared" si="88"/>
        <v>0</v>
      </c>
      <c r="S212">
        <f t="shared" si="89"/>
        <v>0</v>
      </c>
      <c r="T212">
        <f t="shared" si="90"/>
        <v>0</v>
      </c>
      <c r="U212">
        <f t="shared" si="91"/>
        <v>0</v>
      </c>
    </row>
    <row r="213" spans="1:21" x14ac:dyDescent="0.25">
      <c r="A213" s="172">
        <v>0</v>
      </c>
      <c r="B213" s="173">
        <v>0.14791278428274199</v>
      </c>
      <c r="C213">
        <f t="shared" si="73"/>
        <v>1</v>
      </c>
      <c r="D213">
        <f t="shared" si="74"/>
        <v>1</v>
      </c>
      <c r="E213">
        <f t="shared" si="75"/>
        <v>0</v>
      </c>
      <c r="F213">
        <f t="shared" si="76"/>
        <v>0</v>
      </c>
      <c r="G213">
        <f t="shared" si="77"/>
        <v>0</v>
      </c>
      <c r="H213">
        <f t="shared" si="78"/>
        <v>0</v>
      </c>
      <c r="I213">
        <f t="shared" si="79"/>
        <v>0</v>
      </c>
      <c r="J213">
        <f t="shared" si="80"/>
        <v>0</v>
      </c>
      <c r="K213">
        <f t="shared" si="81"/>
        <v>0</v>
      </c>
      <c r="L213">
        <f t="shared" si="82"/>
        <v>0</v>
      </c>
      <c r="M213">
        <f t="shared" si="83"/>
        <v>0</v>
      </c>
      <c r="N213">
        <f t="shared" si="84"/>
        <v>0</v>
      </c>
      <c r="O213">
        <f t="shared" si="85"/>
        <v>0</v>
      </c>
      <c r="P213">
        <f t="shared" si="86"/>
        <v>0</v>
      </c>
      <c r="Q213">
        <f t="shared" si="87"/>
        <v>0</v>
      </c>
      <c r="R213">
        <f t="shared" si="88"/>
        <v>0</v>
      </c>
      <c r="S213">
        <f t="shared" si="89"/>
        <v>0</v>
      </c>
      <c r="T213">
        <f t="shared" si="90"/>
        <v>0</v>
      </c>
      <c r="U213">
        <f t="shared" si="91"/>
        <v>0</v>
      </c>
    </row>
    <row r="214" spans="1:21" x14ac:dyDescent="0.25">
      <c r="A214" s="172">
        <v>0</v>
      </c>
      <c r="B214" s="173">
        <v>0.16671111190805199</v>
      </c>
      <c r="C214">
        <f t="shared" si="73"/>
        <v>1</v>
      </c>
      <c r="D214">
        <f t="shared" si="74"/>
        <v>1</v>
      </c>
      <c r="E214">
        <f t="shared" si="75"/>
        <v>1</v>
      </c>
      <c r="F214">
        <f t="shared" si="76"/>
        <v>0</v>
      </c>
      <c r="G214">
        <f t="shared" si="77"/>
        <v>0</v>
      </c>
      <c r="H214">
        <f t="shared" si="78"/>
        <v>0</v>
      </c>
      <c r="I214">
        <f t="shared" si="79"/>
        <v>0</v>
      </c>
      <c r="J214">
        <f t="shared" si="80"/>
        <v>0</v>
      </c>
      <c r="K214">
        <f t="shared" si="81"/>
        <v>0</v>
      </c>
      <c r="L214">
        <f t="shared" si="82"/>
        <v>0</v>
      </c>
      <c r="M214">
        <f t="shared" si="83"/>
        <v>0</v>
      </c>
      <c r="N214">
        <f t="shared" si="84"/>
        <v>0</v>
      </c>
      <c r="O214">
        <f t="shared" si="85"/>
        <v>0</v>
      </c>
      <c r="P214">
        <f t="shared" si="86"/>
        <v>0</v>
      </c>
      <c r="Q214">
        <f t="shared" si="87"/>
        <v>0</v>
      </c>
      <c r="R214">
        <f t="shared" si="88"/>
        <v>0</v>
      </c>
      <c r="S214">
        <f t="shared" si="89"/>
        <v>0</v>
      </c>
      <c r="T214">
        <f t="shared" si="90"/>
        <v>0</v>
      </c>
      <c r="U214">
        <f t="shared" si="91"/>
        <v>0</v>
      </c>
    </row>
    <row r="215" spans="1:21" x14ac:dyDescent="0.25">
      <c r="A215" s="172">
        <v>0</v>
      </c>
      <c r="B215" s="173">
        <v>0.34437033182301602</v>
      </c>
      <c r="C215">
        <f t="shared" si="73"/>
        <v>1</v>
      </c>
      <c r="D215">
        <f t="shared" si="74"/>
        <v>1</v>
      </c>
      <c r="E215">
        <f t="shared" si="75"/>
        <v>1</v>
      </c>
      <c r="F215">
        <f t="shared" si="76"/>
        <v>1</v>
      </c>
      <c r="G215">
        <f t="shared" si="77"/>
        <v>1</v>
      </c>
      <c r="H215">
        <f t="shared" si="78"/>
        <v>1</v>
      </c>
      <c r="I215">
        <f t="shared" si="79"/>
        <v>0</v>
      </c>
      <c r="J215">
        <f t="shared" si="80"/>
        <v>0</v>
      </c>
      <c r="K215">
        <f t="shared" si="81"/>
        <v>0</v>
      </c>
      <c r="L215">
        <f t="shared" si="82"/>
        <v>0</v>
      </c>
      <c r="M215">
        <f t="shared" si="83"/>
        <v>0</v>
      </c>
      <c r="N215">
        <f t="shared" si="84"/>
        <v>0</v>
      </c>
      <c r="O215">
        <f t="shared" si="85"/>
        <v>0</v>
      </c>
      <c r="P215">
        <f t="shared" si="86"/>
        <v>0</v>
      </c>
      <c r="Q215">
        <f t="shared" si="87"/>
        <v>0</v>
      </c>
      <c r="R215">
        <f t="shared" si="88"/>
        <v>0</v>
      </c>
      <c r="S215">
        <f t="shared" si="89"/>
        <v>0</v>
      </c>
      <c r="T215">
        <f t="shared" si="90"/>
        <v>0</v>
      </c>
      <c r="U215">
        <f t="shared" si="91"/>
        <v>0</v>
      </c>
    </row>
    <row r="216" spans="1:21" x14ac:dyDescent="0.25">
      <c r="A216" s="172">
        <v>1</v>
      </c>
      <c r="B216" s="173">
        <v>0.43717434540850902</v>
      </c>
      <c r="C216">
        <f t="shared" si="73"/>
        <v>1</v>
      </c>
      <c r="D216">
        <f t="shared" si="74"/>
        <v>1</v>
      </c>
      <c r="E216">
        <f t="shared" si="75"/>
        <v>1</v>
      </c>
      <c r="F216">
        <f t="shared" si="76"/>
        <v>1</v>
      </c>
      <c r="G216">
        <f t="shared" si="77"/>
        <v>1</v>
      </c>
      <c r="H216">
        <f t="shared" si="78"/>
        <v>1</v>
      </c>
      <c r="I216">
        <f t="shared" si="79"/>
        <v>1</v>
      </c>
      <c r="J216">
        <f t="shared" si="80"/>
        <v>1</v>
      </c>
      <c r="K216">
        <f t="shared" si="81"/>
        <v>0</v>
      </c>
      <c r="L216">
        <f t="shared" si="82"/>
        <v>0</v>
      </c>
      <c r="M216">
        <f t="shared" si="83"/>
        <v>0</v>
      </c>
      <c r="N216">
        <f t="shared" si="84"/>
        <v>0</v>
      </c>
      <c r="O216">
        <f t="shared" si="85"/>
        <v>0</v>
      </c>
      <c r="P216">
        <f t="shared" si="86"/>
        <v>0</v>
      </c>
      <c r="Q216">
        <f t="shared" si="87"/>
        <v>0</v>
      </c>
      <c r="R216">
        <f t="shared" si="88"/>
        <v>0</v>
      </c>
      <c r="S216">
        <f t="shared" si="89"/>
        <v>0</v>
      </c>
      <c r="T216">
        <f t="shared" si="90"/>
        <v>0</v>
      </c>
      <c r="U216">
        <f t="shared" si="91"/>
        <v>0</v>
      </c>
    </row>
    <row r="217" spans="1:21" x14ac:dyDescent="0.25">
      <c r="A217" s="172">
        <v>0</v>
      </c>
      <c r="B217" s="173">
        <v>0.48537124259846298</v>
      </c>
      <c r="C217">
        <f t="shared" si="73"/>
        <v>1</v>
      </c>
      <c r="D217">
        <f t="shared" si="74"/>
        <v>1</v>
      </c>
      <c r="E217">
        <f t="shared" si="75"/>
        <v>1</v>
      </c>
      <c r="F217">
        <f t="shared" si="76"/>
        <v>1</v>
      </c>
      <c r="G217">
        <f t="shared" si="77"/>
        <v>1</v>
      </c>
      <c r="H217">
        <f t="shared" si="78"/>
        <v>1</v>
      </c>
      <c r="I217">
        <f t="shared" si="79"/>
        <v>1</v>
      </c>
      <c r="J217">
        <f t="shared" si="80"/>
        <v>1</v>
      </c>
      <c r="K217">
        <f t="shared" si="81"/>
        <v>1</v>
      </c>
      <c r="L217">
        <f t="shared" si="82"/>
        <v>0</v>
      </c>
      <c r="M217">
        <f t="shared" si="83"/>
        <v>0</v>
      </c>
      <c r="N217">
        <f t="shared" si="84"/>
        <v>0</v>
      </c>
      <c r="O217">
        <f t="shared" si="85"/>
        <v>0</v>
      </c>
      <c r="P217">
        <f t="shared" si="86"/>
        <v>0</v>
      </c>
      <c r="Q217">
        <f t="shared" si="87"/>
        <v>0</v>
      </c>
      <c r="R217">
        <f t="shared" si="88"/>
        <v>0</v>
      </c>
      <c r="S217">
        <f t="shared" si="89"/>
        <v>0</v>
      </c>
      <c r="T217">
        <f t="shared" si="90"/>
        <v>0</v>
      </c>
      <c r="U217">
        <f t="shared" si="91"/>
        <v>0</v>
      </c>
    </row>
    <row r="218" spans="1:21" x14ac:dyDescent="0.25">
      <c r="A218" s="172">
        <v>1</v>
      </c>
      <c r="B218" s="173">
        <v>0.70111613919232496</v>
      </c>
      <c r="C218">
        <f t="shared" si="73"/>
        <v>1</v>
      </c>
      <c r="D218">
        <f t="shared" si="74"/>
        <v>1</v>
      </c>
      <c r="E218">
        <f t="shared" si="75"/>
        <v>1</v>
      </c>
      <c r="F218">
        <f t="shared" si="76"/>
        <v>1</v>
      </c>
      <c r="G218">
        <f t="shared" si="77"/>
        <v>1</v>
      </c>
      <c r="H218">
        <f t="shared" si="78"/>
        <v>1</v>
      </c>
      <c r="I218">
        <f t="shared" si="79"/>
        <v>1</v>
      </c>
      <c r="J218">
        <f t="shared" si="80"/>
        <v>1</v>
      </c>
      <c r="K218">
        <f t="shared" si="81"/>
        <v>1</v>
      </c>
      <c r="L218">
        <f t="shared" si="82"/>
        <v>1</v>
      </c>
      <c r="M218">
        <f t="shared" si="83"/>
        <v>1</v>
      </c>
      <c r="N218">
        <f t="shared" si="84"/>
        <v>1</v>
      </c>
      <c r="O218">
        <f t="shared" si="85"/>
        <v>1</v>
      </c>
      <c r="P218">
        <f t="shared" si="86"/>
        <v>1</v>
      </c>
      <c r="Q218">
        <f t="shared" si="87"/>
        <v>0</v>
      </c>
      <c r="R218">
        <f t="shared" si="88"/>
        <v>0</v>
      </c>
      <c r="S218">
        <f t="shared" si="89"/>
        <v>0</v>
      </c>
      <c r="T218">
        <f t="shared" si="90"/>
        <v>0</v>
      </c>
      <c r="U218">
        <f t="shared" si="91"/>
        <v>0</v>
      </c>
    </row>
    <row r="219" spans="1:21" x14ac:dyDescent="0.25">
      <c r="A219" s="172">
        <v>0</v>
      </c>
      <c r="B219" s="173">
        <v>0.16431988022214999</v>
      </c>
      <c r="C219">
        <f t="shared" si="73"/>
        <v>1</v>
      </c>
      <c r="D219">
        <f t="shared" si="74"/>
        <v>1</v>
      </c>
      <c r="E219">
        <f t="shared" si="75"/>
        <v>1</v>
      </c>
      <c r="F219">
        <f t="shared" si="76"/>
        <v>0</v>
      </c>
      <c r="G219">
        <f t="shared" si="77"/>
        <v>0</v>
      </c>
      <c r="H219">
        <f t="shared" si="78"/>
        <v>0</v>
      </c>
      <c r="I219">
        <f t="shared" si="79"/>
        <v>0</v>
      </c>
      <c r="J219">
        <f t="shared" si="80"/>
        <v>0</v>
      </c>
      <c r="K219">
        <f t="shared" si="81"/>
        <v>0</v>
      </c>
      <c r="L219">
        <f t="shared" si="82"/>
        <v>0</v>
      </c>
      <c r="M219">
        <f t="shared" si="83"/>
        <v>0</v>
      </c>
      <c r="N219">
        <f t="shared" si="84"/>
        <v>0</v>
      </c>
      <c r="O219">
        <f t="shared" si="85"/>
        <v>0</v>
      </c>
      <c r="P219">
        <f t="shared" si="86"/>
        <v>0</v>
      </c>
      <c r="Q219">
        <f t="shared" si="87"/>
        <v>0</v>
      </c>
      <c r="R219">
        <f t="shared" si="88"/>
        <v>0</v>
      </c>
      <c r="S219">
        <f t="shared" si="89"/>
        <v>0</v>
      </c>
      <c r="T219">
        <f t="shared" si="90"/>
        <v>0</v>
      </c>
      <c r="U219">
        <f t="shared" si="91"/>
        <v>0</v>
      </c>
    </row>
    <row r="220" spans="1:21" x14ac:dyDescent="0.25">
      <c r="A220" s="172">
        <v>0</v>
      </c>
      <c r="B220" s="173">
        <v>0.31803923651923599</v>
      </c>
      <c r="C220">
        <f t="shared" si="73"/>
        <v>1</v>
      </c>
      <c r="D220">
        <f t="shared" si="74"/>
        <v>1</v>
      </c>
      <c r="E220">
        <f t="shared" si="75"/>
        <v>1</v>
      </c>
      <c r="F220">
        <f t="shared" si="76"/>
        <v>1</v>
      </c>
      <c r="G220">
        <f t="shared" si="77"/>
        <v>1</v>
      </c>
      <c r="H220">
        <f t="shared" si="78"/>
        <v>1</v>
      </c>
      <c r="I220">
        <f t="shared" si="79"/>
        <v>0</v>
      </c>
      <c r="J220">
        <f t="shared" si="80"/>
        <v>0</v>
      </c>
      <c r="K220">
        <f t="shared" si="81"/>
        <v>0</v>
      </c>
      <c r="L220">
        <f t="shared" si="82"/>
        <v>0</v>
      </c>
      <c r="M220">
        <f t="shared" si="83"/>
        <v>0</v>
      </c>
      <c r="N220">
        <f t="shared" si="84"/>
        <v>0</v>
      </c>
      <c r="O220">
        <f t="shared" si="85"/>
        <v>0</v>
      </c>
      <c r="P220">
        <f t="shared" si="86"/>
        <v>0</v>
      </c>
      <c r="Q220">
        <f t="shared" si="87"/>
        <v>0</v>
      </c>
      <c r="R220">
        <f t="shared" si="88"/>
        <v>0</v>
      </c>
      <c r="S220">
        <f t="shared" si="89"/>
        <v>0</v>
      </c>
      <c r="T220">
        <f t="shared" si="90"/>
        <v>0</v>
      </c>
      <c r="U220">
        <f t="shared" si="91"/>
        <v>0</v>
      </c>
    </row>
    <row r="221" spans="1:21" x14ac:dyDescent="0.25">
      <c r="A221" s="172">
        <v>0</v>
      </c>
      <c r="B221" s="173">
        <v>0.28383902300324099</v>
      </c>
      <c r="C221">
        <f t="shared" si="73"/>
        <v>1</v>
      </c>
      <c r="D221">
        <f t="shared" si="74"/>
        <v>1</v>
      </c>
      <c r="E221">
        <f t="shared" si="75"/>
        <v>1</v>
      </c>
      <c r="F221">
        <f t="shared" si="76"/>
        <v>1</v>
      </c>
      <c r="G221">
        <f t="shared" si="77"/>
        <v>1</v>
      </c>
      <c r="H221">
        <f t="shared" si="78"/>
        <v>0</v>
      </c>
      <c r="I221">
        <f t="shared" si="79"/>
        <v>0</v>
      </c>
      <c r="J221">
        <f t="shared" si="80"/>
        <v>0</v>
      </c>
      <c r="K221">
        <f t="shared" si="81"/>
        <v>0</v>
      </c>
      <c r="L221">
        <f t="shared" si="82"/>
        <v>0</v>
      </c>
      <c r="M221">
        <f t="shared" si="83"/>
        <v>0</v>
      </c>
      <c r="N221">
        <f t="shared" si="84"/>
        <v>0</v>
      </c>
      <c r="O221">
        <f t="shared" si="85"/>
        <v>0</v>
      </c>
      <c r="P221">
        <f t="shared" si="86"/>
        <v>0</v>
      </c>
      <c r="Q221">
        <f t="shared" si="87"/>
        <v>0</v>
      </c>
      <c r="R221">
        <f t="shared" si="88"/>
        <v>0</v>
      </c>
      <c r="S221">
        <f t="shared" si="89"/>
        <v>0</v>
      </c>
      <c r="T221">
        <f t="shared" si="90"/>
        <v>0</v>
      </c>
      <c r="U221">
        <f t="shared" si="91"/>
        <v>0</v>
      </c>
    </row>
    <row r="222" spans="1:21" x14ac:dyDescent="0.25">
      <c r="A222" s="172">
        <v>0</v>
      </c>
      <c r="B222" s="173">
        <v>0.195444760522271</v>
      </c>
      <c r="C222">
        <f t="shared" si="73"/>
        <v>1</v>
      </c>
      <c r="D222">
        <f t="shared" si="74"/>
        <v>1</v>
      </c>
      <c r="E222">
        <f t="shared" si="75"/>
        <v>1</v>
      </c>
      <c r="F222">
        <f t="shared" si="76"/>
        <v>0</v>
      </c>
      <c r="G222">
        <f t="shared" si="77"/>
        <v>0</v>
      </c>
      <c r="H222">
        <f t="shared" si="78"/>
        <v>0</v>
      </c>
      <c r="I222">
        <f t="shared" si="79"/>
        <v>0</v>
      </c>
      <c r="J222">
        <f t="shared" si="80"/>
        <v>0</v>
      </c>
      <c r="K222">
        <f t="shared" si="81"/>
        <v>0</v>
      </c>
      <c r="L222">
        <f t="shared" si="82"/>
        <v>0</v>
      </c>
      <c r="M222">
        <f t="shared" si="83"/>
        <v>0</v>
      </c>
      <c r="N222">
        <f t="shared" si="84"/>
        <v>0</v>
      </c>
      <c r="O222">
        <f t="shared" si="85"/>
        <v>0</v>
      </c>
      <c r="P222">
        <f t="shared" si="86"/>
        <v>0</v>
      </c>
      <c r="Q222">
        <f t="shared" si="87"/>
        <v>0</v>
      </c>
      <c r="R222">
        <f t="shared" si="88"/>
        <v>0</v>
      </c>
      <c r="S222">
        <f t="shared" si="89"/>
        <v>0</v>
      </c>
      <c r="T222">
        <f t="shared" si="90"/>
        <v>0</v>
      </c>
      <c r="U222">
        <f t="shared" si="91"/>
        <v>0</v>
      </c>
    </row>
    <row r="223" spans="1:21" x14ac:dyDescent="0.25">
      <c r="A223" s="172">
        <v>1</v>
      </c>
      <c r="B223" s="173">
        <v>0.324889421492491</v>
      </c>
      <c r="C223">
        <f t="shared" si="73"/>
        <v>1</v>
      </c>
      <c r="D223">
        <f t="shared" si="74"/>
        <v>1</v>
      </c>
      <c r="E223">
        <f t="shared" si="75"/>
        <v>1</v>
      </c>
      <c r="F223">
        <f t="shared" si="76"/>
        <v>1</v>
      </c>
      <c r="G223">
        <f t="shared" si="77"/>
        <v>1</v>
      </c>
      <c r="H223">
        <f t="shared" si="78"/>
        <v>1</v>
      </c>
      <c r="I223">
        <f t="shared" si="79"/>
        <v>0</v>
      </c>
      <c r="J223">
        <f t="shared" si="80"/>
        <v>0</v>
      </c>
      <c r="K223">
        <f t="shared" si="81"/>
        <v>0</v>
      </c>
      <c r="L223">
        <f t="shared" si="82"/>
        <v>0</v>
      </c>
      <c r="M223">
        <f t="shared" si="83"/>
        <v>0</v>
      </c>
      <c r="N223">
        <f t="shared" si="84"/>
        <v>0</v>
      </c>
      <c r="O223">
        <f t="shared" si="85"/>
        <v>0</v>
      </c>
      <c r="P223">
        <f t="shared" si="86"/>
        <v>0</v>
      </c>
      <c r="Q223">
        <f t="shared" si="87"/>
        <v>0</v>
      </c>
      <c r="R223">
        <f t="shared" si="88"/>
        <v>0</v>
      </c>
      <c r="S223">
        <f t="shared" si="89"/>
        <v>0</v>
      </c>
      <c r="T223">
        <f t="shared" si="90"/>
        <v>0</v>
      </c>
      <c r="U223">
        <f t="shared" si="91"/>
        <v>0</v>
      </c>
    </row>
    <row r="224" spans="1:21" x14ac:dyDescent="0.25">
      <c r="A224" s="172">
        <v>1</v>
      </c>
      <c r="B224" s="173">
        <v>0.39442537176402598</v>
      </c>
      <c r="C224">
        <f t="shared" si="73"/>
        <v>1</v>
      </c>
      <c r="D224">
        <f t="shared" si="74"/>
        <v>1</v>
      </c>
      <c r="E224">
        <f t="shared" si="75"/>
        <v>1</v>
      </c>
      <c r="F224">
        <f t="shared" si="76"/>
        <v>1</v>
      </c>
      <c r="G224">
        <f t="shared" si="77"/>
        <v>1</v>
      </c>
      <c r="H224">
        <f t="shared" si="78"/>
        <v>1</v>
      </c>
      <c r="I224">
        <f t="shared" si="79"/>
        <v>1</v>
      </c>
      <c r="J224">
        <f t="shared" si="80"/>
        <v>0</v>
      </c>
      <c r="K224">
        <f t="shared" si="81"/>
        <v>0</v>
      </c>
      <c r="L224">
        <f t="shared" si="82"/>
        <v>0</v>
      </c>
      <c r="M224">
        <f t="shared" si="83"/>
        <v>0</v>
      </c>
      <c r="N224">
        <f t="shared" si="84"/>
        <v>0</v>
      </c>
      <c r="O224">
        <f t="shared" si="85"/>
        <v>0</v>
      </c>
      <c r="P224">
        <f t="shared" si="86"/>
        <v>0</v>
      </c>
      <c r="Q224">
        <f t="shared" si="87"/>
        <v>0</v>
      </c>
      <c r="R224">
        <f t="shared" si="88"/>
        <v>0</v>
      </c>
      <c r="S224">
        <f t="shared" si="89"/>
        <v>0</v>
      </c>
      <c r="T224">
        <f t="shared" si="90"/>
        <v>0</v>
      </c>
      <c r="U224">
        <f t="shared" si="91"/>
        <v>0</v>
      </c>
    </row>
    <row r="225" spans="1:21" x14ac:dyDescent="0.25">
      <c r="A225" s="172">
        <v>0</v>
      </c>
      <c r="B225" s="173">
        <v>0.28383902300324099</v>
      </c>
      <c r="C225">
        <f t="shared" si="73"/>
        <v>1</v>
      </c>
      <c r="D225">
        <f t="shared" si="74"/>
        <v>1</v>
      </c>
      <c r="E225">
        <f t="shared" si="75"/>
        <v>1</v>
      </c>
      <c r="F225">
        <f t="shared" si="76"/>
        <v>1</v>
      </c>
      <c r="G225">
        <f t="shared" si="77"/>
        <v>1</v>
      </c>
      <c r="H225">
        <f t="shared" si="78"/>
        <v>0</v>
      </c>
      <c r="I225">
        <f t="shared" si="79"/>
        <v>0</v>
      </c>
      <c r="J225">
        <f t="shared" si="80"/>
        <v>0</v>
      </c>
      <c r="K225">
        <f t="shared" si="81"/>
        <v>0</v>
      </c>
      <c r="L225">
        <f t="shared" si="82"/>
        <v>0</v>
      </c>
      <c r="M225">
        <f t="shared" si="83"/>
        <v>0</v>
      </c>
      <c r="N225">
        <f t="shared" si="84"/>
        <v>0</v>
      </c>
      <c r="O225">
        <f t="shared" si="85"/>
        <v>0</v>
      </c>
      <c r="P225">
        <f t="shared" si="86"/>
        <v>0</v>
      </c>
      <c r="Q225">
        <f t="shared" si="87"/>
        <v>0</v>
      </c>
      <c r="R225">
        <f t="shared" si="88"/>
        <v>0</v>
      </c>
      <c r="S225">
        <f t="shared" si="89"/>
        <v>0</v>
      </c>
      <c r="T225">
        <f t="shared" si="90"/>
        <v>0</v>
      </c>
      <c r="U225">
        <f t="shared" si="91"/>
        <v>0</v>
      </c>
    </row>
    <row r="226" spans="1:21" x14ac:dyDescent="0.25">
      <c r="A226" s="172">
        <v>0</v>
      </c>
      <c r="B226" s="173">
        <v>0.43717434540850902</v>
      </c>
      <c r="C226">
        <f t="shared" si="73"/>
        <v>1</v>
      </c>
      <c r="D226">
        <f t="shared" si="74"/>
        <v>1</v>
      </c>
      <c r="E226">
        <f t="shared" si="75"/>
        <v>1</v>
      </c>
      <c r="F226">
        <f t="shared" si="76"/>
        <v>1</v>
      </c>
      <c r="G226">
        <f t="shared" si="77"/>
        <v>1</v>
      </c>
      <c r="H226">
        <f t="shared" si="78"/>
        <v>1</v>
      </c>
      <c r="I226">
        <f t="shared" si="79"/>
        <v>1</v>
      </c>
      <c r="J226">
        <f t="shared" si="80"/>
        <v>1</v>
      </c>
      <c r="K226">
        <f t="shared" si="81"/>
        <v>0</v>
      </c>
      <c r="L226">
        <f t="shared" si="82"/>
        <v>0</v>
      </c>
      <c r="M226">
        <f t="shared" si="83"/>
        <v>0</v>
      </c>
      <c r="N226">
        <f t="shared" si="84"/>
        <v>0</v>
      </c>
      <c r="O226">
        <f t="shared" si="85"/>
        <v>0</v>
      </c>
      <c r="P226">
        <f t="shared" si="86"/>
        <v>0</v>
      </c>
      <c r="Q226">
        <f t="shared" si="87"/>
        <v>0</v>
      </c>
      <c r="R226">
        <f t="shared" si="88"/>
        <v>0</v>
      </c>
      <c r="S226">
        <f t="shared" si="89"/>
        <v>0</v>
      </c>
      <c r="T226">
        <f t="shared" si="90"/>
        <v>0</v>
      </c>
      <c r="U226">
        <f t="shared" si="91"/>
        <v>0</v>
      </c>
    </row>
    <row r="227" spans="1:21" x14ac:dyDescent="0.25">
      <c r="A227" s="172">
        <v>0</v>
      </c>
      <c r="B227" s="173">
        <v>0.332262962362947</v>
      </c>
      <c r="C227">
        <f t="shared" si="73"/>
        <v>1</v>
      </c>
      <c r="D227">
        <f t="shared" si="74"/>
        <v>1</v>
      </c>
      <c r="E227">
        <f t="shared" si="75"/>
        <v>1</v>
      </c>
      <c r="F227">
        <f t="shared" si="76"/>
        <v>1</v>
      </c>
      <c r="G227">
        <f t="shared" si="77"/>
        <v>1</v>
      </c>
      <c r="H227">
        <f t="shared" si="78"/>
        <v>1</v>
      </c>
      <c r="I227">
        <f t="shared" si="79"/>
        <v>0</v>
      </c>
      <c r="J227">
        <f t="shared" si="80"/>
        <v>0</v>
      </c>
      <c r="K227">
        <f t="shared" si="81"/>
        <v>0</v>
      </c>
      <c r="L227">
        <f t="shared" si="82"/>
        <v>0</v>
      </c>
      <c r="M227">
        <f t="shared" si="83"/>
        <v>0</v>
      </c>
      <c r="N227">
        <f t="shared" si="84"/>
        <v>0</v>
      </c>
      <c r="O227">
        <f t="shared" si="85"/>
        <v>0</v>
      </c>
      <c r="P227">
        <f t="shared" si="86"/>
        <v>0</v>
      </c>
      <c r="Q227">
        <f t="shared" si="87"/>
        <v>0</v>
      </c>
      <c r="R227">
        <f t="shared" si="88"/>
        <v>0</v>
      </c>
      <c r="S227">
        <f t="shared" si="89"/>
        <v>0</v>
      </c>
      <c r="T227">
        <f t="shared" si="90"/>
        <v>0</v>
      </c>
      <c r="U227">
        <f t="shared" si="91"/>
        <v>0</v>
      </c>
    </row>
    <row r="228" spans="1:21" x14ac:dyDescent="0.25">
      <c r="A228" s="172">
        <v>0</v>
      </c>
      <c r="B228" s="173">
        <v>0.14791278428274199</v>
      </c>
      <c r="C228">
        <f t="shared" si="73"/>
        <v>1</v>
      </c>
      <c r="D228">
        <f t="shared" si="74"/>
        <v>1</v>
      </c>
      <c r="E228">
        <f t="shared" si="75"/>
        <v>0</v>
      </c>
      <c r="F228">
        <f t="shared" si="76"/>
        <v>0</v>
      </c>
      <c r="G228">
        <f t="shared" si="77"/>
        <v>0</v>
      </c>
      <c r="H228">
        <f t="shared" si="78"/>
        <v>0</v>
      </c>
      <c r="I228">
        <f t="shared" si="79"/>
        <v>0</v>
      </c>
      <c r="J228">
        <f t="shared" si="80"/>
        <v>0</v>
      </c>
      <c r="K228">
        <f t="shared" si="81"/>
        <v>0</v>
      </c>
      <c r="L228">
        <f t="shared" si="82"/>
        <v>0</v>
      </c>
      <c r="M228">
        <f t="shared" si="83"/>
        <v>0</v>
      </c>
      <c r="N228">
        <f t="shared" si="84"/>
        <v>0</v>
      </c>
      <c r="O228">
        <f t="shared" si="85"/>
        <v>0</v>
      </c>
      <c r="P228">
        <f t="shared" si="86"/>
        <v>0</v>
      </c>
      <c r="Q228">
        <f t="shared" si="87"/>
        <v>0</v>
      </c>
      <c r="R228">
        <f t="shared" si="88"/>
        <v>0</v>
      </c>
      <c r="S228">
        <f t="shared" si="89"/>
        <v>0</v>
      </c>
      <c r="T228">
        <f t="shared" si="90"/>
        <v>0</v>
      </c>
      <c r="U228">
        <f t="shared" si="91"/>
        <v>0</v>
      </c>
    </row>
    <row r="229" spans="1:21" x14ac:dyDescent="0.25">
      <c r="A229" s="172">
        <v>0</v>
      </c>
      <c r="B229" s="173">
        <v>0.324889421492491</v>
      </c>
      <c r="C229">
        <f t="shared" si="73"/>
        <v>1</v>
      </c>
      <c r="D229">
        <f t="shared" si="74"/>
        <v>1</v>
      </c>
      <c r="E229">
        <f t="shared" si="75"/>
        <v>1</v>
      </c>
      <c r="F229">
        <f t="shared" si="76"/>
        <v>1</v>
      </c>
      <c r="G229">
        <f t="shared" si="77"/>
        <v>1</v>
      </c>
      <c r="H229">
        <f t="shared" si="78"/>
        <v>1</v>
      </c>
      <c r="I229">
        <f t="shared" si="79"/>
        <v>0</v>
      </c>
      <c r="J229">
        <f t="shared" si="80"/>
        <v>0</v>
      </c>
      <c r="K229">
        <f t="shared" si="81"/>
        <v>0</v>
      </c>
      <c r="L229">
        <f t="shared" si="82"/>
        <v>0</v>
      </c>
      <c r="M229">
        <f t="shared" si="83"/>
        <v>0</v>
      </c>
      <c r="N229">
        <f t="shared" si="84"/>
        <v>0</v>
      </c>
      <c r="O229">
        <f t="shared" si="85"/>
        <v>0</v>
      </c>
      <c r="P229">
        <f t="shared" si="86"/>
        <v>0</v>
      </c>
      <c r="Q229">
        <f t="shared" si="87"/>
        <v>0</v>
      </c>
      <c r="R229">
        <f t="shared" si="88"/>
        <v>0</v>
      </c>
      <c r="S229">
        <f t="shared" si="89"/>
        <v>0</v>
      </c>
      <c r="T229">
        <f t="shared" si="90"/>
        <v>0</v>
      </c>
      <c r="U229">
        <f t="shared" si="91"/>
        <v>0</v>
      </c>
    </row>
    <row r="230" spans="1:21" x14ac:dyDescent="0.25">
      <c r="A230" s="172">
        <v>1</v>
      </c>
      <c r="B230" s="173">
        <v>0.16353642950659</v>
      </c>
      <c r="C230">
        <f t="shared" si="73"/>
        <v>1</v>
      </c>
      <c r="D230">
        <f t="shared" si="74"/>
        <v>1</v>
      </c>
      <c r="E230">
        <f t="shared" si="75"/>
        <v>1</v>
      </c>
      <c r="F230">
        <f t="shared" si="76"/>
        <v>0</v>
      </c>
      <c r="G230">
        <f t="shared" si="77"/>
        <v>0</v>
      </c>
      <c r="H230">
        <f t="shared" si="78"/>
        <v>0</v>
      </c>
      <c r="I230">
        <f t="shared" si="79"/>
        <v>0</v>
      </c>
      <c r="J230">
        <f t="shared" si="80"/>
        <v>0</v>
      </c>
      <c r="K230">
        <f t="shared" si="81"/>
        <v>0</v>
      </c>
      <c r="L230">
        <f t="shared" si="82"/>
        <v>0</v>
      </c>
      <c r="M230">
        <f t="shared" si="83"/>
        <v>0</v>
      </c>
      <c r="N230">
        <f t="shared" si="84"/>
        <v>0</v>
      </c>
      <c r="O230">
        <f t="shared" si="85"/>
        <v>0</v>
      </c>
      <c r="P230">
        <f t="shared" si="86"/>
        <v>0</v>
      </c>
      <c r="Q230">
        <f t="shared" si="87"/>
        <v>0</v>
      </c>
      <c r="R230">
        <f t="shared" si="88"/>
        <v>0</v>
      </c>
      <c r="S230">
        <f t="shared" si="89"/>
        <v>0</v>
      </c>
      <c r="T230">
        <f t="shared" si="90"/>
        <v>0</v>
      </c>
      <c r="U230">
        <f t="shared" si="91"/>
        <v>0</v>
      </c>
    </row>
    <row r="231" spans="1:21" x14ac:dyDescent="0.25">
      <c r="A231" s="172">
        <v>0</v>
      </c>
      <c r="B231" s="173">
        <v>0.27749860142920602</v>
      </c>
      <c r="C231">
        <f t="shared" si="73"/>
        <v>1</v>
      </c>
      <c r="D231">
        <f t="shared" si="74"/>
        <v>1</v>
      </c>
      <c r="E231">
        <f t="shared" si="75"/>
        <v>1</v>
      </c>
      <c r="F231">
        <f t="shared" si="76"/>
        <v>1</v>
      </c>
      <c r="G231">
        <f t="shared" si="77"/>
        <v>1</v>
      </c>
      <c r="H231">
        <f t="shared" si="78"/>
        <v>0</v>
      </c>
      <c r="I231">
        <f t="shared" si="79"/>
        <v>0</v>
      </c>
      <c r="J231">
        <f t="shared" si="80"/>
        <v>0</v>
      </c>
      <c r="K231">
        <f t="shared" si="81"/>
        <v>0</v>
      </c>
      <c r="L231">
        <f t="shared" si="82"/>
        <v>0</v>
      </c>
      <c r="M231">
        <f t="shared" si="83"/>
        <v>0</v>
      </c>
      <c r="N231">
        <f t="shared" si="84"/>
        <v>0</v>
      </c>
      <c r="O231">
        <f t="shared" si="85"/>
        <v>0</v>
      </c>
      <c r="P231">
        <f t="shared" si="86"/>
        <v>0</v>
      </c>
      <c r="Q231">
        <f t="shared" si="87"/>
        <v>0</v>
      </c>
      <c r="R231">
        <f t="shared" si="88"/>
        <v>0</v>
      </c>
      <c r="S231">
        <f t="shared" si="89"/>
        <v>0</v>
      </c>
      <c r="T231">
        <f t="shared" si="90"/>
        <v>0</v>
      </c>
      <c r="U231">
        <f t="shared" si="91"/>
        <v>0</v>
      </c>
    </row>
    <row r="232" spans="1:21" x14ac:dyDescent="0.25">
      <c r="A232" s="172">
        <v>1</v>
      </c>
      <c r="B232" s="173">
        <v>0.30984104753987202</v>
      </c>
      <c r="C232">
        <f t="shared" si="73"/>
        <v>1</v>
      </c>
      <c r="D232">
        <f t="shared" si="74"/>
        <v>1</v>
      </c>
      <c r="E232">
        <f t="shared" si="75"/>
        <v>1</v>
      </c>
      <c r="F232">
        <f t="shared" si="76"/>
        <v>1</v>
      </c>
      <c r="G232">
        <f t="shared" si="77"/>
        <v>1</v>
      </c>
      <c r="H232">
        <f t="shared" si="78"/>
        <v>1</v>
      </c>
      <c r="I232">
        <f t="shared" si="79"/>
        <v>0</v>
      </c>
      <c r="J232">
        <f t="shared" si="80"/>
        <v>0</v>
      </c>
      <c r="K232">
        <f t="shared" si="81"/>
        <v>0</v>
      </c>
      <c r="L232">
        <f t="shared" si="82"/>
        <v>0</v>
      </c>
      <c r="M232">
        <f t="shared" si="83"/>
        <v>0</v>
      </c>
      <c r="N232">
        <f t="shared" si="84"/>
        <v>0</v>
      </c>
      <c r="O232">
        <f t="shared" si="85"/>
        <v>0</v>
      </c>
      <c r="P232">
        <f t="shared" si="86"/>
        <v>0</v>
      </c>
      <c r="Q232">
        <f t="shared" si="87"/>
        <v>0</v>
      </c>
      <c r="R232">
        <f t="shared" si="88"/>
        <v>0</v>
      </c>
      <c r="S232">
        <f t="shared" si="89"/>
        <v>0</v>
      </c>
      <c r="T232">
        <f t="shared" si="90"/>
        <v>0</v>
      </c>
      <c r="U232">
        <f t="shared" si="91"/>
        <v>0</v>
      </c>
    </row>
    <row r="233" spans="1:21" x14ac:dyDescent="0.25">
      <c r="A233" s="172">
        <v>0</v>
      </c>
      <c r="B233" s="173">
        <v>0.486382773820633</v>
      </c>
      <c r="C233">
        <f t="shared" si="73"/>
        <v>1</v>
      </c>
      <c r="D233">
        <f t="shared" si="74"/>
        <v>1</v>
      </c>
      <c r="E233">
        <f t="shared" si="75"/>
        <v>1</v>
      </c>
      <c r="F233">
        <f t="shared" si="76"/>
        <v>1</v>
      </c>
      <c r="G233">
        <f t="shared" si="77"/>
        <v>1</v>
      </c>
      <c r="H233">
        <f t="shared" si="78"/>
        <v>1</v>
      </c>
      <c r="I233">
        <f t="shared" si="79"/>
        <v>1</v>
      </c>
      <c r="J233">
        <f t="shared" si="80"/>
        <v>1</v>
      </c>
      <c r="K233">
        <f t="shared" si="81"/>
        <v>1</v>
      </c>
      <c r="L233">
        <f t="shared" si="82"/>
        <v>0</v>
      </c>
      <c r="M233">
        <f t="shared" si="83"/>
        <v>0</v>
      </c>
      <c r="N233">
        <f t="shared" si="84"/>
        <v>0</v>
      </c>
      <c r="O233">
        <f t="shared" si="85"/>
        <v>0</v>
      </c>
      <c r="P233">
        <f t="shared" si="86"/>
        <v>0</v>
      </c>
      <c r="Q233">
        <f t="shared" si="87"/>
        <v>0</v>
      </c>
      <c r="R233">
        <f t="shared" si="88"/>
        <v>0</v>
      </c>
      <c r="S233">
        <f t="shared" si="89"/>
        <v>0</v>
      </c>
      <c r="T233">
        <f t="shared" si="90"/>
        <v>0</v>
      </c>
      <c r="U233">
        <f t="shared" si="91"/>
        <v>0</v>
      </c>
    </row>
    <row r="234" spans="1:21" x14ac:dyDescent="0.25">
      <c r="A234" s="172">
        <v>0</v>
      </c>
      <c r="B234" s="173">
        <v>0.36025126987088102</v>
      </c>
      <c r="C234">
        <f t="shared" si="73"/>
        <v>1</v>
      </c>
      <c r="D234">
        <f t="shared" si="74"/>
        <v>1</v>
      </c>
      <c r="E234">
        <f t="shared" si="75"/>
        <v>1</v>
      </c>
      <c r="F234">
        <f t="shared" si="76"/>
        <v>1</v>
      </c>
      <c r="G234">
        <f t="shared" si="77"/>
        <v>1</v>
      </c>
      <c r="H234">
        <f t="shared" si="78"/>
        <v>1</v>
      </c>
      <c r="I234">
        <f t="shared" si="79"/>
        <v>1</v>
      </c>
      <c r="J234">
        <f t="shared" si="80"/>
        <v>0</v>
      </c>
      <c r="K234">
        <f t="shared" si="81"/>
        <v>0</v>
      </c>
      <c r="L234">
        <f t="shared" si="82"/>
        <v>0</v>
      </c>
      <c r="M234">
        <f t="shared" si="83"/>
        <v>0</v>
      </c>
      <c r="N234">
        <f t="shared" si="84"/>
        <v>0</v>
      </c>
      <c r="O234">
        <f t="shared" si="85"/>
        <v>0</v>
      </c>
      <c r="P234">
        <f t="shared" si="86"/>
        <v>0</v>
      </c>
      <c r="Q234">
        <f t="shared" si="87"/>
        <v>0</v>
      </c>
      <c r="R234">
        <f t="shared" si="88"/>
        <v>0</v>
      </c>
      <c r="S234">
        <f t="shared" si="89"/>
        <v>0</v>
      </c>
      <c r="T234">
        <f t="shared" si="90"/>
        <v>0</v>
      </c>
      <c r="U234">
        <f t="shared" si="91"/>
        <v>0</v>
      </c>
    </row>
    <row r="235" spans="1:21" x14ac:dyDescent="0.25">
      <c r="A235" s="172">
        <v>0</v>
      </c>
      <c r="B235" s="173">
        <v>0.195444760522271</v>
      </c>
      <c r="C235">
        <f t="shared" si="73"/>
        <v>1</v>
      </c>
      <c r="D235">
        <f t="shared" si="74"/>
        <v>1</v>
      </c>
      <c r="E235">
        <f t="shared" si="75"/>
        <v>1</v>
      </c>
      <c r="F235">
        <f t="shared" si="76"/>
        <v>0</v>
      </c>
      <c r="G235">
        <f t="shared" si="77"/>
        <v>0</v>
      </c>
      <c r="H235">
        <f t="shared" si="78"/>
        <v>0</v>
      </c>
      <c r="I235">
        <f t="shared" si="79"/>
        <v>0</v>
      </c>
      <c r="J235">
        <f t="shared" si="80"/>
        <v>0</v>
      </c>
      <c r="K235">
        <f t="shared" si="81"/>
        <v>0</v>
      </c>
      <c r="L235">
        <f t="shared" si="82"/>
        <v>0</v>
      </c>
      <c r="M235">
        <f t="shared" si="83"/>
        <v>0</v>
      </c>
      <c r="N235">
        <f t="shared" si="84"/>
        <v>0</v>
      </c>
      <c r="O235">
        <f t="shared" si="85"/>
        <v>0</v>
      </c>
      <c r="P235">
        <f t="shared" si="86"/>
        <v>0</v>
      </c>
      <c r="Q235">
        <f t="shared" si="87"/>
        <v>0</v>
      </c>
      <c r="R235">
        <f t="shared" si="88"/>
        <v>0</v>
      </c>
      <c r="S235">
        <f t="shared" si="89"/>
        <v>0</v>
      </c>
      <c r="T235">
        <f t="shared" si="90"/>
        <v>0</v>
      </c>
      <c r="U235">
        <f t="shared" si="91"/>
        <v>0</v>
      </c>
    </row>
    <row r="236" spans="1:21" x14ac:dyDescent="0.25">
      <c r="A236" s="172">
        <v>0</v>
      </c>
      <c r="B236" s="173">
        <v>0.31682968605721501</v>
      </c>
      <c r="C236">
        <f t="shared" si="73"/>
        <v>1</v>
      </c>
      <c r="D236">
        <f t="shared" si="74"/>
        <v>1</v>
      </c>
      <c r="E236">
        <f t="shared" si="75"/>
        <v>1</v>
      </c>
      <c r="F236">
        <f t="shared" si="76"/>
        <v>1</v>
      </c>
      <c r="G236">
        <f t="shared" si="77"/>
        <v>1</v>
      </c>
      <c r="H236">
        <f t="shared" si="78"/>
        <v>1</v>
      </c>
      <c r="I236">
        <f t="shared" si="79"/>
        <v>0</v>
      </c>
      <c r="J236">
        <f t="shared" si="80"/>
        <v>0</v>
      </c>
      <c r="K236">
        <f t="shared" si="81"/>
        <v>0</v>
      </c>
      <c r="L236">
        <f t="shared" si="82"/>
        <v>0</v>
      </c>
      <c r="M236">
        <f t="shared" si="83"/>
        <v>0</v>
      </c>
      <c r="N236">
        <f t="shared" si="84"/>
        <v>0</v>
      </c>
      <c r="O236">
        <f t="shared" si="85"/>
        <v>0</v>
      </c>
      <c r="P236">
        <f t="shared" si="86"/>
        <v>0</v>
      </c>
      <c r="Q236">
        <f t="shared" si="87"/>
        <v>0</v>
      </c>
      <c r="R236">
        <f t="shared" si="88"/>
        <v>0</v>
      </c>
      <c r="S236">
        <f t="shared" si="89"/>
        <v>0</v>
      </c>
      <c r="T236">
        <f t="shared" si="90"/>
        <v>0</v>
      </c>
      <c r="U236">
        <f t="shared" si="91"/>
        <v>0</v>
      </c>
    </row>
    <row r="237" spans="1:21" x14ac:dyDescent="0.25">
      <c r="A237" s="172">
        <v>0</v>
      </c>
      <c r="B237" s="173">
        <v>0.151914920060012</v>
      </c>
      <c r="C237">
        <f t="shared" si="73"/>
        <v>1</v>
      </c>
      <c r="D237">
        <f t="shared" si="74"/>
        <v>1</v>
      </c>
      <c r="E237">
        <f t="shared" si="75"/>
        <v>1</v>
      </c>
      <c r="F237">
        <f t="shared" si="76"/>
        <v>0</v>
      </c>
      <c r="G237">
        <f t="shared" si="77"/>
        <v>0</v>
      </c>
      <c r="H237">
        <f t="shared" si="78"/>
        <v>0</v>
      </c>
      <c r="I237">
        <f t="shared" si="79"/>
        <v>0</v>
      </c>
      <c r="J237">
        <f t="shared" si="80"/>
        <v>0</v>
      </c>
      <c r="K237">
        <f t="shared" si="81"/>
        <v>0</v>
      </c>
      <c r="L237">
        <f t="shared" si="82"/>
        <v>0</v>
      </c>
      <c r="M237">
        <f t="shared" si="83"/>
        <v>0</v>
      </c>
      <c r="N237">
        <f t="shared" si="84"/>
        <v>0</v>
      </c>
      <c r="O237">
        <f t="shared" si="85"/>
        <v>0</v>
      </c>
      <c r="P237">
        <f t="shared" si="86"/>
        <v>0</v>
      </c>
      <c r="Q237">
        <f t="shared" si="87"/>
        <v>0</v>
      </c>
      <c r="R237">
        <f t="shared" si="88"/>
        <v>0</v>
      </c>
      <c r="S237">
        <f t="shared" si="89"/>
        <v>0</v>
      </c>
      <c r="T237">
        <f t="shared" si="90"/>
        <v>0</v>
      </c>
      <c r="U237">
        <f t="shared" si="91"/>
        <v>0</v>
      </c>
    </row>
    <row r="238" spans="1:21" x14ac:dyDescent="0.25">
      <c r="A238" s="172">
        <v>0</v>
      </c>
      <c r="B238" s="173">
        <v>0.12412858300527101</v>
      </c>
      <c r="C238">
        <f t="shared" si="73"/>
        <v>1</v>
      </c>
      <c r="D238">
        <f t="shared" si="74"/>
        <v>1</v>
      </c>
      <c r="E238">
        <f t="shared" si="75"/>
        <v>0</v>
      </c>
      <c r="F238">
        <f t="shared" si="76"/>
        <v>0</v>
      </c>
      <c r="G238">
        <f t="shared" si="77"/>
        <v>0</v>
      </c>
      <c r="H238">
        <f t="shared" si="78"/>
        <v>0</v>
      </c>
      <c r="I238">
        <f t="shared" si="79"/>
        <v>0</v>
      </c>
      <c r="J238">
        <f t="shared" si="80"/>
        <v>0</v>
      </c>
      <c r="K238">
        <f t="shared" si="81"/>
        <v>0</v>
      </c>
      <c r="L238">
        <f t="shared" si="82"/>
        <v>0</v>
      </c>
      <c r="M238">
        <f t="shared" si="83"/>
        <v>0</v>
      </c>
      <c r="N238">
        <f t="shared" si="84"/>
        <v>0</v>
      </c>
      <c r="O238">
        <f t="shared" si="85"/>
        <v>0</v>
      </c>
      <c r="P238">
        <f t="shared" si="86"/>
        <v>0</v>
      </c>
      <c r="Q238">
        <f t="shared" si="87"/>
        <v>0</v>
      </c>
      <c r="R238">
        <f t="shared" si="88"/>
        <v>0</v>
      </c>
      <c r="S238">
        <f t="shared" si="89"/>
        <v>0</v>
      </c>
      <c r="T238">
        <f t="shared" si="90"/>
        <v>0</v>
      </c>
      <c r="U238">
        <f t="shared" si="91"/>
        <v>0</v>
      </c>
    </row>
    <row r="239" spans="1:21" x14ac:dyDescent="0.25">
      <c r="A239" s="172">
        <v>0</v>
      </c>
      <c r="B239" s="173">
        <v>0.48537124259846298</v>
      </c>
      <c r="C239">
        <f t="shared" si="73"/>
        <v>1</v>
      </c>
      <c r="D239">
        <f t="shared" si="74"/>
        <v>1</v>
      </c>
      <c r="E239">
        <f t="shared" si="75"/>
        <v>1</v>
      </c>
      <c r="F239">
        <f t="shared" si="76"/>
        <v>1</v>
      </c>
      <c r="G239">
        <f t="shared" si="77"/>
        <v>1</v>
      </c>
      <c r="H239">
        <f t="shared" si="78"/>
        <v>1</v>
      </c>
      <c r="I239">
        <f t="shared" si="79"/>
        <v>1</v>
      </c>
      <c r="J239">
        <f t="shared" si="80"/>
        <v>1</v>
      </c>
      <c r="K239">
        <f t="shared" si="81"/>
        <v>1</v>
      </c>
      <c r="L239">
        <f t="shared" si="82"/>
        <v>0</v>
      </c>
      <c r="M239">
        <f t="shared" si="83"/>
        <v>0</v>
      </c>
      <c r="N239">
        <f t="shared" si="84"/>
        <v>0</v>
      </c>
      <c r="O239">
        <f t="shared" si="85"/>
        <v>0</v>
      </c>
      <c r="P239">
        <f t="shared" si="86"/>
        <v>0</v>
      </c>
      <c r="Q239">
        <f t="shared" si="87"/>
        <v>0</v>
      </c>
      <c r="R239">
        <f t="shared" si="88"/>
        <v>0</v>
      </c>
      <c r="S239">
        <f t="shared" si="89"/>
        <v>0</v>
      </c>
      <c r="T239">
        <f t="shared" si="90"/>
        <v>0</v>
      </c>
      <c r="U239">
        <f t="shared" si="91"/>
        <v>0</v>
      </c>
    </row>
    <row r="240" spans="1:21" x14ac:dyDescent="0.25">
      <c r="A240" s="172">
        <v>0</v>
      </c>
      <c r="B240" s="173">
        <v>0.16671111190805199</v>
      </c>
      <c r="C240">
        <f t="shared" si="73"/>
        <v>1</v>
      </c>
      <c r="D240">
        <f t="shared" si="74"/>
        <v>1</v>
      </c>
      <c r="E240">
        <f t="shared" si="75"/>
        <v>1</v>
      </c>
      <c r="F240">
        <f t="shared" si="76"/>
        <v>0</v>
      </c>
      <c r="G240">
        <f t="shared" si="77"/>
        <v>0</v>
      </c>
      <c r="H240">
        <f t="shared" si="78"/>
        <v>0</v>
      </c>
      <c r="I240">
        <f t="shared" si="79"/>
        <v>0</v>
      </c>
      <c r="J240">
        <f t="shared" si="80"/>
        <v>0</v>
      </c>
      <c r="K240">
        <f t="shared" si="81"/>
        <v>0</v>
      </c>
      <c r="L240">
        <f t="shared" si="82"/>
        <v>0</v>
      </c>
      <c r="M240">
        <f t="shared" si="83"/>
        <v>0</v>
      </c>
      <c r="N240">
        <f t="shared" si="84"/>
        <v>0</v>
      </c>
      <c r="O240">
        <f t="shared" si="85"/>
        <v>0</v>
      </c>
      <c r="P240">
        <f t="shared" si="86"/>
        <v>0</v>
      </c>
      <c r="Q240">
        <f t="shared" si="87"/>
        <v>0</v>
      </c>
      <c r="R240">
        <f t="shared" si="88"/>
        <v>0</v>
      </c>
      <c r="S240">
        <f t="shared" si="89"/>
        <v>0</v>
      </c>
      <c r="T240">
        <f t="shared" si="90"/>
        <v>0</v>
      </c>
      <c r="U240">
        <f t="shared" si="91"/>
        <v>0</v>
      </c>
    </row>
    <row r="241" spans="1:21" x14ac:dyDescent="0.25">
      <c r="A241" s="172">
        <v>0</v>
      </c>
      <c r="B241" s="173">
        <v>0.25983997479739701</v>
      </c>
      <c r="C241">
        <f t="shared" si="73"/>
        <v>1</v>
      </c>
      <c r="D241">
        <f t="shared" si="74"/>
        <v>1</v>
      </c>
      <c r="E241">
        <f t="shared" si="75"/>
        <v>1</v>
      </c>
      <c r="F241">
        <f t="shared" si="76"/>
        <v>1</v>
      </c>
      <c r="G241">
        <f t="shared" si="77"/>
        <v>1</v>
      </c>
      <c r="H241">
        <f t="shared" si="78"/>
        <v>0</v>
      </c>
      <c r="I241">
        <f t="shared" si="79"/>
        <v>0</v>
      </c>
      <c r="J241">
        <f t="shared" si="80"/>
        <v>0</v>
      </c>
      <c r="K241">
        <f t="shared" si="81"/>
        <v>0</v>
      </c>
      <c r="L241">
        <f t="shared" si="82"/>
        <v>0</v>
      </c>
      <c r="M241">
        <f t="shared" si="83"/>
        <v>0</v>
      </c>
      <c r="N241">
        <f t="shared" si="84"/>
        <v>0</v>
      </c>
      <c r="O241">
        <f t="shared" si="85"/>
        <v>0</v>
      </c>
      <c r="P241">
        <f t="shared" si="86"/>
        <v>0</v>
      </c>
      <c r="Q241">
        <f t="shared" si="87"/>
        <v>0</v>
      </c>
      <c r="R241">
        <f t="shared" si="88"/>
        <v>0</v>
      </c>
      <c r="S241">
        <f t="shared" si="89"/>
        <v>0</v>
      </c>
      <c r="T241">
        <f t="shared" si="90"/>
        <v>0</v>
      </c>
      <c r="U241">
        <f t="shared" si="91"/>
        <v>0</v>
      </c>
    </row>
    <row r="242" spans="1:21" x14ac:dyDescent="0.25">
      <c r="A242" s="172">
        <v>0</v>
      </c>
      <c r="B242" s="173">
        <v>0.31803923651923599</v>
      </c>
      <c r="C242">
        <f t="shared" si="73"/>
        <v>1</v>
      </c>
      <c r="D242">
        <f t="shared" si="74"/>
        <v>1</v>
      </c>
      <c r="E242">
        <f t="shared" si="75"/>
        <v>1</v>
      </c>
      <c r="F242">
        <f t="shared" si="76"/>
        <v>1</v>
      </c>
      <c r="G242">
        <f t="shared" si="77"/>
        <v>1</v>
      </c>
      <c r="H242">
        <f t="shared" si="78"/>
        <v>1</v>
      </c>
      <c r="I242">
        <f t="shared" si="79"/>
        <v>0</v>
      </c>
      <c r="J242">
        <f t="shared" si="80"/>
        <v>0</v>
      </c>
      <c r="K242">
        <f t="shared" si="81"/>
        <v>0</v>
      </c>
      <c r="L242">
        <f t="shared" si="82"/>
        <v>0</v>
      </c>
      <c r="M242">
        <f t="shared" si="83"/>
        <v>0</v>
      </c>
      <c r="N242">
        <f t="shared" si="84"/>
        <v>0</v>
      </c>
      <c r="O242">
        <f t="shared" si="85"/>
        <v>0</v>
      </c>
      <c r="P242">
        <f t="shared" si="86"/>
        <v>0</v>
      </c>
      <c r="Q242">
        <f t="shared" si="87"/>
        <v>0</v>
      </c>
      <c r="R242">
        <f t="shared" si="88"/>
        <v>0</v>
      </c>
      <c r="S242">
        <f t="shared" si="89"/>
        <v>0</v>
      </c>
      <c r="T242">
        <f t="shared" si="90"/>
        <v>0</v>
      </c>
      <c r="U242">
        <f t="shared" si="91"/>
        <v>0</v>
      </c>
    </row>
    <row r="243" spans="1:21" x14ac:dyDescent="0.25">
      <c r="A243" s="172">
        <v>1</v>
      </c>
      <c r="B243" s="173">
        <v>0.52173482943721605</v>
      </c>
      <c r="C243">
        <f t="shared" si="73"/>
        <v>1</v>
      </c>
      <c r="D243">
        <f t="shared" si="74"/>
        <v>1</v>
      </c>
      <c r="E243">
        <f t="shared" si="75"/>
        <v>1</v>
      </c>
      <c r="F243">
        <f t="shared" si="76"/>
        <v>1</v>
      </c>
      <c r="G243">
        <f t="shared" si="77"/>
        <v>1</v>
      </c>
      <c r="H243">
        <f t="shared" si="78"/>
        <v>1</v>
      </c>
      <c r="I243">
        <f t="shared" si="79"/>
        <v>1</v>
      </c>
      <c r="J243">
        <f t="shared" si="80"/>
        <v>1</v>
      </c>
      <c r="K243">
        <f t="shared" si="81"/>
        <v>1</v>
      </c>
      <c r="L243">
        <f t="shared" si="82"/>
        <v>1</v>
      </c>
      <c r="M243">
        <f t="shared" si="83"/>
        <v>0</v>
      </c>
      <c r="N243">
        <f t="shared" si="84"/>
        <v>0</v>
      </c>
      <c r="O243">
        <f t="shared" si="85"/>
        <v>0</v>
      </c>
      <c r="P243">
        <f t="shared" si="86"/>
        <v>0</v>
      </c>
      <c r="Q243">
        <f t="shared" si="87"/>
        <v>0</v>
      </c>
      <c r="R243">
        <f t="shared" si="88"/>
        <v>0</v>
      </c>
      <c r="S243">
        <f t="shared" si="89"/>
        <v>0</v>
      </c>
      <c r="T243">
        <f t="shared" si="90"/>
        <v>0</v>
      </c>
      <c r="U243">
        <f t="shared" si="91"/>
        <v>0</v>
      </c>
    </row>
    <row r="244" spans="1:21" x14ac:dyDescent="0.25">
      <c r="A244" s="172">
        <v>0</v>
      </c>
      <c r="B244" s="173">
        <v>0.28383902300324099</v>
      </c>
      <c r="C244">
        <f t="shared" si="73"/>
        <v>1</v>
      </c>
      <c r="D244">
        <f t="shared" si="74"/>
        <v>1</v>
      </c>
      <c r="E244">
        <f t="shared" si="75"/>
        <v>1</v>
      </c>
      <c r="F244">
        <f t="shared" si="76"/>
        <v>1</v>
      </c>
      <c r="G244">
        <f t="shared" si="77"/>
        <v>1</v>
      </c>
      <c r="H244">
        <f t="shared" si="78"/>
        <v>0</v>
      </c>
      <c r="I244">
        <f t="shared" si="79"/>
        <v>0</v>
      </c>
      <c r="J244">
        <f t="shared" si="80"/>
        <v>0</v>
      </c>
      <c r="K244">
        <f t="shared" si="81"/>
        <v>0</v>
      </c>
      <c r="L244">
        <f t="shared" si="82"/>
        <v>0</v>
      </c>
      <c r="M244">
        <f t="shared" si="83"/>
        <v>0</v>
      </c>
      <c r="N244">
        <f t="shared" si="84"/>
        <v>0</v>
      </c>
      <c r="O244">
        <f t="shared" si="85"/>
        <v>0</v>
      </c>
      <c r="P244">
        <f t="shared" si="86"/>
        <v>0</v>
      </c>
      <c r="Q244">
        <f t="shared" si="87"/>
        <v>0</v>
      </c>
      <c r="R244">
        <f t="shared" si="88"/>
        <v>0</v>
      </c>
      <c r="S244">
        <f t="shared" si="89"/>
        <v>0</v>
      </c>
      <c r="T244">
        <f t="shared" si="90"/>
        <v>0</v>
      </c>
      <c r="U244">
        <f t="shared" si="91"/>
        <v>0</v>
      </c>
    </row>
    <row r="245" spans="1:21" x14ac:dyDescent="0.25">
      <c r="A245" s="172">
        <v>1</v>
      </c>
      <c r="B245" s="173">
        <v>0.57637191307726399</v>
      </c>
      <c r="C245">
        <f t="shared" si="73"/>
        <v>1</v>
      </c>
      <c r="D245">
        <f t="shared" si="74"/>
        <v>1</v>
      </c>
      <c r="E245">
        <f t="shared" si="75"/>
        <v>1</v>
      </c>
      <c r="F245">
        <f t="shared" si="76"/>
        <v>1</v>
      </c>
      <c r="G245">
        <f t="shared" si="77"/>
        <v>1</v>
      </c>
      <c r="H245">
        <f t="shared" si="78"/>
        <v>1</v>
      </c>
      <c r="I245">
        <f t="shared" si="79"/>
        <v>1</v>
      </c>
      <c r="J245">
        <f t="shared" si="80"/>
        <v>1</v>
      </c>
      <c r="K245">
        <f t="shared" si="81"/>
        <v>1</v>
      </c>
      <c r="L245">
        <f t="shared" si="82"/>
        <v>1</v>
      </c>
      <c r="M245">
        <f t="shared" si="83"/>
        <v>1</v>
      </c>
      <c r="N245">
        <f t="shared" si="84"/>
        <v>0</v>
      </c>
      <c r="O245">
        <f t="shared" si="85"/>
        <v>0</v>
      </c>
      <c r="P245">
        <f t="shared" si="86"/>
        <v>0</v>
      </c>
      <c r="Q245">
        <f t="shared" si="87"/>
        <v>0</v>
      </c>
      <c r="R245">
        <f t="shared" si="88"/>
        <v>0</v>
      </c>
      <c r="S245">
        <f t="shared" si="89"/>
        <v>0</v>
      </c>
      <c r="T245">
        <f t="shared" si="90"/>
        <v>0</v>
      </c>
      <c r="U245">
        <f t="shared" si="91"/>
        <v>0</v>
      </c>
    </row>
    <row r="246" spans="1:21" x14ac:dyDescent="0.25">
      <c r="A246" s="172">
        <v>0</v>
      </c>
      <c r="B246" s="173">
        <v>0.29886796071782801</v>
      </c>
      <c r="C246">
        <f t="shared" si="73"/>
        <v>1</v>
      </c>
      <c r="D246">
        <f t="shared" si="74"/>
        <v>1</v>
      </c>
      <c r="E246">
        <f t="shared" si="75"/>
        <v>1</v>
      </c>
      <c r="F246">
        <f t="shared" si="76"/>
        <v>1</v>
      </c>
      <c r="G246">
        <f t="shared" si="77"/>
        <v>1</v>
      </c>
      <c r="H246">
        <f t="shared" si="78"/>
        <v>0</v>
      </c>
      <c r="I246">
        <f t="shared" si="79"/>
        <v>0</v>
      </c>
      <c r="J246">
        <f t="shared" si="80"/>
        <v>0</v>
      </c>
      <c r="K246">
        <f t="shared" si="81"/>
        <v>0</v>
      </c>
      <c r="L246">
        <f t="shared" si="82"/>
        <v>0</v>
      </c>
      <c r="M246">
        <f t="shared" si="83"/>
        <v>0</v>
      </c>
      <c r="N246">
        <f t="shared" si="84"/>
        <v>0</v>
      </c>
      <c r="O246">
        <f t="shared" si="85"/>
        <v>0</v>
      </c>
      <c r="P246">
        <f t="shared" si="86"/>
        <v>0</v>
      </c>
      <c r="Q246">
        <f t="shared" si="87"/>
        <v>0</v>
      </c>
      <c r="R246">
        <f t="shared" si="88"/>
        <v>0</v>
      </c>
      <c r="S246">
        <f t="shared" si="89"/>
        <v>0</v>
      </c>
      <c r="T246">
        <f t="shared" si="90"/>
        <v>0</v>
      </c>
      <c r="U246">
        <f t="shared" si="91"/>
        <v>0</v>
      </c>
    </row>
    <row r="247" spans="1:21" x14ac:dyDescent="0.25">
      <c r="A247" s="172">
        <v>0</v>
      </c>
      <c r="B247" s="173">
        <v>0.29886796071782801</v>
      </c>
      <c r="C247">
        <f t="shared" si="73"/>
        <v>1</v>
      </c>
      <c r="D247">
        <f t="shared" si="74"/>
        <v>1</v>
      </c>
      <c r="E247">
        <f t="shared" si="75"/>
        <v>1</v>
      </c>
      <c r="F247">
        <f t="shared" si="76"/>
        <v>1</v>
      </c>
      <c r="G247">
        <f t="shared" si="77"/>
        <v>1</v>
      </c>
      <c r="H247">
        <f t="shared" si="78"/>
        <v>0</v>
      </c>
      <c r="I247">
        <f t="shared" si="79"/>
        <v>0</v>
      </c>
      <c r="J247">
        <f t="shared" si="80"/>
        <v>0</v>
      </c>
      <c r="K247">
        <f t="shared" si="81"/>
        <v>0</v>
      </c>
      <c r="L247">
        <f t="shared" si="82"/>
        <v>0</v>
      </c>
      <c r="M247">
        <f t="shared" si="83"/>
        <v>0</v>
      </c>
      <c r="N247">
        <f t="shared" si="84"/>
        <v>0</v>
      </c>
      <c r="O247">
        <f t="shared" si="85"/>
        <v>0</v>
      </c>
      <c r="P247">
        <f t="shared" si="86"/>
        <v>0</v>
      </c>
      <c r="Q247">
        <f t="shared" si="87"/>
        <v>0</v>
      </c>
      <c r="R247">
        <f t="shared" si="88"/>
        <v>0</v>
      </c>
      <c r="S247">
        <f t="shared" si="89"/>
        <v>0</v>
      </c>
      <c r="T247">
        <f t="shared" si="90"/>
        <v>0</v>
      </c>
      <c r="U247">
        <f t="shared" si="91"/>
        <v>0</v>
      </c>
    </row>
    <row r="248" spans="1:21" x14ac:dyDescent="0.25">
      <c r="A248" s="172">
        <v>0</v>
      </c>
      <c r="B248" s="173">
        <v>0.30574100787309999</v>
      </c>
      <c r="C248">
        <f t="shared" si="73"/>
        <v>1</v>
      </c>
      <c r="D248">
        <f t="shared" si="74"/>
        <v>1</v>
      </c>
      <c r="E248">
        <f t="shared" si="75"/>
        <v>1</v>
      </c>
      <c r="F248">
        <f t="shared" si="76"/>
        <v>1</v>
      </c>
      <c r="G248">
        <f t="shared" si="77"/>
        <v>1</v>
      </c>
      <c r="H248">
        <f t="shared" si="78"/>
        <v>1</v>
      </c>
      <c r="I248">
        <f t="shared" si="79"/>
        <v>0</v>
      </c>
      <c r="J248">
        <f t="shared" si="80"/>
        <v>0</v>
      </c>
      <c r="K248">
        <f t="shared" si="81"/>
        <v>0</v>
      </c>
      <c r="L248">
        <f t="shared" si="82"/>
        <v>0</v>
      </c>
      <c r="M248">
        <f t="shared" si="83"/>
        <v>0</v>
      </c>
      <c r="N248">
        <f t="shared" si="84"/>
        <v>0</v>
      </c>
      <c r="O248">
        <f t="shared" si="85"/>
        <v>0</v>
      </c>
      <c r="P248">
        <f t="shared" si="86"/>
        <v>0</v>
      </c>
      <c r="Q248">
        <f t="shared" si="87"/>
        <v>0</v>
      </c>
      <c r="R248">
        <f t="shared" si="88"/>
        <v>0</v>
      </c>
      <c r="S248">
        <f t="shared" si="89"/>
        <v>0</v>
      </c>
      <c r="T248">
        <f t="shared" si="90"/>
        <v>0</v>
      </c>
      <c r="U248">
        <f t="shared" si="91"/>
        <v>0</v>
      </c>
    </row>
    <row r="249" spans="1:21" x14ac:dyDescent="0.25">
      <c r="A249" s="172">
        <v>0</v>
      </c>
      <c r="B249" s="173">
        <v>8.2922879136811498E-2</v>
      </c>
      <c r="C249">
        <f t="shared" si="73"/>
        <v>1</v>
      </c>
      <c r="D249">
        <f t="shared" si="74"/>
        <v>0</v>
      </c>
      <c r="E249">
        <f t="shared" si="75"/>
        <v>0</v>
      </c>
      <c r="F249">
        <f t="shared" si="76"/>
        <v>0</v>
      </c>
      <c r="G249">
        <f t="shared" si="77"/>
        <v>0</v>
      </c>
      <c r="H249">
        <f t="shared" si="78"/>
        <v>0</v>
      </c>
      <c r="I249">
        <f t="shared" si="79"/>
        <v>0</v>
      </c>
      <c r="J249">
        <f t="shared" si="80"/>
        <v>0</v>
      </c>
      <c r="K249">
        <f t="shared" si="81"/>
        <v>0</v>
      </c>
      <c r="L249">
        <f t="shared" si="82"/>
        <v>0</v>
      </c>
      <c r="M249">
        <f t="shared" si="83"/>
        <v>0</v>
      </c>
      <c r="N249">
        <f t="shared" si="84"/>
        <v>0</v>
      </c>
      <c r="O249">
        <f t="shared" si="85"/>
        <v>0</v>
      </c>
      <c r="P249">
        <f t="shared" si="86"/>
        <v>0</v>
      </c>
      <c r="Q249">
        <f t="shared" si="87"/>
        <v>0</v>
      </c>
      <c r="R249">
        <f t="shared" si="88"/>
        <v>0</v>
      </c>
      <c r="S249">
        <f t="shared" si="89"/>
        <v>0</v>
      </c>
      <c r="T249">
        <f t="shared" si="90"/>
        <v>0</v>
      </c>
      <c r="U249">
        <f t="shared" si="91"/>
        <v>0</v>
      </c>
    </row>
    <row r="250" spans="1:21" x14ac:dyDescent="0.25">
      <c r="A250" s="172">
        <v>0</v>
      </c>
      <c r="B250" s="173">
        <v>0.34437033182301602</v>
      </c>
      <c r="C250">
        <f t="shared" si="73"/>
        <v>1</v>
      </c>
      <c r="D250">
        <f t="shared" si="74"/>
        <v>1</v>
      </c>
      <c r="E250">
        <f t="shared" si="75"/>
        <v>1</v>
      </c>
      <c r="F250">
        <f t="shared" si="76"/>
        <v>1</v>
      </c>
      <c r="G250">
        <f t="shared" si="77"/>
        <v>1</v>
      </c>
      <c r="H250">
        <f t="shared" si="78"/>
        <v>1</v>
      </c>
      <c r="I250">
        <f t="shared" si="79"/>
        <v>0</v>
      </c>
      <c r="J250">
        <f t="shared" si="80"/>
        <v>0</v>
      </c>
      <c r="K250">
        <f t="shared" si="81"/>
        <v>0</v>
      </c>
      <c r="L250">
        <f t="shared" si="82"/>
        <v>0</v>
      </c>
      <c r="M250">
        <f t="shared" si="83"/>
        <v>0</v>
      </c>
      <c r="N250">
        <f t="shared" si="84"/>
        <v>0</v>
      </c>
      <c r="O250">
        <f t="shared" si="85"/>
        <v>0</v>
      </c>
      <c r="P250">
        <f t="shared" si="86"/>
        <v>0</v>
      </c>
      <c r="Q250">
        <f t="shared" si="87"/>
        <v>0</v>
      </c>
      <c r="R250">
        <f t="shared" si="88"/>
        <v>0</v>
      </c>
      <c r="S250">
        <f t="shared" si="89"/>
        <v>0</v>
      </c>
      <c r="T250">
        <f t="shared" si="90"/>
        <v>0</v>
      </c>
      <c r="U250">
        <f t="shared" si="91"/>
        <v>0</v>
      </c>
    </row>
    <row r="251" spans="1:21" x14ac:dyDescent="0.25">
      <c r="A251" s="172">
        <v>0</v>
      </c>
      <c r="B251" s="173">
        <v>0.195444760522271</v>
      </c>
      <c r="C251">
        <f t="shared" si="73"/>
        <v>1</v>
      </c>
      <c r="D251">
        <f t="shared" si="74"/>
        <v>1</v>
      </c>
      <c r="E251">
        <f t="shared" si="75"/>
        <v>1</v>
      </c>
      <c r="F251">
        <f t="shared" si="76"/>
        <v>0</v>
      </c>
      <c r="G251">
        <f t="shared" si="77"/>
        <v>0</v>
      </c>
      <c r="H251">
        <f t="shared" si="78"/>
        <v>0</v>
      </c>
      <c r="I251">
        <f t="shared" si="79"/>
        <v>0</v>
      </c>
      <c r="J251">
        <f t="shared" si="80"/>
        <v>0</v>
      </c>
      <c r="K251">
        <f t="shared" si="81"/>
        <v>0</v>
      </c>
      <c r="L251">
        <f t="shared" si="82"/>
        <v>0</v>
      </c>
      <c r="M251">
        <f t="shared" si="83"/>
        <v>0</v>
      </c>
      <c r="N251">
        <f t="shared" si="84"/>
        <v>0</v>
      </c>
      <c r="O251">
        <f t="shared" si="85"/>
        <v>0</v>
      </c>
      <c r="P251">
        <f t="shared" si="86"/>
        <v>0</v>
      </c>
      <c r="Q251">
        <f t="shared" si="87"/>
        <v>0</v>
      </c>
      <c r="R251">
        <f t="shared" si="88"/>
        <v>0</v>
      </c>
      <c r="S251">
        <f t="shared" si="89"/>
        <v>0</v>
      </c>
      <c r="T251">
        <f t="shared" si="90"/>
        <v>0</v>
      </c>
      <c r="U251">
        <f t="shared" si="91"/>
        <v>0</v>
      </c>
    </row>
    <row r="252" spans="1:21" x14ac:dyDescent="0.25">
      <c r="A252" s="172">
        <v>0</v>
      </c>
      <c r="B252" s="173">
        <v>0.48537124259846298</v>
      </c>
      <c r="C252">
        <f t="shared" si="73"/>
        <v>1</v>
      </c>
      <c r="D252">
        <f t="shared" si="74"/>
        <v>1</v>
      </c>
      <c r="E252">
        <f t="shared" si="75"/>
        <v>1</v>
      </c>
      <c r="F252">
        <f t="shared" si="76"/>
        <v>1</v>
      </c>
      <c r="G252">
        <f t="shared" si="77"/>
        <v>1</v>
      </c>
      <c r="H252">
        <f t="shared" si="78"/>
        <v>1</v>
      </c>
      <c r="I252">
        <f t="shared" si="79"/>
        <v>1</v>
      </c>
      <c r="J252">
        <f t="shared" si="80"/>
        <v>1</v>
      </c>
      <c r="K252">
        <f t="shared" si="81"/>
        <v>1</v>
      </c>
      <c r="L252">
        <f t="shared" si="82"/>
        <v>0</v>
      </c>
      <c r="M252">
        <f t="shared" si="83"/>
        <v>0</v>
      </c>
      <c r="N252">
        <f t="shared" si="84"/>
        <v>0</v>
      </c>
      <c r="O252">
        <f t="shared" si="85"/>
        <v>0</v>
      </c>
      <c r="P252">
        <f t="shared" si="86"/>
        <v>0</v>
      </c>
      <c r="Q252">
        <f t="shared" si="87"/>
        <v>0</v>
      </c>
      <c r="R252">
        <f t="shared" si="88"/>
        <v>0</v>
      </c>
      <c r="S252">
        <f t="shared" si="89"/>
        <v>0</v>
      </c>
      <c r="T252">
        <f t="shared" si="90"/>
        <v>0</v>
      </c>
      <c r="U252">
        <f t="shared" si="91"/>
        <v>0</v>
      </c>
    </row>
    <row r="253" spans="1:21" x14ac:dyDescent="0.25">
      <c r="A253" s="172">
        <v>1</v>
      </c>
      <c r="B253" s="173">
        <v>0.146815990207838</v>
      </c>
      <c r="C253">
        <f t="shared" si="73"/>
        <v>1</v>
      </c>
      <c r="D253">
        <f t="shared" si="74"/>
        <v>1</v>
      </c>
      <c r="E253">
        <f t="shared" si="75"/>
        <v>0</v>
      </c>
      <c r="F253">
        <f t="shared" si="76"/>
        <v>0</v>
      </c>
      <c r="G253">
        <f t="shared" si="77"/>
        <v>0</v>
      </c>
      <c r="H253">
        <f t="shared" si="78"/>
        <v>0</v>
      </c>
      <c r="I253">
        <f t="shared" si="79"/>
        <v>0</v>
      </c>
      <c r="J253">
        <f t="shared" si="80"/>
        <v>0</v>
      </c>
      <c r="K253">
        <f t="shared" si="81"/>
        <v>0</v>
      </c>
      <c r="L253">
        <f t="shared" si="82"/>
        <v>0</v>
      </c>
      <c r="M253">
        <f t="shared" si="83"/>
        <v>0</v>
      </c>
      <c r="N253">
        <f t="shared" si="84"/>
        <v>0</v>
      </c>
      <c r="O253">
        <f t="shared" si="85"/>
        <v>0</v>
      </c>
      <c r="P253">
        <f t="shared" si="86"/>
        <v>0</v>
      </c>
      <c r="Q253">
        <f t="shared" si="87"/>
        <v>0</v>
      </c>
      <c r="R253">
        <f t="shared" si="88"/>
        <v>0</v>
      </c>
      <c r="S253">
        <f t="shared" si="89"/>
        <v>0</v>
      </c>
      <c r="T253">
        <f t="shared" si="90"/>
        <v>0</v>
      </c>
      <c r="U253">
        <f t="shared" si="91"/>
        <v>0</v>
      </c>
    </row>
    <row r="254" spans="1:21" x14ac:dyDescent="0.25">
      <c r="A254" s="172">
        <v>0</v>
      </c>
      <c r="B254" s="173">
        <v>0.12412858300527101</v>
      </c>
      <c r="C254">
        <f t="shared" si="73"/>
        <v>1</v>
      </c>
      <c r="D254">
        <f t="shared" si="74"/>
        <v>1</v>
      </c>
      <c r="E254">
        <f t="shared" si="75"/>
        <v>0</v>
      </c>
      <c r="F254">
        <f t="shared" si="76"/>
        <v>0</v>
      </c>
      <c r="G254">
        <f t="shared" si="77"/>
        <v>0</v>
      </c>
      <c r="H254">
        <f t="shared" si="78"/>
        <v>0</v>
      </c>
      <c r="I254">
        <f t="shared" si="79"/>
        <v>0</v>
      </c>
      <c r="J254">
        <f t="shared" si="80"/>
        <v>0</v>
      </c>
      <c r="K254">
        <f t="shared" si="81"/>
        <v>0</v>
      </c>
      <c r="L254">
        <f t="shared" si="82"/>
        <v>0</v>
      </c>
      <c r="M254">
        <f t="shared" si="83"/>
        <v>0</v>
      </c>
      <c r="N254">
        <f t="shared" si="84"/>
        <v>0</v>
      </c>
      <c r="O254">
        <f t="shared" si="85"/>
        <v>0</v>
      </c>
      <c r="P254">
        <f t="shared" si="86"/>
        <v>0</v>
      </c>
      <c r="Q254">
        <f t="shared" si="87"/>
        <v>0</v>
      </c>
      <c r="R254">
        <f t="shared" si="88"/>
        <v>0</v>
      </c>
      <c r="S254">
        <f t="shared" si="89"/>
        <v>0</v>
      </c>
      <c r="T254">
        <f t="shared" si="90"/>
        <v>0</v>
      </c>
      <c r="U254">
        <f t="shared" si="91"/>
        <v>0</v>
      </c>
    </row>
    <row r="255" spans="1:21" x14ac:dyDescent="0.25">
      <c r="A255" s="172">
        <v>1</v>
      </c>
      <c r="B255" s="173">
        <v>0.21934525865194299</v>
      </c>
      <c r="C255">
        <f t="shared" si="73"/>
        <v>1</v>
      </c>
      <c r="D255">
        <f t="shared" si="74"/>
        <v>1</v>
      </c>
      <c r="E255">
        <f t="shared" si="75"/>
        <v>1</v>
      </c>
      <c r="F255">
        <f t="shared" si="76"/>
        <v>1</v>
      </c>
      <c r="G255">
        <f t="shared" si="77"/>
        <v>0</v>
      </c>
      <c r="H255">
        <f t="shared" si="78"/>
        <v>0</v>
      </c>
      <c r="I255">
        <f t="shared" si="79"/>
        <v>0</v>
      </c>
      <c r="J255">
        <f t="shared" si="80"/>
        <v>0</v>
      </c>
      <c r="K255">
        <f t="shared" si="81"/>
        <v>0</v>
      </c>
      <c r="L255">
        <f t="shared" si="82"/>
        <v>0</v>
      </c>
      <c r="M255">
        <f t="shared" si="83"/>
        <v>0</v>
      </c>
      <c r="N255">
        <f t="shared" si="84"/>
        <v>0</v>
      </c>
      <c r="O255">
        <f t="shared" si="85"/>
        <v>0</v>
      </c>
      <c r="P255">
        <f t="shared" si="86"/>
        <v>0</v>
      </c>
      <c r="Q255">
        <f t="shared" si="87"/>
        <v>0</v>
      </c>
      <c r="R255">
        <f t="shared" si="88"/>
        <v>0</v>
      </c>
      <c r="S255">
        <f t="shared" si="89"/>
        <v>0</v>
      </c>
      <c r="T255">
        <f t="shared" si="90"/>
        <v>0</v>
      </c>
      <c r="U255">
        <f t="shared" si="91"/>
        <v>0</v>
      </c>
    </row>
    <row r="256" spans="1:21" x14ac:dyDescent="0.25">
      <c r="A256" s="172">
        <v>1</v>
      </c>
      <c r="B256" s="173">
        <v>0.52173482943721605</v>
      </c>
      <c r="C256">
        <f t="shared" si="73"/>
        <v>1</v>
      </c>
      <c r="D256">
        <f t="shared" si="74"/>
        <v>1</v>
      </c>
      <c r="E256">
        <f t="shared" si="75"/>
        <v>1</v>
      </c>
      <c r="F256">
        <f t="shared" si="76"/>
        <v>1</v>
      </c>
      <c r="G256">
        <f t="shared" si="77"/>
        <v>1</v>
      </c>
      <c r="H256">
        <f t="shared" si="78"/>
        <v>1</v>
      </c>
      <c r="I256">
        <f t="shared" si="79"/>
        <v>1</v>
      </c>
      <c r="J256">
        <f t="shared" si="80"/>
        <v>1</v>
      </c>
      <c r="K256">
        <f t="shared" si="81"/>
        <v>1</v>
      </c>
      <c r="L256">
        <f t="shared" si="82"/>
        <v>1</v>
      </c>
      <c r="M256">
        <f t="shared" si="83"/>
        <v>0</v>
      </c>
      <c r="N256">
        <f t="shared" si="84"/>
        <v>0</v>
      </c>
      <c r="O256">
        <f t="shared" si="85"/>
        <v>0</v>
      </c>
      <c r="P256">
        <f t="shared" si="86"/>
        <v>0</v>
      </c>
      <c r="Q256">
        <f t="shared" si="87"/>
        <v>0</v>
      </c>
      <c r="R256">
        <f t="shared" si="88"/>
        <v>0</v>
      </c>
      <c r="S256">
        <f t="shared" si="89"/>
        <v>0</v>
      </c>
      <c r="T256">
        <f t="shared" si="90"/>
        <v>0</v>
      </c>
      <c r="U256">
        <f t="shared" si="91"/>
        <v>0</v>
      </c>
    </row>
    <row r="257" spans="1:21" x14ac:dyDescent="0.25">
      <c r="A257" s="172">
        <v>0</v>
      </c>
      <c r="B257" s="173">
        <v>0.77671729480590501</v>
      </c>
      <c r="C257">
        <f t="shared" si="73"/>
        <v>1</v>
      </c>
      <c r="D257">
        <f t="shared" si="74"/>
        <v>1</v>
      </c>
      <c r="E257">
        <f t="shared" si="75"/>
        <v>1</v>
      </c>
      <c r="F257">
        <f t="shared" si="76"/>
        <v>1</v>
      </c>
      <c r="G257">
        <f t="shared" si="77"/>
        <v>1</v>
      </c>
      <c r="H257">
        <f t="shared" si="78"/>
        <v>1</v>
      </c>
      <c r="I257">
        <f t="shared" si="79"/>
        <v>1</v>
      </c>
      <c r="J257">
        <f t="shared" si="80"/>
        <v>1</v>
      </c>
      <c r="K257">
        <f t="shared" si="81"/>
        <v>1</v>
      </c>
      <c r="L257">
        <f t="shared" si="82"/>
        <v>1</v>
      </c>
      <c r="M257">
        <f t="shared" si="83"/>
        <v>1</v>
      </c>
      <c r="N257">
        <f t="shared" si="84"/>
        <v>1</v>
      </c>
      <c r="O257">
        <f t="shared" si="85"/>
        <v>1</v>
      </c>
      <c r="P257">
        <f t="shared" si="86"/>
        <v>1</v>
      </c>
      <c r="Q257">
        <f t="shared" si="87"/>
        <v>1</v>
      </c>
      <c r="R257">
        <f t="shared" si="88"/>
        <v>0</v>
      </c>
      <c r="S257">
        <f t="shared" si="89"/>
        <v>0</v>
      </c>
      <c r="T257">
        <f t="shared" si="90"/>
        <v>0</v>
      </c>
      <c r="U257">
        <f t="shared" si="91"/>
        <v>0</v>
      </c>
    </row>
    <row r="258" spans="1:21" x14ac:dyDescent="0.25">
      <c r="A258" s="172">
        <v>0</v>
      </c>
      <c r="B258" s="173">
        <v>0.16671111190805199</v>
      </c>
      <c r="C258">
        <f t="shared" si="73"/>
        <v>1</v>
      </c>
      <c r="D258">
        <f t="shared" si="74"/>
        <v>1</v>
      </c>
      <c r="E258">
        <f t="shared" si="75"/>
        <v>1</v>
      </c>
      <c r="F258">
        <f t="shared" si="76"/>
        <v>0</v>
      </c>
      <c r="G258">
        <f t="shared" si="77"/>
        <v>0</v>
      </c>
      <c r="H258">
        <f t="shared" si="78"/>
        <v>0</v>
      </c>
      <c r="I258">
        <f t="shared" si="79"/>
        <v>0</v>
      </c>
      <c r="J258">
        <f t="shared" si="80"/>
        <v>0</v>
      </c>
      <c r="K258">
        <f t="shared" si="81"/>
        <v>0</v>
      </c>
      <c r="L258">
        <f t="shared" si="82"/>
        <v>0</v>
      </c>
      <c r="M258">
        <f t="shared" si="83"/>
        <v>0</v>
      </c>
      <c r="N258">
        <f t="shared" si="84"/>
        <v>0</v>
      </c>
      <c r="O258">
        <f t="shared" si="85"/>
        <v>0</v>
      </c>
      <c r="P258">
        <f t="shared" si="86"/>
        <v>0</v>
      </c>
      <c r="Q258">
        <f t="shared" si="87"/>
        <v>0</v>
      </c>
      <c r="R258">
        <f t="shared" si="88"/>
        <v>0</v>
      </c>
      <c r="S258">
        <f t="shared" si="89"/>
        <v>0</v>
      </c>
      <c r="T258">
        <f t="shared" si="90"/>
        <v>0</v>
      </c>
      <c r="U258">
        <f t="shared" si="91"/>
        <v>0</v>
      </c>
    </row>
    <row r="259" spans="1:21" x14ac:dyDescent="0.25">
      <c r="A259" s="172">
        <v>0</v>
      </c>
      <c r="B259" s="173">
        <v>0.17864508571790599</v>
      </c>
      <c r="C259">
        <f t="shared" ref="C259:C286" si="92">IF($B259&gt;0.05,1,0)</f>
        <v>1</v>
      </c>
      <c r="D259">
        <f t="shared" ref="D259:D286" si="93">IF($B259&gt;0.1,1,0)</f>
        <v>1</v>
      </c>
      <c r="E259">
        <f t="shared" ref="E259:E286" si="94">IF($B259&gt;0.15,1,0)</f>
        <v>1</v>
      </c>
      <c r="F259">
        <f t="shared" ref="F259:F286" si="95">IF($B259&gt;0.2,1,0)</f>
        <v>0</v>
      </c>
      <c r="G259">
        <f t="shared" ref="G259:G286" si="96">IF($B259&gt;0.25,1,0)</f>
        <v>0</v>
      </c>
      <c r="H259">
        <f t="shared" ref="H259:H286" si="97">IF($B259&gt;0.3,1,0)</f>
        <v>0</v>
      </c>
      <c r="I259">
        <f t="shared" ref="I259:I286" si="98">IF($B259&gt;0.35,1,0)</f>
        <v>0</v>
      </c>
      <c r="J259">
        <f t="shared" ref="J259:J286" si="99">IF($B259&gt;0.4,1,0)</f>
        <v>0</v>
      </c>
      <c r="K259">
        <f t="shared" ref="K259:K286" si="100">IF($B259&gt;0.45,1,0)</f>
        <v>0</v>
      </c>
      <c r="L259">
        <f t="shared" ref="L259:L286" si="101">IF($B259&gt;0.5,1,0)</f>
        <v>0</v>
      </c>
      <c r="M259">
        <f t="shared" ref="M259:M286" si="102">IF($B259&gt;0.55,1,0)</f>
        <v>0</v>
      </c>
      <c r="N259">
        <f t="shared" ref="N259:N286" si="103">IF($B259&gt;0.6,1,0)</f>
        <v>0</v>
      </c>
      <c r="O259">
        <f t="shared" ref="O259:O286" si="104">IF($B259&gt;0.65,1,0)</f>
        <v>0</v>
      </c>
      <c r="P259">
        <f t="shared" ref="P259:P286" si="105">IF($B259&gt;0.7,1,0)</f>
        <v>0</v>
      </c>
      <c r="Q259">
        <f t="shared" ref="Q259:Q286" si="106">IF($B259&gt;0.75,1,0)</f>
        <v>0</v>
      </c>
      <c r="R259">
        <f t="shared" ref="R259:R286" si="107">IF($B259&gt;0.8,1,0)</f>
        <v>0</v>
      </c>
      <c r="S259">
        <f t="shared" ref="S259:S286" si="108">IF($B259&gt;0.85,1,0)</f>
        <v>0</v>
      </c>
      <c r="T259">
        <f t="shared" ref="T259:T286" si="109">IF($B259&gt;0.9,1,0)</f>
        <v>0</v>
      </c>
      <c r="U259">
        <f t="shared" ref="U259:U286" si="110">IF($B259&gt;0.95,1,0)</f>
        <v>0</v>
      </c>
    </row>
    <row r="260" spans="1:21" x14ac:dyDescent="0.25">
      <c r="A260" s="172">
        <v>1</v>
      </c>
      <c r="B260" s="173">
        <v>0.324889421492491</v>
      </c>
      <c r="C260">
        <f t="shared" si="92"/>
        <v>1</v>
      </c>
      <c r="D260">
        <f t="shared" si="93"/>
        <v>1</v>
      </c>
      <c r="E260">
        <f t="shared" si="94"/>
        <v>1</v>
      </c>
      <c r="F260">
        <f t="shared" si="95"/>
        <v>1</v>
      </c>
      <c r="G260">
        <f t="shared" si="96"/>
        <v>1</v>
      </c>
      <c r="H260">
        <f t="shared" si="97"/>
        <v>1</v>
      </c>
      <c r="I260">
        <f t="shared" si="98"/>
        <v>0</v>
      </c>
      <c r="J260">
        <f t="shared" si="99"/>
        <v>0</v>
      </c>
      <c r="K260">
        <f t="shared" si="100"/>
        <v>0</v>
      </c>
      <c r="L260">
        <f t="shared" si="101"/>
        <v>0</v>
      </c>
      <c r="M260">
        <f t="shared" si="102"/>
        <v>0</v>
      </c>
      <c r="N260">
        <f t="shared" si="103"/>
        <v>0</v>
      </c>
      <c r="O260">
        <f t="shared" si="104"/>
        <v>0</v>
      </c>
      <c r="P260">
        <f t="shared" si="105"/>
        <v>0</v>
      </c>
      <c r="Q260">
        <f t="shared" si="106"/>
        <v>0</v>
      </c>
      <c r="R260">
        <f t="shared" si="107"/>
        <v>0</v>
      </c>
      <c r="S260">
        <f t="shared" si="108"/>
        <v>0</v>
      </c>
      <c r="T260">
        <f t="shared" si="109"/>
        <v>0</v>
      </c>
      <c r="U260">
        <f t="shared" si="110"/>
        <v>0</v>
      </c>
    </row>
    <row r="261" spans="1:21" x14ac:dyDescent="0.25">
      <c r="A261" s="172">
        <v>0</v>
      </c>
      <c r="B261" s="173">
        <v>0.29886796071782801</v>
      </c>
      <c r="C261">
        <f t="shared" si="92"/>
        <v>1</v>
      </c>
      <c r="D261">
        <f t="shared" si="93"/>
        <v>1</v>
      </c>
      <c r="E261">
        <f t="shared" si="94"/>
        <v>1</v>
      </c>
      <c r="F261">
        <f t="shared" si="95"/>
        <v>1</v>
      </c>
      <c r="G261">
        <f t="shared" si="96"/>
        <v>1</v>
      </c>
      <c r="H261">
        <f t="shared" si="97"/>
        <v>0</v>
      </c>
      <c r="I261">
        <f t="shared" si="98"/>
        <v>0</v>
      </c>
      <c r="J261">
        <f t="shared" si="99"/>
        <v>0</v>
      </c>
      <c r="K261">
        <f t="shared" si="100"/>
        <v>0</v>
      </c>
      <c r="L261">
        <f t="shared" si="101"/>
        <v>0</v>
      </c>
      <c r="M261">
        <f t="shared" si="102"/>
        <v>0</v>
      </c>
      <c r="N261">
        <f t="shared" si="103"/>
        <v>0</v>
      </c>
      <c r="O261">
        <f t="shared" si="104"/>
        <v>0</v>
      </c>
      <c r="P261">
        <f t="shared" si="105"/>
        <v>0</v>
      </c>
      <c r="Q261">
        <f t="shared" si="106"/>
        <v>0</v>
      </c>
      <c r="R261">
        <f t="shared" si="107"/>
        <v>0</v>
      </c>
      <c r="S261">
        <f t="shared" si="108"/>
        <v>0</v>
      </c>
      <c r="T261">
        <f t="shared" si="109"/>
        <v>0</v>
      </c>
      <c r="U261">
        <f t="shared" si="110"/>
        <v>0</v>
      </c>
    </row>
    <row r="262" spans="1:21" x14ac:dyDescent="0.25">
      <c r="A262" s="172">
        <v>1</v>
      </c>
      <c r="B262" s="173">
        <v>0.39442537176402598</v>
      </c>
      <c r="C262">
        <f t="shared" si="92"/>
        <v>1</v>
      </c>
      <c r="D262">
        <f t="shared" si="93"/>
        <v>1</v>
      </c>
      <c r="E262">
        <f t="shared" si="94"/>
        <v>1</v>
      </c>
      <c r="F262">
        <f t="shared" si="95"/>
        <v>1</v>
      </c>
      <c r="G262">
        <f t="shared" si="96"/>
        <v>1</v>
      </c>
      <c r="H262">
        <f t="shared" si="97"/>
        <v>1</v>
      </c>
      <c r="I262">
        <f t="shared" si="98"/>
        <v>1</v>
      </c>
      <c r="J262">
        <f t="shared" si="99"/>
        <v>0</v>
      </c>
      <c r="K262">
        <f t="shared" si="100"/>
        <v>0</v>
      </c>
      <c r="L262">
        <f t="shared" si="101"/>
        <v>0</v>
      </c>
      <c r="M262">
        <f t="shared" si="102"/>
        <v>0</v>
      </c>
      <c r="N262">
        <f t="shared" si="103"/>
        <v>0</v>
      </c>
      <c r="O262">
        <f t="shared" si="104"/>
        <v>0</v>
      </c>
      <c r="P262">
        <f t="shared" si="105"/>
        <v>0</v>
      </c>
      <c r="Q262">
        <f t="shared" si="106"/>
        <v>0</v>
      </c>
      <c r="R262">
        <f t="shared" si="107"/>
        <v>0</v>
      </c>
      <c r="S262">
        <f t="shared" si="108"/>
        <v>0</v>
      </c>
      <c r="T262">
        <f t="shared" si="109"/>
        <v>0</v>
      </c>
      <c r="U262">
        <f t="shared" si="110"/>
        <v>0</v>
      </c>
    </row>
    <row r="263" spans="1:21" x14ac:dyDescent="0.25">
      <c r="A263" s="172">
        <v>0</v>
      </c>
      <c r="B263" s="173">
        <v>0.30574100787309999</v>
      </c>
      <c r="C263">
        <f t="shared" si="92"/>
        <v>1</v>
      </c>
      <c r="D263">
        <f t="shared" si="93"/>
        <v>1</v>
      </c>
      <c r="E263">
        <f t="shared" si="94"/>
        <v>1</v>
      </c>
      <c r="F263">
        <f t="shared" si="95"/>
        <v>1</v>
      </c>
      <c r="G263">
        <f t="shared" si="96"/>
        <v>1</v>
      </c>
      <c r="H263">
        <f t="shared" si="97"/>
        <v>1</v>
      </c>
      <c r="I263">
        <f t="shared" si="98"/>
        <v>0</v>
      </c>
      <c r="J263">
        <f t="shared" si="99"/>
        <v>0</v>
      </c>
      <c r="K263">
        <f t="shared" si="100"/>
        <v>0</v>
      </c>
      <c r="L263">
        <f t="shared" si="101"/>
        <v>0</v>
      </c>
      <c r="M263">
        <f t="shared" si="102"/>
        <v>0</v>
      </c>
      <c r="N263">
        <f t="shared" si="103"/>
        <v>0</v>
      </c>
      <c r="O263">
        <f t="shared" si="104"/>
        <v>0</v>
      </c>
      <c r="P263">
        <f t="shared" si="105"/>
        <v>0</v>
      </c>
      <c r="Q263">
        <f t="shared" si="106"/>
        <v>0</v>
      </c>
      <c r="R263">
        <f t="shared" si="107"/>
        <v>0</v>
      </c>
      <c r="S263">
        <f t="shared" si="108"/>
        <v>0</v>
      </c>
      <c r="T263">
        <f t="shared" si="109"/>
        <v>0</v>
      </c>
      <c r="U263">
        <f t="shared" si="110"/>
        <v>0</v>
      </c>
    </row>
    <row r="264" spans="1:21" x14ac:dyDescent="0.25">
      <c r="A264" s="172">
        <v>0</v>
      </c>
      <c r="B264" s="173">
        <v>0.17864508571790599</v>
      </c>
      <c r="C264">
        <f t="shared" si="92"/>
        <v>1</v>
      </c>
      <c r="D264">
        <f t="shared" si="93"/>
        <v>1</v>
      </c>
      <c r="E264">
        <f t="shared" si="94"/>
        <v>1</v>
      </c>
      <c r="F264">
        <f t="shared" si="95"/>
        <v>0</v>
      </c>
      <c r="G264">
        <f t="shared" si="96"/>
        <v>0</v>
      </c>
      <c r="H264">
        <f t="shared" si="97"/>
        <v>0</v>
      </c>
      <c r="I264">
        <f t="shared" si="98"/>
        <v>0</v>
      </c>
      <c r="J264">
        <f t="shared" si="99"/>
        <v>0</v>
      </c>
      <c r="K264">
        <f t="shared" si="100"/>
        <v>0</v>
      </c>
      <c r="L264">
        <f t="shared" si="101"/>
        <v>0</v>
      </c>
      <c r="M264">
        <f t="shared" si="102"/>
        <v>0</v>
      </c>
      <c r="N264">
        <f t="shared" si="103"/>
        <v>0</v>
      </c>
      <c r="O264">
        <f t="shared" si="104"/>
        <v>0</v>
      </c>
      <c r="P264">
        <f t="shared" si="105"/>
        <v>0</v>
      </c>
      <c r="Q264">
        <f t="shared" si="106"/>
        <v>0</v>
      </c>
      <c r="R264">
        <f t="shared" si="107"/>
        <v>0</v>
      </c>
      <c r="S264">
        <f t="shared" si="108"/>
        <v>0</v>
      </c>
      <c r="T264">
        <f t="shared" si="109"/>
        <v>0</v>
      </c>
      <c r="U264">
        <f t="shared" si="110"/>
        <v>0</v>
      </c>
    </row>
    <row r="265" spans="1:21" x14ac:dyDescent="0.25">
      <c r="A265" s="172">
        <v>0</v>
      </c>
      <c r="B265" s="173">
        <v>0.195444760522271</v>
      </c>
      <c r="C265">
        <f t="shared" si="92"/>
        <v>1</v>
      </c>
      <c r="D265">
        <f t="shared" si="93"/>
        <v>1</v>
      </c>
      <c r="E265">
        <f t="shared" si="94"/>
        <v>1</v>
      </c>
      <c r="F265">
        <f t="shared" si="95"/>
        <v>0</v>
      </c>
      <c r="G265">
        <f t="shared" si="96"/>
        <v>0</v>
      </c>
      <c r="H265">
        <f t="shared" si="97"/>
        <v>0</v>
      </c>
      <c r="I265">
        <f t="shared" si="98"/>
        <v>0</v>
      </c>
      <c r="J265">
        <f t="shared" si="99"/>
        <v>0</v>
      </c>
      <c r="K265">
        <f t="shared" si="100"/>
        <v>0</v>
      </c>
      <c r="L265">
        <f t="shared" si="101"/>
        <v>0</v>
      </c>
      <c r="M265">
        <f t="shared" si="102"/>
        <v>0</v>
      </c>
      <c r="N265">
        <f t="shared" si="103"/>
        <v>0</v>
      </c>
      <c r="O265">
        <f t="shared" si="104"/>
        <v>0</v>
      </c>
      <c r="P265">
        <f t="shared" si="105"/>
        <v>0</v>
      </c>
      <c r="Q265">
        <f t="shared" si="106"/>
        <v>0</v>
      </c>
      <c r="R265">
        <f t="shared" si="107"/>
        <v>0</v>
      </c>
      <c r="S265">
        <f t="shared" si="108"/>
        <v>0</v>
      </c>
      <c r="T265">
        <f t="shared" si="109"/>
        <v>0</v>
      </c>
      <c r="U265">
        <f t="shared" si="110"/>
        <v>0</v>
      </c>
    </row>
    <row r="266" spans="1:21" x14ac:dyDescent="0.25">
      <c r="A266" s="172">
        <v>0</v>
      </c>
      <c r="B266" s="173">
        <v>0.28383902300324099</v>
      </c>
      <c r="C266">
        <f t="shared" si="92"/>
        <v>1</v>
      </c>
      <c r="D266">
        <f t="shared" si="93"/>
        <v>1</v>
      </c>
      <c r="E266">
        <f t="shared" si="94"/>
        <v>1</v>
      </c>
      <c r="F266">
        <f t="shared" si="95"/>
        <v>1</v>
      </c>
      <c r="G266">
        <f t="shared" si="96"/>
        <v>1</v>
      </c>
      <c r="H266">
        <f t="shared" si="97"/>
        <v>0</v>
      </c>
      <c r="I266">
        <f t="shared" si="98"/>
        <v>0</v>
      </c>
      <c r="J266">
        <f t="shared" si="99"/>
        <v>0</v>
      </c>
      <c r="K266">
        <f t="shared" si="100"/>
        <v>0</v>
      </c>
      <c r="L266">
        <f t="shared" si="101"/>
        <v>0</v>
      </c>
      <c r="M266">
        <f t="shared" si="102"/>
        <v>0</v>
      </c>
      <c r="N266">
        <f t="shared" si="103"/>
        <v>0</v>
      </c>
      <c r="O266">
        <f t="shared" si="104"/>
        <v>0</v>
      </c>
      <c r="P266">
        <f t="shared" si="105"/>
        <v>0</v>
      </c>
      <c r="Q266">
        <f t="shared" si="106"/>
        <v>0</v>
      </c>
      <c r="R266">
        <f t="shared" si="107"/>
        <v>0</v>
      </c>
      <c r="S266">
        <f t="shared" si="108"/>
        <v>0</v>
      </c>
      <c r="T266">
        <f t="shared" si="109"/>
        <v>0</v>
      </c>
      <c r="U266">
        <f t="shared" si="110"/>
        <v>0</v>
      </c>
    </row>
    <row r="267" spans="1:21" x14ac:dyDescent="0.25">
      <c r="A267" s="172">
        <v>1</v>
      </c>
      <c r="B267" s="173">
        <v>0.52173482943721605</v>
      </c>
      <c r="C267">
        <f t="shared" si="92"/>
        <v>1</v>
      </c>
      <c r="D267">
        <f t="shared" si="93"/>
        <v>1</v>
      </c>
      <c r="E267">
        <f t="shared" si="94"/>
        <v>1</v>
      </c>
      <c r="F267">
        <f t="shared" si="95"/>
        <v>1</v>
      </c>
      <c r="G267">
        <f t="shared" si="96"/>
        <v>1</v>
      </c>
      <c r="H267">
        <f t="shared" si="97"/>
        <v>1</v>
      </c>
      <c r="I267">
        <f t="shared" si="98"/>
        <v>1</v>
      </c>
      <c r="J267">
        <f t="shared" si="99"/>
        <v>1</v>
      </c>
      <c r="K267">
        <f t="shared" si="100"/>
        <v>1</v>
      </c>
      <c r="L267">
        <f t="shared" si="101"/>
        <v>1</v>
      </c>
      <c r="M267">
        <f t="shared" si="102"/>
        <v>0</v>
      </c>
      <c r="N267">
        <f t="shared" si="103"/>
        <v>0</v>
      </c>
      <c r="O267">
        <f t="shared" si="104"/>
        <v>0</v>
      </c>
      <c r="P267">
        <f t="shared" si="105"/>
        <v>0</v>
      </c>
      <c r="Q267">
        <f t="shared" si="106"/>
        <v>0</v>
      </c>
      <c r="R267">
        <f t="shared" si="107"/>
        <v>0</v>
      </c>
      <c r="S267">
        <f t="shared" si="108"/>
        <v>0</v>
      </c>
      <c r="T267">
        <f t="shared" si="109"/>
        <v>0</v>
      </c>
      <c r="U267">
        <f t="shared" si="110"/>
        <v>0</v>
      </c>
    </row>
    <row r="268" spans="1:21" x14ac:dyDescent="0.25">
      <c r="A268" s="172">
        <v>0</v>
      </c>
      <c r="B268" s="173">
        <v>0.27749860142920602</v>
      </c>
      <c r="C268">
        <f t="shared" si="92"/>
        <v>1</v>
      </c>
      <c r="D268">
        <f t="shared" si="93"/>
        <v>1</v>
      </c>
      <c r="E268">
        <f t="shared" si="94"/>
        <v>1</v>
      </c>
      <c r="F268">
        <f t="shared" si="95"/>
        <v>1</v>
      </c>
      <c r="G268">
        <f t="shared" si="96"/>
        <v>1</v>
      </c>
      <c r="H268">
        <f t="shared" si="97"/>
        <v>0</v>
      </c>
      <c r="I268">
        <f t="shared" si="98"/>
        <v>0</v>
      </c>
      <c r="J268">
        <f t="shared" si="99"/>
        <v>0</v>
      </c>
      <c r="K268">
        <f t="shared" si="100"/>
        <v>0</v>
      </c>
      <c r="L268">
        <f t="shared" si="101"/>
        <v>0</v>
      </c>
      <c r="M268">
        <f t="shared" si="102"/>
        <v>0</v>
      </c>
      <c r="N268">
        <f t="shared" si="103"/>
        <v>0</v>
      </c>
      <c r="O268">
        <f t="shared" si="104"/>
        <v>0</v>
      </c>
      <c r="P268">
        <f t="shared" si="105"/>
        <v>0</v>
      </c>
      <c r="Q268">
        <f t="shared" si="106"/>
        <v>0</v>
      </c>
      <c r="R268">
        <f t="shared" si="107"/>
        <v>0</v>
      </c>
      <c r="S268">
        <f t="shared" si="108"/>
        <v>0</v>
      </c>
      <c r="T268">
        <f t="shared" si="109"/>
        <v>0</v>
      </c>
      <c r="U268">
        <f t="shared" si="110"/>
        <v>0</v>
      </c>
    </row>
    <row r="269" spans="1:21" x14ac:dyDescent="0.25">
      <c r="A269" s="172">
        <v>0</v>
      </c>
      <c r="B269" s="173">
        <v>9.8929639311263196E-2</v>
      </c>
      <c r="C269">
        <f t="shared" si="92"/>
        <v>1</v>
      </c>
      <c r="D269">
        <f t="shared" si="93"/>
        <v>0</v>
      </c>
      <c r="E269">
        <f t="shared" si="94"/>
        <v>0</v>
      </c>
      <c r="F269">
        <f t="shared" si="95"/>
        <v>0</v>
      </c>
      <c r="G269">
        <f t="shared" si="96"/>
        <v>0</v>
      </c>
      <c r="H269">
        <f t="shared" si="97"/>
        <v>0</v>
      </c>
      <c r="I269">
        <f t="shared" si="98"/>
        <v>0</v>
      </c>
      <c r="J269">
        <f t="shared" si="99"/>
        <v>0</v>
      </c>
      <c r="K269">
        <f t="shared" si="100"/>
        <v>0</v>
      </c>
      <c r="L269">
        <f t="shared" si="101"/>
        <v>0</v>
      </c>
      <c r="M269">
        <f t="shared" si="102"/>
        <v>0</v>
      </c>
      <c r="N269">
        <f t="shared" si="103"/>
        <v>0</v>
      </c>
      <c r="O269">
        <f t="shared" si="104"/>
        <v>0</v>
      </c>
      <c r="P269">
        <f t="shared" si="105"/>
        <v>0</v>
      </c>
      <c r="Q269">
        <f t="shared" si="106"/>
        <v>0</v>
      </c>
      <c r="R269">
        <f t="shared" si="107"/>
        <v>0</v>
      </c>
      <c r="S269">
        <f t="shared" si="108"/>
        <v>0</v>
      </c>
      <c r="T269">
        <f t="shared" si="109"/>
        <v>0</v>
      </c>
      <c r="U269">
        <f t="shared" si="110"/>
        <v>0</v>
      </c>
    </row>
    <row r="270" spans="1:21" x14ac:dyDescent="0.25">
      <c r="A270" s="172">
        <v>1</v>
      </c>
      <c r="B270" s="173">
        <v>0.17408330232422101</v>
      </c>
      <c r="C270">
        <f t="shared" si="92"/>
        <v>1</v>
      </c>
      <c r="D270">
        <f t="shared" si="93"/>
        <v>1</v>
      </c>
      <c r="E270">
        <f t="shared" si="94"/>
        <v>1</v>
      </c>
      <c r="F270">
        <f t="shared" si="95"/>
        <v>0</v>
      </c>
      <c r="G270">
        <f t="shared" si="96"/>
        <v>0</v>
      </c>
      <c r="H270">
        <f t="shared" si="97"/>
        <v>0</v>
      </c>
      <c r="I270">
        <f t="shared" si="98"/>
        <v>0</v>
      </c>
      <c r="J270">
        <f t="shared" si="99"/>
        <v>0</v>
      </c>
      <c r="K270">
        <f t="shared" si="100"/>
        <v>0</v>
      </c>
      <c r="L270">
        <f t="shared" si="101"/>
        <v>0</v>
      </c>
      <c r="M270">
        <f t="shared" si="102"/>
        <v>0</v>
      </c>
      <c r="N270">
        <f t="shared" si="103"/>
        <v>0</v>
      </c>
      <c r="O270">
        <f t="shared" si="104"/>
        <v>0</v>
      </c>
      <c r="P270">
        <f t="shared" si="105"/>
        <v>0</v>
      </c>
      <c r="Q270">
        <f t="shared" si="106"/>
        <v>0</v>
      </c>
      <c r="R270">
        <f t="shared" si="107"/>
        <v>0</v>
      </c>
      <c r="S270">
        <f t="shared" si="108"/>
        <v>0</v>
      </c>
      <c r="T270">
        <f t="shared" si="109"/>
        <v>0</v>
      </c>
      <c r="U270">
        <f t="shared" si="110"/>
        <v>0</v>
      </c>
    </row>
    <row r="271" spans="1:21" x14ac:dyDescent="0.25">
      <c r="A271" s="172">
        <v>1</v>
      </c>
      <c r="B271" s="173">
        <v>0.75046837714789605</v>
      </c>
      <c r="C271">
        <f t="shared" si="92"/>
        <v>1</v>
      </c>
      <c r="D271">
        <f t="shared" si="93"/>
        <v>1</v>
      </c>
      <c r="E271">
        <f t="shared" si="94"/>
        <v>1</v>
      </c>
      <c r="F271">
        <f t="shared" si="95"/>
        <v>1</v>
      </c>
      <c r="G271">
        <f t="shared" si="96"/>
        <v>1</v>
      </c>
      <c r="H271">
        <f t="shared" si="97"/>
        <v>1</v>
      </c>
      <c r="I271">
        <f t="shared" si="98"/>
        <v>1</v>
      </c>
      <c r="J271">
        <f t="shared" si="99"/>
        <v>1</v>
      </c>
      <c r="K271">
        <f t="shared" si="100"/>
        <v>1</v>
      </c>
      <c r="L271">
        <f t="shared" si="101"/>
        <v>1</v>
      </c>
      <c r="M271">
        <f t="shared" si="102"/>
        <v>1</v>
      </c>
      <c r="N271">
        <f t="shared" si="103"/>
        <v>1</v>
      </c>
      <c r="O271">
        <f t="shared" si="104"/>
        <v>1</v>
      </c>
      <c r="P271">
        <f t="shared" si="105"/>
        <v>1</v>
      </c>
      <c r="Q271">
        <f t="shared" si="106"/>
        <v>1</v>
      </c>
      <c r="R271">
        <f t="shared" si="107"/>
        <v>0</v>
      </c>
      <c r="S271">
        <f t="shared" si="108"/>
        <v>0</v>
      </c>
      <c r="T271">
        <f t="shared" si="109"/>
        <v>0</v>
      </c>
      <c r="U271">
        <f t="shared" si="110"/>
        <v>0</v>
      </c>
    </row>
    <row r="272" spans="1:21" x14ac:dyDescent="0.25">
      <c r="A272" s="172">
        <v>0</v>
      </c>
      <c r="B272" s="173">
        <v>0.168678068927474</v>
      </c>
      <c r="C272">
        <f t="shared" si="92"/>
        <v>1</v>
      </c>
      <c r="D272">
        <f t="shared" si="93"/>
        <v>1</v>
      </c>
      <c r="E272">
        <f t="shared" si="94"/>
        <v>1</v>
      </c>
      <c r="F272">
        <f t="shared" si="95"/>
        <v>0</v>
      </c>
      <c r="G272">
        <f t="shared" si="96"/>
        <v>0</v>
      </c>
      <c r="H272">
        <f t="shared" si="97"/>
        <v>0</v>
      </c>
      <c r="I272">
        <f t="shared" si="98"/>
        <v>0</v>
      </c>
      <c r="J272">
        <f t="shared" si="99"/>
        <v>0</v>
      </c>
      <c r="K272">
        <f t="shared" si="100"/>
        <v>0</v>
      </c>
      <c r="L272">
        <f t="shared" si="101"/>
        <v>0</v>
      </c>
      <c r="M272">
        <f t="shared" si="102"/>
        <v>0</v>
      </c>
      <c r="N272">
        <f t="shared" si="103"/>
        <v>0</v>
      </c>
      <c r="O272">
        <f t="shared" si="104"/>
        <v>0</v>
      </c>
      <c r="P272">
        <f t="shared" si="105"/>
        <v>0</v>
      </c>
      <c r="Q272">
        <f t="shared" si="106"/>
        <v>0</v>
      </c>
      <c r="R272">
        <f t="shared" si="107"/>
        <v>0</v>
      </c>
      <c r="S272">
        <f t="shared" si="108"/>
        <v>0</v>
      </c>
      <c r="T272">
        <f t="shared" si="109"/>
        <v>0</v>
      </c>
      <c r="U272">
        <f t="shared" si="110"/>
        <v>0</v>
      </c>
    </row>
    <row r="273" spans="1:21" x14ac:dyDescent="0.25">
      <c r="A273" s="172">
        <v>0</v>
      </c>
      <c r="B273" s="173">
        <v>0.16671111190805199</v>
      </c>
      <c r="C273">
        <f t="shared" si="92"/>
        <v>1</v>
      </c>
      <c r="D273">
        <f t="shared" si="93"/>
        <v>1</v>
      </c>
      <c r="E273">
        <f t="shared" si="94"/>
        <v>1</v>
      </c>
      <c r="F273">
        <f t="shared" si="95"/>
        <v>0</v>
      </c>
      <c r="G273">
        <f t="shared" si="96"/>
        <v>0</v>
      </c>
      <c r="H273">
        <f t="shared" si="97"/>
        <v>0</v>
      </c>
      <c r="I273">
        <f t="shared" si="98"/>
        <v>0</v>
      </c>
      <c r="J273">
        <f t="shared" si="99"/>
        <v>0</v>
      </c>
      <c r="K273">
        <f t="shared" si="100"/>
        <v>0</v>
      </c>
      <c r="L273">
        <f t="shared" si="101"/>
        <v>0</v>
      </c>
      <c r="M273">
        <f t="shared" si="102"/>
        <v>0</v>
      </c>
      <c r="N273">
        <f t="shared" si="103"/>
        <v>0</v>
      </c>
      <c r="O273">
        <f t="shared" si="104"/>
        <v>0</v>
      </c>
      <c r="P273">
        <f t="shared" si="105"/>
        <v>0</v>
      </c>
      <c r="Q273">
        <f t="shared" si="106"/>
        <v>0</v>
      </c>
      <c r="R273">
        <f t="shared" si="107"/>
        <v>0</v>
      </c>
      <c r="S273">
        <f t="shared" si="108"/>
        <v>0</v>
      </c>
      <c r="T273">
        <f t="shared" si="109"/>
        <v>0</v>
      </c>
      <c r="U273">
        <f t="shared" si="110"/>
        <v>0</v>
      </c>
    </row>
    <row r="274" spans="1:21" x14ac:dyDescent="0.25">
      <c r="A274" s="172">
        <v>0</v>
      </c>
      <c r="B274" s="173">
        <v>0.27575187515021798</v>
      </c>
      <c r="C274">
        <f t="shared" si="92"/>
        <v>1</v>
      </c>
      <c r="D274">
        <f t="shared" si="93"/>
        <v>1</v>
      </c>
      <c r="E274">
        <f t="shared" si="94"/>
        <v>1</v>
      </c>
      <c r="F274">
        <f t="shared" si="95"/>
        <v>1</v>
      </c>
      <c r="G274">
        <f t="shared" si="96"/>
        <v>1</v>
      </c>
      <c r="H274">
        <f t="shared" si="97"/>
        <v>0</v>
      </c>
      <c r="I274">
        <f t="shared" si="98"/>
        <v>0</v>
      </c>
      <c r="J274">
        <f t="shared" si="99"/>
        <v>0</v>
      </c>
      <c r="K274">
        <f t="shared" si="100"/>
        <v>0</v>
      </c>
      <c r="L274">
        <f t="shared" si="101"/>
        <v>0</v>
      </c>
      <c r="M274">
        <f t="shared" si="102"/>
        <v>0</v>
      </c>
      <c r="N274">
        <f t="shared" si="103"/>
        <v>0</v>
      </c>
      <c r="O274">
        <f t="shared" si="104"/>
        <v>0</v>
      </c>
      <c r="P274">
        <f t="shared" si="105"/>
        <v>0</v>
      </c>
      <c r="Q274">
        <f t="shared" si="106"/>
        <v>0</v>
      </c>
      <c r="R274">
        <f t="shared" si="107"/>
        <v>0</v>
      </c>
      <c r="S274">
        <f t="shared" si="108"/>
        <v>0</v>
      </c>
      <c r="T274">
        <f t="shared" si="109"/>
        <v>0</v>
      </c>
      <c r="U274">
        <f t="shared" si="110"/>
        <v>0</v>
      </c>
    </row>
    <row r="275" spans="1:21" x14ac:dyDescent="0.25">
      <c r="A275" s="172">
        <v>0</v>
      </c>
      <c r="B275" s="173">
        <v>0.184751281159835</v>
      </c>
      <c r="C275">
        <f t="shared" si="92"/>
        <v>1</v>
      </c>
      <c r="D275">
        <f t="shared" si="93"/>
        <v>1</v>
      </c>
      <c r="E275">
        <f t="shared" si="94"/>
        <v>1</v>
      </c>
      <c r="F275">
        <f t="shared" si="95"/>
        <v>0</v>
      </c>
      <c r="G275">
        <f t="shared" si="96"/>
        <v>0</v>
      </c>
      <c r="H275">
        <f t="shared" si="97"/>
        <v>0</v>
      </c>
      <c r="I275">
        <f t="shared" si="98"/>
        <v>0</v>
      </c>
      <c r="J275">
        <f t="shared" si="99"/>
        <v>0</v>
      </c>
      <c r="K275">
        <f t="shared" si="100"/>
        <v>0</v>
      </c>
      <c r="L275">
        <f t="shared" si="101"/>
        <v>0</v>
      </c>
      <c r="M275">
        <f t="shared" si="102"/>
        <v>0</v>
      </c>
      <c r="N275">
        <f t="shared" si="103"/>
        <v>0</v>
      </c>
      <c r="O275">
        <f t="shared" si="104"/>
        <v>0</v>
      </c>
      <c r="P275">
        <f t="shared" si="105"/>
        <v>0</v>
      </c>
      <c r="Q275">
        <f t="shared" si="106"/>
        <v>0</v>
      </c>
      <c r="R275">
        <f t="shared" si="107"/>
        <v>0</v>
      </c>
      <c r="S275">
        <f t="shared" si="108"/>
        <v>0</v>
      </c>
      <c r="T275">
        <f t="shared" si="109"/>
        <v>0</v>
      </c>
      <c r="U275">
        <f t="shared" si="110"/>
        <v>0</v>
      </c>
    </row>
    <row r="276" spans="1:21" x14ac:dyDescent="0.25">
      <c r="A276" s="172">
        <v>1</v>
      </c>
      <c r="B276" s="173">
        <v>0.238714770239356</v>
      </c>
      <c r="C276">
        <f t="shared" si="92"/>
        <v>1</v>
      </c>
      <c r="D276">
        <f t="shared" si="93"/>
        <v>1</v>
      </c>
      <c r="E276">
        <f t="shared" si="94"/>
        <v>1</v>
      </c>
      <c r="F276">
        <f t="shared" si="95"/>
        <v>1</v>
      </c>
      <c r="G276">
        <f t="shared" si="96"/>
        <v>0</v>
      </c>
      <c r="H276">
        <f t="shared" si="97"/>
        <v>0</v>
      </c>
      <c r="I276">
        <f t="shared" si="98"/>
        <v>0</v>
      </c>
      <c r="J276">
        <f t="shared" si="99"/>
        <v>0</v>
      </c>
      <c r="K276">
        <f t="shared" si="100"/>
        <v>0</v>
      </c>
      <c r="L276">
        <f t="shared" si="101"/>
        <v>0</v>
      </c>
      <c r="M276">
        <f t="shared" si="102"/>
        <v>0</v>
      </c>
      <c r="N276">
        <f t="shared" si="103"/>
        <v>0</v>
      </c>
      <c r="O276">
        <f t="shared" si="104"/>
        <v>0</v>
      </c>
      <c r="P276">
        <f t="shared" si="105"/>
        <v>0</v>
      </c>
      <c r="Q276">
        <f t="shared" si="106"/>
        <v>0</v>
      </c>
      <c r="R276">
        <f t="shared" si="107"/>
        <v>0</v>
      </c>
      <c r="S276">
        <f t="shared" si="108"/>
        <v>0</v>
      </c>
      <c r="T276">
        <f t="shared" si="109"/>
        <v>0</v>
      </c>
      <c r="U276">
        <f t="shared" si="110"/>
        <v>0</v>
      </c>
    </row>
    <row r="277" spans="1:21" x14ac:dyDescent="0.25">
      <c r="A277" s="172">
        <v>0</v>
      </c>
      <c r="B277" s="173">
        <v>0.238714770239356</v>
      </c>
      <c r="C277">
        <f t="shared" si="92"/>
        <v>1</v>
      </c>
      <c r="D277">
        <f t="shared" si="93"/>
        <v>1</v>
      </c>
      <c r="E277">
        <f t="shared" si="94"/>
        <v>1</v>
      </c>
      <c r="F277">
        <f t="shared" si="95"/>
        <v>1</v>
      </c>
      <c r="G277">
        <f t="shared" si="96"/>
        <v>0</v>
      </c>
      <c r="H277">
        <f t="shared" si="97"/>
        <v>0</v>
      </c>
      <c r="I277">
        <f t="shared" si="98"/>
        <v>0</v>
      </c>
      <c r="J277">
        <f t="shared" si="99"/>
        <v>0</v>
      </c>
      <c r="K277">
        <f t="shared" si="100"/>
        <v>0</v>
      </c>
      <c r="L277">
        <f t="shared" si="101"/>
        <v>0</v>
      </c>
      <c r="M277">
        <f t="shared" si="102"/>
        <v>0</v>
      </c>
      <c r="N277">
        <f t="shared" si="103"/>
        <v>0</v>
      </c>
      <c r="O277">
        <f t="shared" si="104"/>
        <v>0</v>
      </c>
      <c r="P277">
        <f t="shared" si="105"/>
        <v>0</v>
      </c>
      <c r="Q277">
        <f t="shared" si="106"/>
        <v>0</v>
      </c>
      <c r="R277">
        <f t="shared" si="107"/>
        <v>0</v>
      </c>
      <c r="S277">
        <f t="shared" si="108"/>
        <v>0</v>
      </c>
      <c r="T277">
        <f t="shared" si="109"/>
        <v>0</v>
      </c>
      <c r="U277">
        <f t="shared" si="110"/>
        <v>0</v>
      </c>
    </row>
    <row r="278" spans="1:21" x14ac:dyDescent="0.25">
      <c r="A278" s="172">
        <v>0</v>
      </c>
      <c r="B278" s="173">
        <v>0.16671111190805199</v>
      </c>
      <c r="C278">
        <f t="shared" si="92"/>
        <v>1</v>
      </c>
      <c r="D278">
        <f t="shared" si="93"/>
        <v>1</v>
      </c>
      <c r="E278">
        <f t="shared" si="94"/>
        <v>1</v>
      </c>
      <c r="F278">
        <f t="shared" si="95"/>
        <v>0</v>
      </c>
      <c r="G278">
        <f t="shared" si="96"/>
        <v>0</v>
      </c>
      <c r="H278">
        <f t="shared" si="97"/>
        <v>0</v>
      </c>
      <c r="I278">
        <f t="shared" si="98"/>
        <v>0</v>
      </c>
      <c r="J278">
        <f t="shared" si="99"/>
        <v>0</v>
      </c>
      <c r="K278">
        <f t="shared" si="100"/>
        <v>0</v>
      </c>
      <c r="L278">
        <f t="shared" si="101"/>
        <v>0</v>
      </c>
      <c r="M278">
        <f t="shared" si="102"/>
        <v>0</v>
      </c>
      <c r="N278">
        <f t="shared" si="103"/>
        <v>0</v>
      </c>
      <c r="O278">
        <f t="shared" si="104"/>
        <v>0</v>
      </c>
      <c r="P278">
        <f t="shared" si="105"/>
        <v>0</v>
      </c>
      <c r="Q278">
        <f t="shared" si="106"/>
        <v>0</v>
      </c>
      <c r="R278">
        <f t="shared" si="107"/>
        <v>0</v>
      </c>
      <c r="S278">
        <f t="shared" si="108"/>
        <v>0</v>
      </c>
      <c r="T278">
        <f t="shared" si="109"/>
        <v>0</v>
      </c>
      <c r="U278">
        <f t="shared" si="110"/>
        <v>0</v>
      </c>
    </row>
    <row r="279" spans="1:21" x14ac:dyDescent="0.25">
      <c r="A279" s="172">
        <v>0</v>
      </c>
      <c r="B279" s="173">
        <v>9.2907052143047106E-2</v>
      </c>
      <c r="C279">
        <f t="shared" si="92"/>
        <v>1</v>
      </c>
      <c r="D279">
        <f t="shared" si="93"/>
        <v>0</v>
      </c>
      <c r="E279">
        <f t="shared" si="94"/>
        <v>0</v>
      </c>
      <c r="F279">
        <f t="shared" si="95"/>
        <v>0</v>
      </c>
      <c r="G279">
        <f t="shared" si="96"/>
        <v>0</v>
      </c>
      <c r="H279">
        <f t="shared" si="97"/>
        <v>0</v>
      </c>
      <c r="I279">
        <f t="shared" si="98"/>
        <v>0</v>
      </c>
      <c r="J279">
        <f t="shared" si="99"/>
        <v>0</v>
      </c>
      <c r="K279">
        <f t="shared" si="100"/>
        <v>0</v>
      </c>
      <c r="L279">
        <f t="shared" si="101"/>
        <v>0</v>
      </c>
      <c r="M279">
        <f t="shared" si="102"/>
        <v>0</v>
      </c>
      <c r="N279">
        <f t="shared" si="103"/>
        <v>0</v>
      </c>
      <c r="O279">
        <f t="shared" si="104"/>
        <v>0</v>
      </c>
      <c r="P279">
        <f t="shared" si="105"/>
        <v>0</v>
      </c>
      <c r="Q279">
        <f t="shared" si="106"/>
        <v>0</v>
      </c>
      <c r="R279">
        <f t="shared" si="107"/>
        <v>0</v>
      </c>
      <c r="S279">
        <f t="shared" si="108"/>
        <v>0</v>
      </c>
      <c r="T279">
        <f t="shared" si="109"/>
        <v>0</v>
      </c>
      <c r="U279">
        <f t="shared" si="110"/>
        <v>0</v>
      </c>
    </row>
    <row r="280" spans="1:21" x14ac:dyDescent="0.25">
      <c r="A280" s="172">
        <v>1</v>
      </c>
      <c r="B280" s="173">
        <v>0.71238705892229504</v>
      </c>
      <c r="C280">
        <f t="shared" si="92"/>
        <v>1</v>
      </c>
      <c r="D280">
        <f t="shared" si="93"/>
        <v>1</v>
      </c>
      <c r="E280">
        <f t="shared" si="94"/>
        <v>1</v>
      </c>
      <c r="F280">
        <f t="shared" si="95"/>
        <v>1</v>
      </c>
      <c r="G280">
        <f t="shared" si="96"/>
        <v>1</v>
      </c>
      <c r="H280">
        <f t="shared" si="97"/>
        <v>1</v>
      </c>
      <c r="I280">
        <f t="shared" si="98"/>
        <v>1</v>
      </c>
      <c r="J280">
        <f t="shared" si="99"/>
        <v>1</v>
      </c>
      <c r="K280">
        <f t="shared" si="100"/>
        <v>1</v>
      </c>
      <c r="L280">
        <f t="shared" si="101"/>
        <v>1</v>
      </c>
      <c r="M280">
        <f t="shared" si="102"/>
        <v>1</v>
      </c>
      <c r="N280">
        <f t="shared" si="103"/>
        <v>1</v>
      </c>
      <c r="O280">
        <f t="shared" si="104"/>
        <v>1</v>
      </c>
      <c r="P280">
        <f t="shared" si="105"/>
        <v>1</v>
      </c>
      <c r="Q280">
        <f t="shared" si="106"/>
        <v>0</v>
      </c>
      <c r="R280">
        <f t="shared" si="107"/>
        <v>0</v>
      </c>
      <c r="S280">
        <f t="shared" si="108"/>
        <v>0</v>
      </c>
      <c r="T280">
        <f t="shared" si="109"/>
        <v>0</v>
      </c>
      <c r="U280">
        <f t="shared" si="110"/>
        <v>0</v>
      </c>
    </row>
    <row r="281" spans="1:21" x14ac:dyDescent="0.25">
      <c r="A281" s="172">
        <v>1</v>
      </c>
      <c r="B281" s="173">
        <v>0.324889421492491</v>
      </c>
      <c r="C281">
        <f t="shared" si="92"/>
        <v>1</v>
      </c>
      <c r="D281">
        <f t="shared" si="93"/>
        <v>1</v>
      </c>
      <c r="E281">
        <f t="shared" si="94"/>
        <v>1</v>
      </c>
      <c r="F281">
        <f t="shared" si="95"/>
        <v>1</v>
      </c>
      <c r="G281">
        <f t="shared" si="96"/>
        <v>1</v>
      </c>
      <c r="H281">
        <f t="shared" si="97"/>
        <v>1</v>
      </c>
      <c r="I281">
        <f t="shared" si="98"/>
        <v>0</v>
      </c>
      <c r="J281">
        <f t="shared" si="99"/>
        <v>0</v>
      </c>
      <c r="K281">
        <f t="shared" si="100"/>
        <v>0</v>
      </c>
      <c r="L281">
        <f t="shared" si="101"/>
        <v>0</v>
      </c>
      <c r="M281">
        <f t="shared" si="102"/>
        <v>0</v>
      </c>
      <c r="N281">
        <f t="shared" si="103"/>
        <v>0</v>
      </c>
      <c r="O281">
        <f t="shared" si="104"/>
        <v>0</v>
      </c>
      <c r="P281">
        <f t="shared" si="105"/>
        <v>0</v>
      </c>
      <c r="Q281">
        <f t="shared" si="106"/>
        <v>0</v>
      </c>
      <c r="R281">
        <f t="shared" si="107"/>
        <v>0</v>
      </c>
      <c r="S281">
        <f t="shared" si="108"/>
        <v>0</v>
      </c>
      <c r="T281">
        <f t="shared" si="109"/>
        <v>0</v>
      </c>
      <c r="U281">
        <f t="shared" si="110"/>
        <v>0</v>
      </c>
    </row>
    <row r="282" spans="1:21" x14ac:dyDescent="0.25">
      <c r="A282" s="172">
        <v>0</v>
      </c>
      <c r="B282" s="173">
        <v>0.37663360129135298</v>
      </c>
      <c r="C282">
        <f t="shared" si="92"/>
        <v>1</v>
      </c>
      <c r="D282">
        <f t="shared" si="93"/>
        <v>1</v>
      </c>
      <c r="E282">
        <f t="shared" si="94"/>
        <v>1</v>
      </c>
      <c r="F282">
        <f t="shared" si="95"/>
        <v>1</v>
      </c>
      <c r="G282">
        <f t="shared" si="96"/>
        <v>1</v>
      </c>
      <c r="H282">
        <f t="shared" si="97"/>
        <v>1</v>
      </c>
      <c r="I282">
        <f t="shared" si="98"/>
        <v>1</v>
      </c>
      <c r="J282">
        <f t="shared" si="99"/>
        <v>0</v>
      </c>
      <c r="K282">
        <f t="shared" si="100"/>
        <v>0</v>
      </c>
      <c r="L282">
        <f t="shared" si="101"/>
        <v>0</v>
      </c>
      <c r="M282">
        <f t="shared" si="102"/>
        <v>0</v>
      </c>
      <c r="N282">
        <f t="shared" si="103"/>
        <v>0</v>
      </c>
      <c r="O282">
        <f t="shared" si="104"/>
        <v>0</v>
      </c>
      <c r="P282">
        <f t="shared" si="105"/>
        <v>0</v>
      </c>
      <c r="Q282">
        <f t="shared" si="106"/>
        <v>0</v>
      </c>
      <c r="R282">
        <f t="shared" si="107"/>
        <v>0</v>
      </c>
      <c r="S282">
        <f t="shared" si="108"/>
        <v>0</v>
      </c>
      <c r="T282">
        <f t="shared" si="109"/>
        <v>0</v>
      </c>
      <c r="U282">
        <f t="shared" si="110"/>
        <v>0</v>
      </c>
    </row>
    <row r="283" spans="1:21" x14ac:dyDescent="0.25">
      <c r="A283" s="172">
        <v>0</v>
      </c>
      <c r="B283" s="173">
        <v>0.43717434540850902</v>
      </c>
      <c r="C283">
        <f t="shared" si="92"/>
        <v>1</v>
      </c>
      <c r="D283">
        <f t="shared" si="93"/>
        <v>1</v>
      </c>
      <c r="E283">
        <f t="shared" si="94"/>
        <v>1</v>
      </c>
      <c r="F283">
        <f t="shared" si="95"/>
        <v>1</v>
      </c>
      <c r="G283">
        <f t="shared" si="96"/>
        <v>1</v>
      </c>
      <c r="H283">
        <f t="shared" si="97"/>
        <v>1</v>
      </c>
      <c r="I283">
        <f t="shared" si="98"/>
        <v>1</v>
      </c>
      <c r="J283">
        <f t="shared" si="99"/>
        <v>1</v>
      </c>
      <c r="K283">
        <f t="shared" si="100"/>
        <v>0</v>
      </c>
      <c r="L283">
        <f t="shared" si="101"/>
        <v>0</v>
      </c>
      <c r="M283">
        <f t="shared" si="102"/>
        <v>0</v>
      </c>
      <c r="N283">
        <f t="shared" si="103"/>
        <v>0</v>
      </c>
      <c r="O283">
        <f t="shared" si="104"/>
        <v>0</v>
      </c>
      <c r="P283">
        <f t="shared" si="105"/>
        <v>0</v>
      </c>
      <c r="Q283">
        <f t="shared" si="106"/>
        <v>0</v>
      </c>
      <c r="R283">
        <f t="shared" si="107"/>
        <v>0</v>
      </c>
      <c r="S283">
        <f t="shared" si="108"/>
        <v>0</v>
      </c>
      <c r="T283">
        <f t="shared" si="109"/>
        <v>0</v>
      </c>
      <c r="U283">
        <f t="shared" si="110"/>
        <v>0</v>
      </c>
    </row>
    <row r="284" spans="1:21" x14ac:dyDescent="0.25">
      <c r="A284" s="172">
        <v>0</v>
      </c>
      <c r="B284" s="173">
        <v>0.16671111190805199</v>
      </c>
      <c r="C284">
        <f t="shared" si="92"/>
        <v>1</v>
      </c>
      <c r="D284">
        <f t="shared" si="93"/>
        <v>1</v>
      </c>
      <c r="E284">
        <f t="shared" si="94"/>
        <v>1</v>
      </c>
      <c r="F284">
        <f t="shared" si="95"/>
        <v>0</v>
      </c>
      <c r="G284">
        <f t="shared" si="96"/>
        <v>0</v>
      </c>
      <c r="H284">
        <f t="shared" si="97"/>
        <v>0</v>
      </c>
      <c r="I284">
        <f t="shared" si="98"/>
        <v>0</v>
      </c>
      <c r="J284">
        <f t="shared" si="99"/>
        <v>0</v>
      </c>
      <c r="K284">
        <f t="shared" si="100"/>
        <v>0</v>
      </c>
      <c r="L284">
        <f t="shared" si="101"/>
        <v>0</v>
      </c>
      <c r="M284">
        <f t="shared" si="102"/>
        <v>0</v>
      </c>
      <c r="N284">
        <f t="shared" si="103"/>
        <v>0</v>
      </c>
      <c r="O284">
        <f t="shared" si="104"/>
        <v>0</v>
      </c>
      <c r="P284">
        <f t="shared" si="105"/>
        <v>0</v>
      </c>
      <c r="Q284">
        <f t="shared" si="106"/>
        <v>0</v>
      </c>
      <c r="R284">
        <f t="shared" si="107"/>
        <v>0</v>
      </c>
      <c r="S284">
        <f t="shared" si="108"/>
        <v>0</v>
      </c>
      <c r="T284">
        <f t="shared" si="109"/>
        <v>0</v>
      </c>
      <c r="U284">
        <f t="shared" si="110"/>
        <v>0</v>
      </c>
    </row>
    <row r="285" spans="1:21" x14ac:dyDescent="0.25">
      <c r="A285" s="172">
        <v>0</v>
      </c>
      <c r="B285" s="173">
        <v>0.21934525865194299</v>
      </c>
      <c r="C285">
        <f t="shared" si="92"/>
        <v>1</v>
      </c>
      <c r="D285">
        <f t="shared" si="93"/>
        <v>1</v>
      </c>
      <c r="E285">
        <f t="shared" si="94"/>
        <v>1</v>
      </c>
      <c r="F285">
        <f t="shared" si="95"/>
        <v>1</v>
      </c>
      <c r="G285">
        <f t="shared" si="96"/>
        <v>0</v>
      </c>
      <c r="H285">
        <f t="shared" si="97"/>
        <v>0</v>
      </c>
      <c r="I285">
        <f t="shared" si="98"/>
        <v>0</v>
      </c>
      <c r="J285">
        <f t="shared" si="99"/>
        <v>0</v>
      </c>
      <c r="K285">
        <f t="shared" si="100"/>
        <v>0</v>
      </c>
      <c r="L285">
        <f t="shared" si="101"/>
        <v>0</v>
      </c>
      <c r="M285">
        <f t="shared" si="102"/>
        <v>0</v>
      </c>
      <c r="N285">
        <f t="shared" si="103"/>
        <v>0</v>
      </c>
      <c r="O285">
        <f t="shared" si="104"/>
        <v>0</v>
      </c>
      <c r="P285">
        <f t="shared" si="105"/>
        <v>0</v>
      </c>
      <c r="Q285">
        <f t="shared" si="106"/>
        <v>0</v>
      </c>
      <c r="R285">
        <f t="shared" si="107"/>
        <v>0</v>
      </c>
      <c r="S285">
        <f t="shared" si="108"/>
        <v>0</v>
      </c>
      <c r="T285">
        <f t="shared" si="109"/>
        <v>0</v>
      </c>
      <c r="U285">
        <f t="shared" si="110"/>
        <v>0</v>
      </c>
    </row>
    <row r="286" spans="1:21" x14ac:dyDescent="0.25">
      <c r="A286" s="172">
        <v>0</v>
      </c>
      <c r="B286" s="173">
        <v>0.25983997479739701</v>
      </c>
      <c r="C286">
        <f t="shared" si="92"/>
        <v>1</v>
      </c>
      <c r="D286">
        <f t="shared" si="93"/>
        <v>1</v>
      </c>
      <c r="E286">
        <f t="shared" si="94"/>
        <v>1</v>
      </c>
      <c r="F286">
        <f t="shared" si="95"/>
        <v>1</v>
      </c>
      <c r="G286">
        <f t="shared" si="96"/>
        <v>1</v>
      </c>
      <c r="H286">
        <f t="shared" si="97"/>
        <v>0</v>
      </c>
      <c r="I286">
        <f t="shared" si="98"/>
        <v>0</v>
      </c>
      <c r="J286">
        <f t="shared" si="99"/>
        <v>0</v>
      </c>
      <c r="K286">
        <f t="shared" si="100"/>
        <v>0</v>
      </c>
      <c r="L286">
        <f t="shared" si="101"/>
        <v>0</v>
      </c>
      <c r="M286">
        <f t="shared" si="102"/>
        <v>0</v>
      </c>
      <c r="N286">
        <f t="shared" si="103"/>
        <v>0</v>
      </c>
      <c r="O286">
        <f t="shared" si="104"/>
        <v>0</v>
      </c>
      <c r="P286">
        <f t="shared" si="105"/>
        <v>0</v>
      </c>
      <c r="Q286">
        <f t="shared" si="106"/>
        <v>0</v>
      </c>
      <c r="R286">
        <f t="shared" si="107"/>
        <v>0</v>
      </c>
      <c r="S286">
        <f t="shared" si="108"/>
        <v>0</v>
      </c>
      <c r="T286">
        <f t="shared" si="109"/>
        <v>0</v>
      </c>
      <c r="U286">
        <f t="shared" si="11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2.3.2.5.7.3_SLIK_Kolektibilitas</vt:lpstr>
      <vt:lpstr>2.3.2.5.7.3_Usia</vt:lpstr>
      <vt:lpstr>2.3.3.1.1_DBR</vt:lpstr>
      <vt:lpstr>2.3.4.3.1_Regresi_Logistik</vt:lpstr>
      <vt:lpstr>2.3.4.3.2_Hitung_Probabilitas</vt:lpstr>
      <vt:lpstr>2.3.4.3.4_Hitung_Scorecard (1)</vt:lpstr>
      <vt:lpstr>2.3.4.3.4_Hitung_Scorecard (2)</vt:lpstr>
      <vt:lpstr>2.3.5.1 Confusion Matrix</vt:lpstr>
      <vt:lpstr>2.3.5.3 AUC, ROC, dan Gini</vt:lpstr>
      <vt:lpstr>2.3.5.4 Gain dan Lift Chart</vt:lpstr>
      <vt:lpstr>2.3.5.5 K-S</vt:lpstr>
      <vt:lpstr>2.3.5.6 PSI</vt:lpstr>
      <vt:lpstr>2.3.7.2 Pengawasan Model (1)</vt:lpstr>
      <vt:lpstr>2.3.7.3 Pengawasan Model (2)</vt:lpstr>
      <vt:lpstr>3.2.2.2 Cost &amp; Benefit</vt:lpstr>
      <vt:lpstr>__OpenSolverCache__</vt:lpstr>
      <vt:lpstr>__OpenSolver__</vt:lpstr>
      <vt:lpstr>__Solver__</vt:lpstr>
      <vt:lpstr>__Solver___conflict1906681600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Lukas Tjahaja</dc:creator>
  <cp:lastModifiedBy>Indra Lukas Tjahaja</cp:lastModifiedBy>
  <dcterms:created xsi:type="dcterms:W3CDTF">2021-12-05T02:04:32Z</dcterms:created>
  <dcterms:modified xsi:type="dcterms:W3CDTF">2021-12-31T02:10:08Z</dcterms:modified>
</cp:coreProperties>
</file>