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drawings/drawing2.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Mai.ali\Desktop\UAE\"/>
    </mc:Choice>
  </mc:AlternateContent>
  <xr:revisionPtr revIDLastSave="0" documentId="8_{F1135CF5-BC3B-4211-BEB1-77ACF006D784}" xr6:coauthVersionLast="45" xr6:coauthVersionMax="45" xr10:uidLastSave="{00000000-0000-0000-0000-000000000000}"/>
  <bookViews>
    <workbookView xWindow="-120" yWindow="-120" windowWidth="20730" windowHeight="11160" tabRatio="893" firstSheet="1" activeTab="4" xr2:uid="{00000000-000D-0000-FFFF-FFFF00000000}"/>
  </bookViews>
  <sheets>
    <sheet name="Cover Page" sheetId="29" r:id="rId1"/>
    <sheet name="Read Me" sheetId="2" r:id="rId2"/>
    <sheet name="Scope, Assumptions&amp;Reuse" sheetId="6" r:id="rId3"/>
    <sheet name="% Data" sheetId="8" r:id="rId4"/>
    <sheet name="Offshore Effort Estimate" sheetId="7" r:id="rId5"/>
    <sheet name="UX Effort Estimate" sheetId="9" r:id="rId6"/>
    <sheet name="Risks" sheetId="17" r:id="rId7"/>
    <sheet name="TW Estimate" sheetId="26" r:id="rId8"/>
    <sheet name="Offshore Estimate Distribution" sheetId="11" r:id="rId9"/>
    <sheet name="Cost - Detailed" sheetId="21" r:id="rId10"/>
    <sheet name="GM Calculator" sheetId="25" r:id="rId11"/>
    <sheet name="Tentative Timeline" sheetId="15" r:id="rId12"/>
  </sheets>
  <externalReferences>
    <externalReference r:id="rId13"/>
    <externalReference r:id="rId14"/>
    <externalReference r:id="rId15"/>
    <externalReference r:id="rId16"/>
    <externalReference r:id="rId17"/>
    <externalReference r:id="rId18"/>
  </externalReferences>
  <definedNames>
    <definedName name="__xlnm._FilterDatabase">'% Data'!$A$1:$C$18</definedName>
    <definedName name="__xlnm._FilterDatabase_1" localSheetId="9">#REF!</definedName>
    <definedName name="__xlnm._FilterDatabase_1" localSheetId="0">#REF!</definedName>
    <definedName name="__xlnm._FilterDatabase_1" localSheetId="7">#REF!</definedName>
    <definedName name="__xlnm._FilterDatabase_1">#REF!</definedName>
    <definedName name="__xlnm._FilterDatabase_2" localSheetId="0">#REF!</definedName>
    <definedName name="__xlnm._FilterDatabase_2" localSheetId="7">#REF!</definedName>
    <definedName name="__xlnm._FilterDatabase_2">#REF!</definedName>
    <definedName name="__xlnm._FilterDatabase_3">'Offshore Effort Estimate'!$C$11:$C$149</definedName>
    <definedName name="__xlnm._FilterDatabase_4" localSheetId="0">#REF!</definedName>
    <definedName name="__xlnm._FilterDatabase_4">#REF!</definedName>
    <definedName name="_Contingency" localSheetId="0">'[1]Offshore Effort Estimate'!$E$190</definedName>
    <definedName name="_Contingency">'Offshore Effort Estimate'!$E$191</definedName>
    <definedName name="_ContingencyFactor" localSheetId="0">'[2]% Data'!$B$10</definedName>
    <definedName name="_ContingencyFactor">'% Data'!#REF!</definedName>
    <definedName name="_xlnm._FilterDatabase" localSheetId="9" hidden="1">'GM Calculator'!$A$10:$C$53</definedName>
    <definedName name="_xlnm._FilterDatabase" localSheetId="10" hidden="1">'GM Calculator'!$A$10:$E$53</definedName>
    <definedName name="_TAC" localSheetId="0">'[1]Offshore Effort Estimate'!$E$193</definedName>
    <definedName name="_TAC">'Offshore Effort Estimate'!$E$194</definedName>
    <definedName name="_TBC" localSheetId="0">'[2]Offshore Effort Estimate'!$AB$56</definedName>
    <definedName name="_TBC">'Offshore Effort Estimate'!$E$188</definedName>
    <definedName name="Auth" localSheetId="0">#REF!</definedName>
    <definedName name="Auth" localSheetId="7">#REF!</definedName>
    <definedName name="Auth">#REF!</definedName>
    <definedName name="Control" localSheetId="0">#REF!</definedName>
    <definedName name="Control" localSheetId="7">#REF!</definedName>
    <definedName name="Control">#REF!</definedName>
    <definedName name="Normalization_Coefficient" localSheetId="0">'[3]Configuration &amp; Tuning'!$C$5</definedName>
    <definedName name="Normalization_Coefficient">'[4]Configuration &amp; Tuning'!$C$5</definedName>
    <definedName name="OffShore_Man_Day">#REF!</definedName>
    <definedName name="Onsite_Man_Day">#REF!</definedName>
    <definedName name="PF">[5]Datasheet!$H$13:$H$14</definedName>
    <definedName name="Priorities_Issues" localSheetId="0">OFFSET('[6]Task Status'!$F$29,0,1):OFFSET('[6]Task Status'!$M$29,0,-1)</definedName>
    <definedName name="Priorities_Issues">OFFSET('[6]Task Status'!$F$29,0,1):OFFSET('[6]Task Status'!$M$29,0,-1)</definedName>
    <definedName name="RootCauses" localSheetId="0">#REF!</definedName>
    <definedName name="RootCauses" localSheetId="7">#REF!</definedName>
    <definedName name="RootCauses">#REF!</definedName>
    <definedName name="Status" localSheetId="0">#REF!</definedName>
    <definedName name="Status">#REF!</definedName>
    <definedName name="Table1">'% Data'!$A$1:$C$18</definedName>
    <definedName name="training_session">#REF!</definedName>
    <definedName name="w" localSheetId="0">#REF!</definedName>
    <definedName name="w">#REF!</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6" i="7" l="1"/>
  <c r="P26" i="7"/>
  <c r="O26" i="7"/>
  <c r="N26" i="7"/>
  <c r="H11" i="9"/>
  <c r="Q26" i="7" l="1"/>
  <c r="L7" i="9"/>
  <c r="M7" i="9"/>
  <c r="G19" i="21"/>
  <c r="G20" i="21"/>
  <c r="G21" i="21"/>
  <c r="G22" i="21"/>
  <c r="G23" i="21"/>
  <c r="G24" i="21"/>
  <c r="G25" i="21"/>
  <c r="G26" i="21"/>
  <c r="G27" i="21"/>
  <c r="G28" i="21"/>
  <c r="G29" i="21"/>
  <c r="G30" i="21"/>
  <c r="G31" i="21"/>
  <c r="G32" i="21"/>
  <c r="G33" i="21"/>
  <c r="C45" i="25"/>
  <c r="D45" i="25" s="1"/>
  <c r="C46" i="25"/>
  <c r="D46" i="25" s="1"/>
  <c r="C47" i="25"/>
  <c r="D47" i="25" s="1"/>
  <c r="C42" i="25"/>
  <c r="D42" i="25" s="1"/>
  <c r="C40" i="25"/>
  <c r="D40" i="25" s="1"/>
  <c r="C36" i="25"/>
  <c r="D36" i="25" s="1"/>
  <c r="C37" i="25"/>
  <c r="D37" i="25" s="1"/>
  <c r="C34" i="25"/>
  <c r="D34" i="25" s="1"/>
  <c r="C32" i="25"/>
  <c r="D32" i="25" s="1"/>
  <c r="C29" i="25"/>
  <c r="D29" i="25" s="1"/>
  <c r="C30" i="25"/>
  <c r="D30" i="25" s="1"/>
  <c r="C25" i="25"/>
  <c r="D25" i="25" s="1"/>
  <c r="C26" i="25"/>
  <c r="D26" i="25" s="1"/>
  <c r="C20" i="25"/>
  <c r="D20" i="25" s="1"/>
  <c r="C13" i="25"/>
  <c r="D13" i="25" s="1"/>
  <c r="C12" i="25"/>
  <c r="D12" i="25" s="1"/>
  <c r="C14" i="25"/>
  <c r="D14" i="25" s="1"/>
  <c r="C15" i="25"/>
  <c r="D15" i="25" s="1"/>
  <c r="C16" i="25"/>
  <c r="D16" i="25" s="1"/>
  <c r="C17" i="25"/>
  <c r="D17" i="25" s="1"/>
  <c r="C11" i="25"/>
  <c r="D11" i="25" s="1"/>
  <c r="C50" i="25"/>
  <c r="D50" i="25" s="1"/>
  <c r="I9" i="26"/>
  <c r="H9" i="26"/>
  <c r="S65" i="7"/>
  <c r="R65" i="7"/>
  <c r="P27" i="21"/>
  <c r="P19" i="21"/>
  <c r="P20" i="21"/>
  <c r="P21" i="21"/>
  <c r="P22" i="21"/>
  <c r="P23" i="21"/>
  <c r="J23" i="21"/>
  <c r="M23" i="21"/>
  <c r="P28" i="21"/>
  <c r="P29" i="21"/>
  <c r="P30" i="21"/>
  <c r="P31" i="21"/>
  <c r="P32" i="21"/>
  <c r="P33" i="21"/>
  <c r="P26" i="21"/>
  <c r="P25" i="21"/>
  <c r="P24" i="21"/>
  <c r="M26" i="21"/>
  <c r="M27" i="21"/>
  <c r="M19" i="21"/>
  <c r="M20" i="21"/>
  <c r="M21" i="21"/>
  <c r="M22" i="21"/>
  <c r="M28" i="21"/>
  <c r="M29" i="21"/>
  <c r="M30" i="21"/>
  <c r="M31" i="21"/>
  <c r="M32" i="21"/>
  <c r="M33" i="21"/>
  <c r="M25" i="21"/>
  <c r="M24" i="21"/>
  <c r="J33" i="21"/>
  <c r="J27" i="21"/>
  <c r="J19" i="21"/>
  <c r="J20" i="21"/>
  <c r="J21" i="21"/>
  <c r="J22" i="21"/>
  <c r="J28" i="21"/>
  <c r="J29" i="21"/>
  <c r="J30" i="21"/>
  <c r="J31" i="21"/>
  <c r="J32" i="21"/>
  <c r="J26" i="21"/>
  <c r="J25" i="21"/>
  <c r="J24" i="21"/>
  <c r="F8" i="21"/>
  <c r="D15" i="21"/>
  <c r="H7" i="21"/>
  <c r="F7" i="21"/>
  <c r="C18" i="25"/>
  <c r="D18" i="25" s="1"/>
  <c r="C19" i="25"/>
  <c r="D19" i="25" s="1"/>
  <c r="C21" i="25"/>
  <c r="D21" i="25" s="1"/>
  <c r="C22" i="25"/>
  <c r="D22" i="25" s="1"/>
  <c r="C27" i="25"/>
  <c r="D27" i="25" s="1"/>
  <c r="C28" i="25"/>
  <c r="D28" i="25" s="1"/>
  <c r="C35" i="25"/>
  <c r="D35" i="25" s="1"/>
  <c r="C38" i="25"/>
  <c r="D38" i="25" s="1"/>
  <c r="C41" i="25"/>
  <c r="D41" i="25" s="1"/>
  <c r="C39" i="25"/>
  <c r="D39" i="25" s="1"/>
  <c r="C43" i="25"/>
  <c r="D43" i="25" s="1"/>
  <c r="C48" i="25"/>
  <c r="D48" i="25" s="1"/>
  <c r="C49" i="25"/>
  <c r="D49" i="25" s="1"/>
  <c r="C51" i="25"/>
  <c r="D51" i="25" s="1"/>
  <c r="F5" i="21"/>
  <c r="H5" i="21"/>
  <c r="H6" i="21"/>
  <c r="H8" i="21"/>
  <c r="H9" i="21"/>
  <c r="H10" i="21"/>
  <c r="H11" i="21"/>
  <c r="H12" i="21"/>
  <c r="E174" i="7"/>
  <c r="F12" i="21"/>
  <c r="F11" i="21"/>
  <c r="G51" i="17"/>
  <c r="E192" i="7"/>
  <c r="E167" i="7"/>
  <c r="B9" i="11"/>
  <c r="T18" i="7"/>
  <c r="T17" i="7"/>
  <c r="T16" i="7"/>
  <c r="T15" i="7"/>
  <c r="T14" i="7"/>
  <c r="N15" i="7"/>
  <c r="N143" i="7"/>
  <c r="N144" i="7"/>
  <c r="N145" i="7"/>
  <c r="N142" i="7"/>
  <c r="N141" i="7"/>
  <c r="N134" i="7"/>
  <c r="N135" i="7"/>
  <c r="N136" i="7"/>
  <c r="N133" i="7"/>
  <c r="N132" i="7"/>
  <c r="N125" i="7"/>
  <c r="N126" i="7"/>
  <c r="N127" i="7"/>
  <c r="N124" i="7"/>
  <c r="N123" i="7"/>
  <c r="N116" i="7"/>
  <c r="N117" i="7"/>
  <c r="N118" i="7"/>
  <c r="N115" i="7"/>
  <c r="N114" i="7"/>
  <c r="N107" i="7"/>
  <c r="N108" i="7"/>
  <c r="N109" i="7"/>
  <c r="N106" i="7"/>
  <c r="N105" i="7"/>
  <c r="N97" i="7"/>
  <c r="N98" i="7"/>
  <c r="N99" i="7"/>
  <c r="N100" i="7"/>
  <c r="N96" i="7"/>
  <c r="N90" i="7"/>
  <c r="N89" i="7"/>
  <c r="N91" i="7"/>
  <c r="N88" i="7"/>
  <c r="N92" i="7" s="1"/>
  <c r="N87" i="7"/>
  <c r="N82" i="7"/>
  <c r="N80" i="7"/>
  <c r="N81" i="7"/>
  <c r="N79" i="7"/>
  <c r="N78" i="7"/>
  <c r="Q78" i="7" s="1"/>
  <c r="N71" i="7"/>
  <c r="N72" i="7"/>
  <c r="N73" i="7"/>
  <c r="N70" i="7"/>
  <c r="N69" i="7"/>
  <c r="N62" i="7"/>
  <c r="N63" i="7"/>
  <c r="N64" i="7"/>
  <c r="N61" i="7"/>
  <c r="N60" i="7"/>
  <c r="N53" i="7"/>
  <c r="N54" i="7"/>
  <c r="N55" i="7"/>
  <c r="N52" i="7"/>
  <c r="N51" i="7"/>
  <c r="N45" i="7"/>
  <c r="N44" i="7"/>
  <c r="N46" i="7"/>
  <c r="N43" i="7"/>
  <c r="N42" i="7"/>
  <c r="N35" i="7"/>
  <c r="N36" i="7"/>
  <c r="N37" i="7"/>
  <c r="N34" i="7"/>
  <c r="N33" i="7"/>
  <c r="N28" i="7"/>
  <c r="N27" i="7"/>
  <c r="N25" i="7"/>
  <c r="N24" i="7"/>
  <c r="N23" i="7"/>
  <c r="N29" i="7" s="1"/>
  <c r="N18" i="7"/>
  <c r="N17" i="7"/>
  <c r="N16" i="7"/>
  <c r="N14" i="7"/>
  <c r="N19" i="7" s="1"/>
  <c r="O14" i="7"/>
  <c r="I10" i="26"/>
  <c r="I11" i="26"/>
  <c r="I12" i="26"/>
  <c r="I13" i="26"/>
  <c r="I14" i="26"/>
  <c r="I15" i="26"/>
  <c r="I16" i="26"/>
  <c r="I17" i="26"/>
  <c r="I18" i="26"/>
  <c r="I19" i="26"/>
  <c r="F6" i="21"/>
  <c r="F9" i="21"/>
  <c r="F10" i="21"/>
  <c r="D43" i="21"/>
  <c r="E43" i="21"/>
  <c r="B50" i="21"/>
  <c r="H19" i="26"/>
  <c r="H18" i="26"/>
  <c r="H17" i="26"/>
  <c r="H16" i="26"/>
  <c r="H15" i="26"/>
  <c r="H14" i="26"/>
  <c r="H13" i="26"/>
  <c r="H12" i="26"/>
  <c r="H11" i="26"/>
  <c r="H20" i="26" s="1"/>
  <c r="H10" i="26"/>
  <c r="F48" i="17"/>
  <c r="F47" i="17"/>
  <c r="F46" i="17"/>
  <c r="F45" i="17"/>
  <c r="F44" i="17"/>
  <c r="F42" i="17"/>
  <c r="F41" i="17"/>
  <c r="F40" i="17"/>
  <c r="F39" i="17"/>
  <c r="F38" i="17"/>
  <c r="F37" i="17"/>
  <c r="F35" i="17"/>
  <c r="F34" i="17"/>
  <c r="F33" i="17"/>
  <c r="F32" i="17"/>
  <c r="F31" i="17"/>
  <c r="F29" i="17"/>
  <c r="F28" i="17"/>
  <c r="F27" i="17"/>
  <c r="F26" i="17"/>
  <c r="F24" i="17"/>
  <c r="F23" i="17"/>
  <c r="F22" i="17"/>
  <c r="F21" i="17"/>
  <c r="F20" i="17"/>
  <c r="F19" i="17"/>
  <c r="F17" i="17"/>
  <c r="F16" i="17"/>
  <c r="F15" i="17"/>
  <c r="F14" i="17"/>
  <c r="F13" i="17"/>
  <c r="F12" i="17"/>
  <c r="F11" i="17"/>
  <c r="F10" i="17"/>
  <c r="F9" i="17"/>
  <c r="S146" i="7"/>
  <c r="R146" i="7"/>
  <c r="M146" i="7"/>
  <c r="L146" i="7"/>
  <c r="K146" i="7"/>
  <c r="J146" i="7"/>
  <c r="I146" i="7"/>
  <c r="H146" i="7"/>
  <c r="G146" i="7"/>
  <c r="E146" i="7"/>
  <c r="F146" i="7" s="1"/>
  <c r="D146" i="7"/>
  <c r="T145" i="7"/>
  <c r="P145" i="7"/>
  <c r="O145" i="7"/>
  <c r="T144" i="7"/>
  <c r="P144" i="7"/>
  <c r="O144" i="7"/>
  <c r="T143" i="7"/>
  <c r="P143" i="7"/>
  <c r="O143" i="7"/>
  <c r="T142" i="7"/>
  <c r="P142" i="7"/>
  <c r="O142" i="7"/>
  <c r="T141" i="7"/>
  <c r="P141" i="7"/>
  <c r="O141" i="7"/>
  <c r="S137" i="7"/>
  <c r="R137" i="7"/>
  <c r="M137" i="7"/>
  <c r="L137" i="7"/>
  <c r="K137" i="7"/>
  <c r="J137" i="7"/>
  <c r="I137" i="7"/>
  <c r="H137" i="7"/>
  <c r="G137" i="7"/>
  <c r="E137" i="7"/>
  <c r="F137" i="7" s="1"/>
  <c r="D137" i="7"/>
  <c r="T136" i="7"/>
  <c r="P136" i="7"/>
  <c r="O136" i="7"/>
  <c r="T135" i="7"/>
  <c r="P135" i="7"/>
  <c r="O135" i="7"/>
  <c r="T134" i="7"/>
  <c r="P134" i="7"/>
  <c r="O134" i="7"/>
  <c r="T133" i="7"/>
  <c r="P133" i="7"/>
  <c r="O133" i="7"/>
  <c r="P132" i="7"/>
  <c r="O132" i="7"/>
  <c r="S128" i="7"/>
  <c r="R128" i="7"/>
  <c r="M128" i="7"/>
  <c r="L128" i="7"/>
  <c r="K128" i="7"/>
  <c r="J128" i="7"/>
  <c r="I128" i="7"/>
  <c r="H128" i="7"/>
  <c r="G128" i="7"/>
  <c r="E128" i="7"/>
  <c r="D128" i="7"/>
  <c r="T127" i="7"/>
  <c r="P127" i="7"/>
  <c r="O127" i="7"/>
  <c r="T126" i="7"/>
  <c r="P126" i="7"/>
  <c r="O126" i="7"/>
  <c r="T125" i="7"/>
  <c r="P125" i="7"/>
  <c r="O125" i="7"/>
  <c r="T124" i="7"/>
  <c r="P124" i="7"/>
  <c r="O124" i="7"/>
  <c r="P123" i="7"/>
  <c r="O123" i="7"/>
  <c r="S119" i="7"/>
  <c r="R119" i="7"/>
  <c r="M119" i="7"/>
  <c r="L119" i="7"/>
  <c r="K119" i="7"/>
  <c r="J119" i="7"/>
  <c r="I119" i="7"/>
  <c r="H119" i="7"/>
  <c r="G119" i="7"/>
  <c r="E119" i="7"/>
  <c r="F119" i="7" s="1"/>
  <c r="D119" i="7"/>
  <c r="T118" i="7"/>
  <c r="P118" i="7"/>
  <c r="O118" i="7"/>
  <c r="T117" i="7"/>
  <c r="P117" i="7"/>
  <c r="O117" i="7"/>
  <c r="T116" i="7"/>
  <c r="P116" i="7"/>
  <c r="O116" i="7"/>
  <c r="T115" i="7"/>
  <c r="P115" i="7"/>
  <c r="O115" i="7"/>
  <c r="T114" i="7"/>
  <c r="P114" i="7"/>
  <c r="O114" i="7"/>
  <c r="S110" i="7"/>
  <c r="R110" i="7"/>
  <c r="M110" i="7"/>
  <c r="L110" i="7"/>
  <c r="K110" i="7"/>
  <c r="J110" i="7"/>
  <c r="I110" i="7"/>
  <c r="H110" i="7"/>
  <c r="G110" i="7"/>
  <c r="E110" i="7"/>
  <c r="F110" i="7" s="1"/>
  <c r="D110" i="7"/>
  <c r="T109" i="7"/>
  <c r="P109" i="7"/>
  <c r="O109" i="7"/>
  <c r="Q109" i="7" s="1"/>
  <c r="T108" i="7"/>
  <c r="P108" i="7"/>
  <c r="O108" i="7"/>
  <c r="T107" i="7"/>
  <c r="P107" i="7"/>
  <c r="O107" i="7"/>
  <c r="T106" i="7"/>
  <c r="P106" i="7"/>
  <c r="O106" i="7"/>
  <c r="P105" i="7"/>
  <c r="O105" i="7"/>
  <c r="S101" i="7"/>
  <c r="R101" i="7"/>
  <c r="M101" i="7"/>
  <c r="L101" i="7"/>
  <c r="K101" i="7"/>
  <c r="J101" i="7"/>
  <c r="I101" i="7"/>
  <c r="H101" i="7"/>
  <c r="G101" i="7"/>
  <c r="E101" i="7"/>
  <c r="D101" i="7"/>
  <c r="T100" i="7"/>
  <c r="P100" i="7"/>
  <c r="O100" i="7"/>
  <c r="T99" i="7"/>
  <c r="P99" i="7"/>
  <c r="O99" i="7"/>
  <c r="T98" i="7"/>
  <c r="P98" i="7"/>
  <c r="O98" i="7"/>
  <c r="T97" i="7"/>
  <c r="P97" i="7"/>
  <c r="O97" i="7"/>
  <c r="P96" i="7"/>
  <c r="O96" i="7"/>
  <c r="S92" i="7"/>
  <c r="R92" i="7"/>
  <c r="M92" i="7"/>
  <c r="L92" i="7"/>
  <c r="K92" i="7"/>
  <c r="J92" i="7"/>
  <c r="I92" i="7"/>
  <c r="H92" i="7"/>
  <c r="G92" i="7"/>
  <c r="E92" i="7"/>
  <c r="D92" i="7"/>
  <c r="T91" i="7"/>
  <c r="P91" i="7"/>
  <c r="O91" i="7"/>
  <c r="T90" i="7"/>
  <c r="P90" i="7"/>
  <c r="O90" i="7"/>
  <c r="T89" i="7"/>
  <c r="P89" i="7"/>
  <c r="O89" i="7"/>
  <c r="T88" i="7"/>
  <c r="P88" i="7"/>
  <c r="O88" i="7"/>
  <c r="P87" i="7"/>
  <c r="O87" i="7"/>
  <c r="L6" i="9"/>
  <c r="T132" i="7"/>
  <c r="T137" i="7" s="1"/>
  <c r="T123" i="7"/>
  <c r="T105" i="7"/>
  <c r="T96" i="7"/>
  <c r="T87" i="7"/>
  <c r="T92" i="7" s="1"/>
  <c r="S83" i="7"/>
  <c r="R83" i="7"/>
  <c r="M83" i="7"/>
  <c r="L83" i="7"/>
  <c r="K83" i="7"/>
  <c r="I83" i="7"/>
  <c r="H83" i="7"/>
  <c r="G83" i="7"/>
  <c r="E83" i="7"/>
  <c r="D83" i="7"/>
  <c r="S74" i="7"/>
  <c r="R74" i="7"/>
  <c r="M74" i="7"/>
  <c r="L74" i="7"/>
  <c r="K74" i="7"/>
  <c r="I74" i="7"/>
  <c r="H74" i="7"/>
  <c r="G74" i="7"/>
  <c r="E74" i="7"/>
  <c r="D74" i="7"/>
  <c r="M65" i="7"/>
  <c r="L65" i="7"/>
  <c r="K65" i="7"/>
  <c r="I65" i="7"/>
  <c r="H65" i="7"/>
  <c r="G65" i="7"/>
  <c r="E65" i="7"/>
  <c r="D65" i="7"/>
  <c r="F65" i="7" s="1"/>
  <c r="S56" i="7"/>
  <c r="R56" i="7"/>
  <c r="M56" i="7"/>
  <c r="L56" i="7"/>
  <c r="K56" i="7"/>
  <c r="I56" i="7"/>
  <c r="H56" i="7"/>
  <c r="G56" i="7"/>
  <c r="E56" i="7"/>
  <c r="D56" i="7"/>
  <c r="S47" i="7"/>
  <c r="R47" i="7"/>
  <c r="M47" i="7"/>
  <c r="L47" i="7"/>
  <c r="K47" i="7"/>
  <c r="I47" i="7"/>
  <c r="H47" i="7"/>
  <c r="G47" i="7"/>
  <c r="E47" i="7"/>
  <c r="D47" i="7"/>
  <c r="F47" i="7" s="1"/>
  <c r="S38" i="7"/>
  <c r="R38" i="7"/>
  <c r="M38" i="7"/>
  <c r="L38" i="7"/>
  <c r="K38" i="7"/>
  <c r="I38" i="7"/>
  <c r="H38" i="7"/>
  <c r="G38" i="7"/>
  <c r="E38" i="7"/>
  <c r="D38" i="7"/>
  <c r="S29" i="7"/>
  <c r="R29" i="7"/>
  <c r="M29" i="7"/>
  <c r="L29" i="7"/>
  <c r="K29" i="7"/>
  <c r="I19" i="7"/>
  <c r="H19" i="7"/>
  <c r="G19" i="7"/>
  <c r="I29" i="7"/>
  <c r="H29" i="7"/>
  <c r="G29" i="7"/>
  <c r="E29" i="7"/>
  <c r="D29" i="7"/>
  <c r="S19" i="7"/>
  <c r="R19" i="7"/>
  <c r="M19" i="7"/>
  <c r="L19" i="7"/>
  <c r="K19" i="7"/>
  <c r="E19" i="7"/>
  <c r="D19" i="7"/>
  <c r="J83" i="7"/>
  <c r="J74" i="7"/>
  <c r="J65" i="7"/>
  <c r="J56" i="7"/>
  <c r="J47" i="7"/>
  <c r="J38" i="7"/>
  <c r="J29" i="7"/>
  <c r="J19" i="7"/>
  <c r="T82" i="7"/>
  <c r="T83" i="7" s="1"/>
  <c r="P82" i="7"/>
  <c r="O82" i="7"/>
  <c r="T81" i="7"/>
  <c r="P81" i="7"/>
  <c r="Q81" i="7" s="1"/>
  <c r="O81" i="7"/>
  <c r="T80" i="7"/>
  <c r="P80" i="7"/>
  <c r="O80" i="7"/>
  <c r="T79" i="7"/>
  <c r="P79" i="7"/>
  <c r="O79" i="7"/>
  <c r="P78" i="7"/>
  <c r="O78" i="7"/>
  <c r="P18" i="7"/>
  <c r="O18" i="7"/>
  <c r="P17" i="7"/>
  <c r="O17" i="7"/>
  <c r="P16" i="7"/>
  <c r="O16" i="7"/>
  <c r="P15" i="7"/>
  <c r="O15" i="7"/>
  <c r="P14" i="7"/>
  <c r="T28" i="7"/>
  <c r="P28" i="7"/>
  <c r="O28" i="7"/>
  <c r="T27" i="7"/>
  <c r="P27" i="7"/>
  <c r="O27" i="7"/>
  <c r="T25" i="7"/>
  <c r="P25" i="7"/>
  <c r="O25" i="7"/>
  <c r="T24" i="7"/>
  <c r="P24" i="7"/>
  <c r="O24" i="7"/>
  <c r="P23" i="7"/>
  <c r="O23" i="7"/>
  <c r="O29" i="7" s="1"/>
  <c r="T37" i="7"/>
  <c r="P37" i="7"/>
  <c r="O37" i="7"/>
  <c r="T36" i="7"/>
  <c r="P36" i="7"/>
  <c r="O36" i="7"/>
  <c r="T35" i="7"/>
  <c r="P35" i="7"/>
  <c r="O35" i="7"/>
  <c r="T34" i="7"/>
  <c r="P34" i="7"/>
  <c r="O34" i="7"/>
  <c r="P33" i="7"/>
  <c r="O33" i="7"/>
  <c r="T33" i="7"/>
  <c r="T23" i="7"/>
  <c r="T78" i="7"/>
  <c r="E42" i="21"/>
  <c r="E44" i="21" s="1"/>
  <c r="B4" i="25" s="1"/>
  <c r="F5" i="17"/>
  <c r="P48" i="17"/>
  <c r="P47" i="17"/>
  <c r="P46" i="17"/>
  <c r="P45" i="17"/>
  <c r="P44" i="17"/>
  <c r="P42" i="17"/>
  <c r="P41" i="17"/>
  <c r="P40" i="17"/>
  <c r="P39" i="17"/>
  <c r="P38" i="17"/>
  <c r="P37" i="17"/>
  <c r="P35" i="17"/>
  <c r="P34" i="17"/>
  <c r="P33" i="17"/>
  <c r="P32" i="17"/>
  <c r="P31" i="17"/>
  <c r="P29" i="17"/>
  <c r="P28" i="17"/>
  <c r="P27" i="17"/>
  <c r="P26" i="17"/>
  <c r="P24" i="17"/>
  <c r="P23" i="17"/>
  <c r="P22" i="17"/>
  <c r="P21" i="17"/>
  <c r="P20" i="17"/>
  <c r="P19" i="17"/>
  <c r="P17" i="17"/>
  <c r="P16" i="17"/>
  <c r="P15" i="17"/>
  <c r="P14" i="17"/>
  <c r="P13" i="17"/>
  <c r="P12" i="17"/>
  <c r="P11" i="17"/>
  <c r="P10" i="17"/>
  <c r="P9" i="17"/>
  <c r="P4" i="17"/>
  <c r="P5" i="17"/>
  <c r="P6" i="17"/>
  <c r="P7" i="17"/>
  <c r="P3" i="17"/>
  <c r="E187" i="7"/>
  <c r="F4" i="17"/>
  <c r="F6" i="17"/>
  <c r="F7" i="17"/>
  <c r="F3" i="17"/>
  <c r="O42" i="7"/>
  <c r="P42" i="7"/>
  <c r="T42" i="7"/>
  <c r="O43" i="7"/>
  <c r="P43" i="7"/>
  <c r="T43" i="7"/>
  <c r="O44" i="7"/>
  <c r="P44" i="7"/>
  <c r="T44" i="7"/>
  <c r="O45" i="7"/>
  <c r="P45" i="7"/>
  <c r="T45" i="7"/>
  <c r="O46" i="7"/>
  <c r="P46" i="7"/>
  <c r="T46" i="7"/>
  <c r="O51" i="7"/>
  <c r="P51" i="7"/>
  <c r="T51" i="7"/>
  <c r="O52" i="7"/>
  <c r="P52" i="7"/>
  <c r="T52" i="7"/>
  <c r="O53" i="7"/>
  <c r="P53" i="7"/>
  <c r="T53" i="7"/>
  <c r="O54" i="7"/>
  <c r="P54" i="7"/>
  <c r="T54" i="7"/>
  <c r="O55" i="7"/>
  <c r="P55" i="7"/>
  <c r="T55" i="7"/>
  <c r="O60" i="7"/>
  <c r="O65" i="7" s="1"/>
  <c r="P60" i="7"/>
  <c r="T60" i="7"/>
  <c r="O61" i="7"/>
  <c r="P61" i="7"/>
  <c r="T61" i="7"/>
  <c r="O62" i="7"/>
  <c r="Q62" i="7" s="1"/>
  <c r="P62" i="7"/>
  <c r="T62" i="7"/>
  <c r="O63" i="7"/>
  <c r="P63" i="7"/>
  <c r="T63" i="7"/>
  <c r="O64" i="7"/>
  <c r="P64" i="7"/>
  <c r="T64" i="7"/>
  <c r="O69" i="7"/>
  <c r="P69" i="7"/>
  <c r="Q69" i="7" s="1"/>
  <c r="Q74" i="7" s="1"/>
  <c r="T69" i="7"/>
  <c r="O70" i="7"/>
  <c r="P70" i="7"/>
  <c r="T70" i="7"/>
  <c r="O71" i="7"/>
  <c r="P71" i="7"/>
  <c r="T71" i="7"/>
  <c r="O72" i="7"/>
  <c r="P72" i="7"/>
  <c r="T72" i="7"/>
  <c r="O73" i="7"/>
  <c r="P73" i="7"/>
  <c r="T73" i="7"/>
  <c r="B10" i="15"/>
  <c r="B11" i="15"/>
  <c r="M6" i="9"/>
  <c r="L8" i="9"/>
  <c r="M8" i="9"/>
  <c r="L9" i="9"/>
  <c r="M9" i="9"/>
  <c r="L10" i="9"/>
  <c r="M10" i="9"/>
  <c r="L11" i="9"/>
  <c r="M11" i="9"/>
  <c r="L12" i="9"/>
  <c r="M12" i="9"/>
  <c r="L13" i="9"/>
  <c r="M13" i="9"/>
  <c r="L14" i="9"/>
  <c r="M14" i="9"/>
  <c r="L15" i="9"/>
  <c r="M15" i="9"/>
  <c r="L16" i="9"/>
  <c r="M16" i="9"/>
  <c r="D17" i="9"/>
  <c r="E17" i="9"/>
  <c r="D18" i="9" s="1"/>
  <c r="F17" i="9"/>
  <c r="G17" i="9"/>
  <c r="H17" i="9"/>
  <c r="E157" i="7" s="1"/>
  <c r="I17" i="9"/>
  <c r="J17" i="9"/>
  <c r="K17" i="9"/>
  <c r="J18" i="9"/>
  <c r="Q115" i="7"/>
  <c r="N128" i="7"/>
  <c r="T110" i="7"/>
  <c r="T146" i="7"/>
  <c r="N110" i="7"/>
  <c r="N101" i="7"/>
  <c r="N83" i="7"/>
  <c r="N74" i="7"/>
  <c r="C20" i="21"/>
  <c r="C29" i="21"/>
  <c r="C31" i="21"/>
  <c r="C30" i="21"/>
  <c r="C33" i="21"/>
  <c r="M17" i="9"/>
  <c r="M19" i="9"/>
  <c r="M21" i="9" s="1"/>
  <c r="B14" i="21" s="1"/>
  <c r="N65" i="7"/>
  <c r="T74" i="7"/>
  <c r="Q123" i="7"/>
  <c r="Q126" i="7"/>
  <c r="Q63" i="7"/>
  <c r="F92" i="7"/>
  <c r="F101" i="7"/>
  <c r="F128" i="7"/>
  <c r="T65" i="7"/>
  <c r="F74" i="7"/>
  <c r="D76" i="7" s="1"/>
  <c r="T128" i="7"/>
  <c r="Q87" i="7"/>
  <c r="Q90" i="7"/>
  <c r="Q127" i="7"/>
  <c r="Q125" i="7"/>
  <c r="T119" i="7"/>
  <c r="O119" i="7"/>
  <c r="Q118" i="7"/>
  <c r="Q142" i="7"/>
  <c r="Q27" i="7"/>
  <c r="O83" i="7"/>
  <c r="T101" i="7"/>
  <c r="P110" i="7"/>
  <c r="P119" i="7"/>
  <c r="Q134" i="7"/>
  <c r="Q91" i="7"/>
  <c r="Q98" i="7"/>
  <c r="Q101" i="7" s="1"/>
  <c r="D103" i="7" s="1"/>
  <c r="Q116" i="7"/>
  <c r="P92" i="7"/>
  <c r="P101" i="7"/>
  <c r="Q100" i="7"/>
  <c r="Q99" i="7"/>
  <c r="Q141" i="7"/>
  <c r="Q145" i="7"/>
  <c r="O128" i="7"/>
  <c r="Q108" i="7"/>
  <c r="Q143" i="7"/>
  <c r="Q144" i="7"/>
  <c r="Q146" i="7" s="1"/>
  <c r="N119" i="7"/>
  <c r="N137" i="7"/>
  <c r="N146" i="7"/>
  <c r="Q72" i="7"/>
  <c r="Q64" i="7"/>
  <c r="Q80" i="7"/>
  <c r="Q89" i="7"/>
  <c r="Q107" i="7"/>
  <c r="Q136" i="7"/>
  <c r="Q35" i="7"/>
  <c r="Q73" i="7"/>
  <c r="P74" i="7"/>
  <c r="P65" i="7"/>
  <c r="Q61" i="7"/>
  <c r="Q36" i="7"/>
  <c r="Q82" i="7"/>
  <c r="Q132" i="7"/>
  <c r="Q135" i="7"/>
  <c r="Q137" i="7" s="1"/>
  <c r="P83" i="7"/>
  <c r="F83" i="7"/>
  <c r="P146" i="7"/>
  <c r="O92" i="7"/>
  <c r="O101" i="7"/>
  <c r="O110" i="7"/>
  <c r="Q70" i="7"/>
  <c r="Q105" i="7"/>
  <c r="Q110" i="7" s="1"/>
  <c r="Q88" i="7"/>
  <c r="Q92" i="7" s="1"/>
  <c r="D94" i="7" s="1"/>
  <c r="O146" i="7"/>
  <c r="Q97" i="7"/>
  <c r="Q124" i="7"/>
  <c r="Q128" i="7" s="1"/>
  <c r="P128" i="7"/>
  <c r="P137" i="7"/>
  <c r="Q71" i="7"/>
  <c r="Q25" i="7"/>
  <c r="Q96" i="7"/>
  <c r="Q133" i="7"/>
  <c r="Q106" i="7"/>
  <c r="Q114" i="7"/>
  <c r="Q119" i="7" s="1"/>
  <c r="O74" i="7"/>
  <c r="Q117" i="7"/>
  <c r="O137" i="7"/>
  <c r="Q79" i="7"/>
  <c r="C24" i="21"/>
  <c r="D24" i="21"/>
  <c r="C25" i="21"/>
  <c r="D25" i="21"/>
  <c r="D112" i="7" l="1"/>
  <c r="D139" i="7"/>
  <c r="H22" i="26"/>
  <c r="E179" i="7"/>
  <c r="Q83" i="7"/>
  <c r="D130" i="7"/>
  <c r="F14" i="21"/>
  <c r="H14" i="21"/>
  <c r="D121" i="7"/>
  <c r="D148" i="7"/>
  <c r="D85" i="7"/>
  <c r="Q60" i="7"/>
  <c r="Q65" i="7" s="1"/>
  <c r="D67" i="7" s="1"/>
  <c r="T38" i="7"/>
  <c r="Q23" i="7"/>
  <c r="F29" i="7"/>
  <c r="P19" i="7"/>
  <c r="F18" i="9"/>
  <c r="P38" i="7"/>
  <c r="Q33" i="7"/>
  <c r="I20" i="26"/>
  <c r="T29" i="7"/>
  <c r="I22" i="26"/>
  <c r="B13" i="21" s="1"/>
  <c r="H21" i="26"/>
  <c r="H18" i="9"/>
  <c r="L19" i="9"/>
  <c r="L21" i="9" s="1"/>
  <c r="E158" i="7"/>
  <c r="L17" i="9"/>
  <c r="E159" i="7"/>
  <c r="Q52" i="7"/>
  <c r="O38" i="7"/>
  <c r="P29" i="7"/>
  <c r="Q28" i="7"/>
  <c r="Q18" i="7"/>
  <c r="Q24" i="7"/>
  <c r="Q29" i="7" s="1"/>
  <c r="N38" i="7"/>
  <c r="Q37" i="7"/>
  <c r="N47" i="7"/>
  <c r="Q53" i="7"/>
  <c r="T56" i="7"/>
  <c r="O56" i="7"/>
  <c r="R149" i="7"/>
  <c r="F56" i="7"/>
  <c r="Q55" i="7"/>
  <c r="Q54" i="7"/>
  <c r="P56" i="7"/>
  <c r="Q15" i="7"/>
  <c r="P47" i="7"/>
  <c r="Q43" i="7"/>
  <c r="Q44" i="7"/>
  <c r="T47" i="7"/>
  <c r="Q42" i="7"/>
  <c r="Q45" i="7"/>
  <c r="Q46" i="7"/>
  <c r="F19" i="7"/>
  <c r="Q16" i="7"/>
  <c r="T19" i="7"/>
  <c r="O19" i="7"/>
  <c r="L149" i="7"/>
  <c r="I149" i="7"/>
  <c r="G149" i="7"/>
  <c r="Q17" i="7"/>
  <c r="E149" i="7"/>
  <c r="H149" i="7"/>
  <c r="Q14" i="7"/>
  <c r="M149" i="7"/>
  <c r="N56" i="7"/>
  <c r="Q51" i="7"/>
  <c r="O47" i="7"/>
  <c r="K149" i="7"/>
  <c r="S149" i="7"/>
  <c r="E163" i="7" s="1"/>
  <c r="Q34" i="7"/>
  <c r="Q38" i="7" s="1"/>
  <c r="F38" i="7"/>
  <c r="D149" i="7"/>
  <c r="D31" i="7" l="1"/>
  <c r="F13" i="21"/>
  <c r="F15" i="21" s="1"/>
  <c r="H13" i="21"/>
  <c r="H15" i="21" s="1"/>
  <c r="B3" i="25" s="1"/>
  <c r="B15" i="21"/>
  <c r="L20" i="9"/>
  <c r="E156" i="7"/>
  <c r="B10" i="11" s="1"/>
  <c r="J149" i="7"/>
  <c r="B5" i="11" s="1"/>
  <c r="F149" i="7"/>
  <c r="E154" i="7" s="1"/>
  <c r="P149" i="7"/>
  <c r="N149" i="7"/>
  <c r="Q56" i="7"/>
  <c r="D58" i="7" s="1"/>
  <c r="O149" i="7"/>
  <c r="T149" i="7"/>
  <c r="Q47" i="7"/>
  <c r="D49" i="7" s="1"/>
  <c r="Q19" i="7"/>
  <c r="D21" i="7" s="1"/>
  <c r="E166" i="7"/>
  <c r="E165" i="7"/>
  <c r="E164" i="7" s="1"/>
  <c r="E160" i="7" s="1"/>
  <c r="D40" i="7"/>
  <c r="B7" i="11" l="1"/>
  <c r="E155" i="7"/>
  <c r="E153" i="7" s="1"/>
  <c r="B3" i="11" s="1"/>
  <c r="B8" i="11"/>
  <c r="Q149" i="7"/>
  <c r="D150" i="7" s="1"/>
  <c r="E181" i="7" l="1"/>
  <c r="E177" i="7" s="1"/>
  <c r="B11" i="11" s="1"/>
  <c r="B6" i="11"/>
  <c r="E185" i="7" l="1"/>
  <c r="E184" i="7"/>
  <c r="E186" i="7"/>
  <c r="E183" i="7" l="1"/>
  <c r="B20" i="15" s="1"/>
  <c r="B4" i="11" l="1"/>
  <c r="E188" i="7"/>
  <c r="J50" i="17" s="1"/>
  <c r="P50" i="17" s="1"/>
  <c r="P51" i="17" s="1"/>
  <c r="E193" i="7" s="1"/>
  <c r="E191" i="7" s="1"/>
  <c r="E194" i="7" s="1"/>
  <c r="E195" i="7" l="1"/>
  <c r="B33" i="21" s="1"/>
  <c r="F33" i="21" s="1"/>
  <c r="D33" i="21" s="1"/>
  <c r="D1" i="11"/>
  <c r="G191" i="7"/>
  <c r="E196" i="7" l="1"/>
  <c r="Q40" i="7" s="1"/>
  <c r="B31" i="21"/>
  <c r="F31" i="21" s="1"/>
  <c r="D31" i="21" s="1"/>
  <c r="C5" i="11"/>
  <c r="B21" i="21"/>
  <c r="F21" i="21" s="1"/>
  <c r="C9" i="11"/>
  <c r="B28" i="21"/>
  <c r="F28" i="21" s="1"/>
  <c r="B26" i="21"/>
  <c r="F26" i="21" s="1"/>
  <c r="C10" i="11"/>
  <c r="B30" i="21"/>
  <c r="F30" i="21" s="1"/>
  <c r="D30" i="21" s="1"/>
  <c r="B27" i="21"/>
  <c r="F27" i="21" s="1"/>
  <c r="B29" i="21"/>
  <c r="F29" i="21" s="1"/>
  <c r="D29" i="21" s="1"/>
  <c r="B20" i="21"/>
  <c r="F20" i="21" s="1"/>
  <c r="D20" i="21" s="1"/>
  <c r="B23" i="21"/>
  <c r="F23" i="21" s="1"/>
  <c r="B24" i="21"/>
  <c r="C8" i="11"/>
  <c r="B22" i="21"/>
  <c r="C3" i="11"/>
  <c r="B25" i="21"/>
  <c r="C7" i="11"/>
  <c r="C6" i="11"/>
  <c r="B32" i="21"/>
  <c r="F32" i="21" s="1"/>
  <c r="C11" i="11"/>
  <c r="B19" i="21"/>
  <c r="C4" i="11"/>
  <c r="Q21" i="7" l="1"/>
  <c r="Q85" i="7"/>
  <c r="Q67" i="7"/>
  <c r="Q139" i="7"/>
  <c r="E200" i="7"/>
  <c r="Q58" i="7"/>
  <c r="Q150" i="7"/>
  <c r="Q130" i="7"/>
  <c r="Q103" i="7"/>
  <c r="Q94" i="7"/>
  <c r="Q31" i="7"/>
  <c r="B29" i="15"/>
  <c r="Q121" i="7"/>
  <c r="Q148" i="7"/>
  <c r="Q112" i="7"/>
  <c r="Q76" i="7"/>
  <c r="Q49" i="7"/>
  <c r="C32" i="21"/>
  <c r="D32" i="21"/>
  <c r="D23" i="21"/>
  <c r="C23" i="21"/>
  <c r="C23" i="25"/>
  <c r="F22" i="21"/>
  <c r="B19" i="15"/>
  <c r="D21" i="21"/>
  <c r="C21" i="21"/>
  <c r="C24" i="25"/>
  <c r="F19" i="21"/>
  <c r="B34" i="21"/>
  <c r="C26" i="21"/>
  <c r="C44" i="25"/>
  <c r="D26" i="21"/>
  <c r="C27" i="21"/>
  <c r="D27" i="21"/>
  <c r="D28" i="21"/>
  <c r="C28" i="21"/>
  <c r="E18" i="25" l="1"/>
  <c r="E29" i="25"/>
  <c r="E21" i="25"/>
  <c r="E13" i="25"/>
  <c r="E15" i="25"/>
  <c r="E32" i="25"/>
  <c r="E42" i="25"/>
  <c r="E39" i="25"/>
  <c r="E17" i="25"/>
  <c r="E40" i="25"/>
  <c r="E25" i="25"/>
  <c r="E14" i="25"/>
  <c r="E36" i="25"/>
  <c r="E16" i="25"/>
  <c r="E46" i="25"/>
  <c r="E27" i="25"/>
  <c r="E37" i="25"/>
  <c r="E26" i="25"/>
  <c r="E47" i="25"/>
  <c r="E28" i="25"/>
  <c r="E11" i="25"/>
  <c r="E41" i="25"/>
  <c r="E48" i="25"/>
  <c r="E30" i="25"/>
  <c r="E19" i="25"/>
  <c r="E43" i="25"/>
  <c r="E20" i="25"/>
  <c r="E35" i="25"/>
  <c r="E51" i="25"/>
  <c r="E12" i="25"/>
  <c r="E38" i="25"/>
  <c r="E49" i="25"/>
  <c r="E50" i="25"/>
  <c r="E45" i="25"/>
  <c r="E34" i="25"/>
  <c r="E22" i="25"/>
  <c r="D44" i="25"/>
  <c r="E44" i="25"/>
  <c r="C19" i="21"/>
  <c r="C31" i="25"/>
  <c r="D19" i="21"/>
  <c r="B23" i="15"/>
  <c r="B26" i="15" s="1"/>
  <c r="B18" i="15"/>
  <c r="B22" i="15" s="1"/>
  <c r="B25" i="15" s="1"/>
  <c r="D24" i="25"/>
  <c r="E24" i="25"/>
  <c r="D22" i="21"/>
  <c r="C22" i="21"/>
  <c r="C33" i="25"/>
  <c r="D23" i="25"/>
  <c r="E23" i="25"/>
  <c r="B30" i="15" l="1"/>
  <c r="B31" i="15" s="1"/>
  <c r="D31" i="25"/>
  <c r="E31" i="25"/>
  <c r="C34" i="21"/>
  <c r="D33" i="25"/>
  <c r="E33" i="25"/>
  <c r="C52" i="25"/>
  <c r="D34" i="21"/>
  <c r="B2" i="25" s="1"/>
  <c r="B5" i="25" s="1"/>
  <c r="D52" i="25" l="1"/>
  <c r="C53" i="25" s="1"/>
  <c r="B6" i="2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00000000-0006-0000-0200-000001000000}">
      <text>
        <r>
          <rPr>
            <sz val="10"/>
            <rFont val="Arial"/>
            <family val="2"/>
          </rPr>
          <t>the technical assumptions that are taken into consideration by the estimator foe example (technology ,tools, architecture)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Shaimaa Shaheen</author>
    <author>reem.amer</author>
  </authors>
  <commentList>
    <comment ref="B1" authorId="0" shapeId="0" xr:uid="{00000000-0006-0000-0400-000001000000}">
      <text>
        <r>
          <rPr>
            <sz val="10"/>
            <rFont val="Arial"/>
            <family val="2"/>
          </rPr>
          <t>These values are used in calculating the related phases effort in offshore estimate tab</t>
        </r>
      </text>
    </comment>
    <comment ref="A2" authorId="1" shapeId="0" xr:uid="{00000000-0006-0000-0400-000002000000}">
      <text>
        <r>
          <rPr>
            <b/>
            <sz val="9"/>
            <color indexed="81"/>
            <rFont val="Tahoma"/>
            <family val="2"/>
          </rPr>
          <t>Of overall project effort</t>
        </r>
        <r>
          <rPr>
            <sz val="9"/>
            <color indexed="81"/>
            <rFont val="Tahoma"/>
            <family val="2"/>
          </rPr>
          <t xml:space="preserve">
</t>
        </r>
      </text>
    </comment>
    <comment ref="A3" authorId="1" shapeId="0" xr:uid="{00000000-0006-0000-0400-000003000000}">
      <text>
        <r>
          <rPr>
            <b/>
            <sz val="9"/>
            <color indexed="81"/>
            <rFont val="Tahoma"/>
            <family val="2"/>
          </rPr>
          <t>Of overall project effort</t>
        </r>
        <r>
          <rPr>
            <sz val="9"/>
            <color indexed="81"/>
            <rFont val="Tahoma"/>
            <family val="2"/>
          </rPr>
          <t xml:space="preserve">
</t>
        </r>
      </text>
    </comment>
    <comment ref="A4" authorId="1" shapeId="0" xr:uid="{00000000-0006-0000-0400-000004000000}">
      <text>
        <r>
          <rPr>
            <b/>
            <sz val="9"/>
            <color indexed="81"/>
            <rFont val="Tahoma"/>
            <family val="2"/>
          </rPr>
          <t>Of overall project effort</t>
        </r>
        <r>
          <rPr>
            <sz val="9"/>
            <color indexed="81"/>
            <rFont val="Tahoma"/>
            <family val="2"/>
          </rPr>
          <t xml:space="preserve">
</t>
        </r>
      </text>
    </comment>
    <comment ref="A5" authorId="2" shapeId="0" xr:uid="{00000000-0006-0000-0400-000005000000}">
      <text>
        <r>
          <rPr>
            <b/>
            <sz val="8"/>
            <color indexed="81"/>
            <rFont val="Tahoma"/>
            <family val="2"/>
          </rPr>
          <t>Of Development Phase</t>
        </r>
        <r>
          <rPr>
            <sz val="8"/>
            <color indexed="81"/>
            <rFont val="Tahoma"/>
            <family val="2"/>
          </rPr>
          <t xml:space="preserve">
</t>
        </r>
      </text>
    </comment>
    <comment ref="A6" authorId="2" shapeId="0" xr:uid="{00000000-0006-0000-0400-000006000000}">
      <text>
        <r>
          <rPr>
            <b/>
            <sz val="8"/>
            <color indexed="81"/>
            <rFont val="Tahoma"/>
            <family val="2"/>
          </rPr>
          <t>Of Development Phase</t>
        </r>
        <r>
          <rPr>
            <sz val="8"/>
            <color indexed="81"/>
            <rFont val="Tahoma"/>
            <family val="2"/>
          </rPr>
          <t xml:space="preserve">
</t>
        </r>
      </text>
    </comment>
    <comment ref="A7" authorId="2" shapeId="0" xr:uid="{00000000-0006-0000-0400-000007000000}">
      <text>
        <r>
          <rPr>
            <b/>
            <sz val="8"/>
            <color indexed="81"/>
            <rFont val="Tahoma"/>
            <family val="2"/>
          </rPr>
          <t>Of Testing Effort</t>
        </r>
        <r>
          <rPr>
            <sz val="8"/>
            <color indexed="81"/>
            <rFont val="Tahoma"/>
            <family val="2"/>
          </rPr>
          <t xml:space="preserve">
</t>
        </r>
      </text>
    </comment>
    <comment ref="A8" authorId="2" shapeId="0" xr:uid="{00000000-0006-0000-0400-000008000000}">
      <text>
        <r>
          <rPr>
            <sz val="8"/>
            <color indexed="81"/>
            <rFont val="Tahoma"/>
            <family val="2"/>
          </rPr>
          <t xml:space="preserve">Based on Duration of warranty (1 Month to 1 year)
</t>
        </r>
      </text>
    </comment>
    <comment ref="A9" authorId="1" shapeId="0" xr:uid="{00000000-0006-0000-0400-000009000000}">
      <text>
        <r>
          <rPr>
            <b/>
            <sz val="9"/>
            <color indexed="81"/>
            <rFont val="Tahoma"/>
            <family val="2"/>
          </rPr>
          <t>Note that sources of Project contingency are Modules total Contingency + this value that should be used in Risks tab</t>
        </r>
        <r>
          <rPr>
            <sz val="9"/>
            <color indexed="81"/>
            <rFont val="Tahoma"/>
            <family val="2"/>
          </rPr>
          <t xml:space="preserve">
</t>
        </r>
      </text>
    </comment>
    <comment ref="A10" authorId="1" shapeId="0" xr:uid="{00000000-0006-0000-0400-00000A000000}">
      <text>
        <r>
          <rPr>
            <b/>
            <sz val="9"/>
            <color indexed="81"/>
            <rFont val="Tahoma"/>
            <family val="2"/>
          </rPr>
          <t>From (the total project offshore effort + onsite integration effort + onsite development effort)</t>
        </r>
        <r>
          <rPr>
            <sz val="9"/>
            <color indexed="81"/>
            <rFont val="Tahoma"/>
            <family val="2"/>
          </rPr>
          <t xml:space="preserve">
</t>
        </r>
      </text>
    </comment>
    <comment ref="B12" authorId="0" shapeId="0" xr:uid="{00000000-0006-0000-0400-00000B000000}">
      <text>
        <r>
          <rPr>
            <sz val="10"/>
            <rFont val="Arial"/>
            <family val="2"/>
          </rPr>
          <t>These values are used in calculating the related phases effort in offshore estimate tab</t>
        </r>
      </text>
    </comment>
    <comment ref="A13" authorId="1" shapeId="0" xr:uid="{00000000-0006-0000-0400-00000C000000}">
      <text>
        <r>
          <rPr>
            <b/>
            <sz val="9"/>
            <color indexed="81"/>
            <rFont val="Tahoma"/>
            <family val="2"/>
          </rPr>
          <t>Of requirements phase</t>
        </r>
        <r>
          <rPr>
            <sz val="9"/>
            <color indexed="81"/>
            <rFont val="Tahoma"/>
            <family val="2"/>
          </rPr>
          <t xml:space="preserve">
</t>
        </r>
      </text>
    </comment>
    <comment ref="A14" authorId="1" shapeId="0" xr:uid="{00000000-0006-0000-0400-00000D000000}">
      <text>
        <r>
          <rPr>
            <b/>
            <sz val="9"/>
            <color indexed="81"/>
            <rFont val="Tahoma"/>
            <family val="2"/>
          </rPr>
          <t>Of requirements phase</t>
        </r>
        <r>
          <rPr>
            <sz val="9"/>
            <color indexed="81"/>
            <rFont val="Tahoma"/>
            <family val="2"/>
          </rPr>
          <t xml:space="preserve">
</t>
        </r>
      </text>
    </comment>
    <comment ref="A15" authorId="1" shapeId="0" xr:uid="{00000000-0006-0000-0400-00000E000000}">
      <text>
        <r>
          <rPr>
            <b/>
            <sz val="9"/>
            <color indexed="81"/>
            <rFont val="Tahoma"/>
            <family val="2"/>
          </rPr>
          <t>Of development phase</t>
        </r>
        <r>
          <rPr>
            <sz val="9"/>
            <color indexed="81"/>
            <rFont val="Tahoma"/>
            <family val="2"/>
          </rPr>
          <t xml:space="preserve">
</t>
        </r>
      </text>
    </comment>
    <comment ref="A16" authorId="1" shapeId="0" xr:uid="{00000000-0006-0000-0400-00000F000000}">
      <text>
        <r>
          <rPr>
            <b/>
            <sz val="9"/>
            <color indexed="81"/>
            <rFont val="Tahoma"/>
            <family val="2"/>
          </rPr>
          <t>Of testing phase effort</t>
        </r>
        <r>
          <rPr>
            <sz val="9"/>
            <color indexed="81"/>
            <rFont val="Tahoma"/>
            <family val="2"/>
          </rPr>
          <t xml:space="preserve">
</t>
        </r>
      </text>
    </comment>
    <comment ref="A17" authorId="1" shapeId="0" xr:uid="{00000000-0006-0000-0400-000010000000}">
      <text>
        <r>
          <rPr>
            <b/>
            <sz val="9"/>
            <color indexed="81"/>
            <rFont val="Tahoma"/>
            <family val="2"/>
          </rPr>
          <t>Of testing phase effort</t>
        </r>
        <r>
          <rPr>
            <sz val="9"/>
            <color indexed="81"/>
            <rFont val="Tahoma"/>
            <family val="2"/>
          </rPr>
          <t xml:space="preserve">
</t>
        </r>
      </text>
    </comment>
    <comment ref="A18" authorId="1" shapeId="0" xr:uid="{00000000-0006-0000-0400-000011000000}">
      <text>
        <r>
          <rPr>
            <b/>
            <sz val="9"/>
            <color indexed="81"/>
            <rFont val="Tahoma"/>
            <family val="2"/>
          </rPr>
          <t>Of testing phase (test cases creation effort + testing effort)</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reem.amer</author>
    <author/>
    <author>Shaimaa Shaheen</author>
    <author>tc={6FC49B9B-209D-4468-8074-F81E7F45B83E}</author>
    <author>tc={A0F82F93-5787-4085-AEBA-8F338F55C36C}</author>
    <author>Nashwa Bakry</author>
  </authors>
  <commentList>
    <comment ref="A11" authorId="0" shapeId="0" xr:uid="{00000000-0006-0000-0500-000001000000}">
      <text>
        <r>
          <rPr>
            <b/>
            <sz val="8"/>
            <color indexed="81"/>
            <rFont val="Tahoma"/>
            <family val="2"/>
          </rPr>
          <t>These column are used to related features to each other ,it simplify planning in MSP &amp; as well simplify the impact of updating any feature estimate</t>
        </r>
        <r>
          <rPr>
            <sz val="8"/>
            <color indexed="81"/>
            <rFont val="Tahoma"/>
            <family val="2"/>
          </rPr>
          <t xml:space="preserve">
</t>
        </r>
      </text>
    </comment>
    <comment ref="G12" authorId="0" shapeId="0" xr:uid="{00000000-0006-0000-0500-000002000000}">
      <text>
        <r>
          <rPr>
            <sz val="8"/>
            <color indexed="81"/>
            <rFont val="Tahoma"/>
            <family val="2"/>
          </rPr>
          <t>Total design meetings hours could be calculated by (#of resources*Meetings HRs)</t>
        </r>
        <r>
          <rPr>
            <sz val="8"/>
            <color indexed="81"/>
            <rFont val="Tahoma"/>
            <family val="2"/>
          </rPr>
          <t xml:space="preserve">
</t>
        </r>
      </text>
    </comment>
    <comment ref="M12" authorId="1" shapeId="0" xr:uid="{00000000-0006-0000-0500-000003000000}">
      <text>
        <r>
          <rPr>
            <sz val="10"/>
            <rFont val="Arial"/>
            <family val="2"/>
          </rPr>
          <t>Add here only the effort required from SWENGs in Interface layer as UX effort is calculated separately below</t>
        </r>
      </text>
    </comment>
    <comment ref="N12" authorId="2" shapeId="0" xr:uid="{00000000-0006-0000-0500-000004000000}">
      <text>
        <r>
          <rPr>
            <sz val="9"/>
            <color indexed="81"/>
            <rFont val="Tahoma"/>
            <family val="2"/>
          </rPr>
          <t>Calculated using Code review defined percentage in %Data tab</t>
        </r>
      </text>
    </comment>
    <comment ref="O12" authorId="1" shapeId="0" xr:uid="{00000000-0006-0000-0500-000005000000}">
      <text>
        <r>
          <rPr>
            <sz val="10"/>
            <rFont val="Arial"/>
            <family val="2"/>
          </rPr>
          <t>Calculated using Code review defined percentage in %Data tab</t>
        </r>
      </text>
    </comment>
    <comment ref="P12" authorId="1" shapeId="0" xr:uid="{00000000-0006-0000-0500-000006000000}">
      <text>
        <r>
          <rPr>
            <sz val="10"/>
            <rFont val="Arial"/>
            <family val="2"/>
          </rPr>
          <t>Calculated using Bug Fixing defined percentage in %Data tab</t>
        </r>
      </text>
    </comment>
    <comment ref="Q21" authorId="0" shapeId="0" xr:uid="{00000000-0006-0000-0500-000007000000}">
      <text>
        <r>
          <rPr>
            <b/>
            <sz val="8"/>
            <color indexed="81"/>
            <rFont val="Tahoma"/>
            <family val="2"/>
          </rPr>
          <t>Feature total * total effort estimate for the project after warranty(including all activities) / divided by total features estimate before adding activities</t>
        </r>
      </text>
    </comment>
    <comment ref="S23" authorId="3" shapeId="0" xr:uid="{6FC49B9B-209D-4468-8074-F81E7F45B83E}">
      <text>
        <t xml:space="preserve">[Threaded comment]
Your version of Excel allows you to read this threaded comment; however, any edits to it will get removed if the file is opened in a newer version of Excel. Learn more: https://go.microsoft.com/fwlink/?linkid=870924
Comment:
    No Testcases as the testing will be using SQL script. Testing and testcasesa are the same in such case
</t>
      </text>
    </comment>
    <comment ref="R24" authorId="4" shapeId="0" xr:uid="{A0F82F93-5787-4085-AEBA-8F338F55C36C}">
      <text>
        <t xml:space="preserve">[Threaded comment]
Your version of Excel allows you to read this threaded comment; however, any edits to it will get removed if the file is opened in a newer version of Excel. Learn more: https://go.microsoft.com/fwlink/?linkid=870924
Comment:
    For All Cases and under modules..
</t>
      </text>
    </comment>
    <comment ref="Q31" authorId="0" shapeId="0" xr:uid="{00000000-0006-0000-0500-000008000000}">
      <text>
        <r>
          <rPr>
            <b/>
            <sz val="8"/>
            <color indexed="81"/>
            <rFont val="Tahoma"/>
            <family val="2"/>
          </rPr>
          <t>Feature total * total effort estimate for the project after warranty(including all activities) / divided by total features estimate before adding activities</t>
        </r>
      </text>
    </comment>
    <comment ref="Q40" authorId="0" shapeId="0" xr:uid="{00000000-0006-0000-0500-000009000000}">
      <text>
        <r>
          <rPr>
            <b/>
            <sz val="8"/>
            <color indexed="81"/>
            <rFont val="Tahoma"/>
            <family val="2"/>
          </rPr>
          <t>Feature total * total effort estimate for the project after warranty(including all activities) / divided by total features estimate before adding activities</t>
        </r>
      </text>
    </comment>
    <comment ref="Q49" authorId="0" shapeId="0" xr:uid="{00000000-0006-0000-0500-00000A000000}">
      <text>
        <r>
          <rPr>
            <b/>
            <sz val="8"/>
            <color indexed="81"/>
            <rFont val="Tahoma"/>
            <family val="2"/>
          </rPr>
          <t>Feature total * total effort estimate for the project after warranty(including all activities) / divided by total features estimate before adding activities</t>
        </r>
      </text>
    </comment>
    <comment ref="Q58" authorId="0" shapeId="0" xr:uid="{00000000-0006-0000-0500-00000B000000}">
      <text>
        <r>
          <rPr>
            <b/>
            <sz val="8"/>
            <color indexed="81"/>
            <rFont val="Tahoma"/>
            <family val="2"/>
          </rPr>
          <t>Feature total * total effort estimate for the project after warranty(including all activities) / divided by total features estimate before adding activities</t>
        </r>
      </text>
    </comment>
    <comment ref="Q67" authorId="0" shapeId="0" xr:uid="{00000000-0006-0000-0500-00000C000000}">
      <text>
        <r>
          <rPr>
            <b/>
            <sz val="8"/>
            <color indexed="81"/>
            <rFont val="Tahoma"/>
            <family val="2"/>
          </rPr>
          <t>Feature total * total effort estimate for the project after warranty(including all activities) / divided by total features estimate before adding activities</t>
        </r>
      </text>
    </comment>
    <comment ref="Q76" authorId="0" shapeId="0" xr:uid="{00000000-0006-0000-0500-00000D000000}">
      <text>
        <r>
          <rPr>
            <b/>
            <sz val="8"/>
            <color indexed="81"/>
            <rFont val="Tahoma"/>
            <family val="2"/>
          </rPr>
          <t>Feature total * total effort estimate for the project after warranty(including all activities) / divided by total features estimate before adding activities</t>
        </r>
      </text>
    </comment>
    <comment ref="Q85" authorId="0" shapeId="0" xr:uid="{00000000-0006-0000-0500-00000E000000}">
      <text>
        <r>
          <rPr>
            <b/>
            <sz val="8"/>
            <color indexed="81"/>
            <rFont val="Tahoma"/>
            <family val="2"/>
          </rPr>
          <t>Feature total * total effort estimate for the project after warranty(including all activities) / divided by total features estimate before adding activities</t>
        </r>
      </text>
    </comment>
    <comment ref="Q94" authorId="0" shapeId="0" xr:uid="{00000000-0006-0000-0500-00000F000000}">
      <text>
        <r>
          <rPr>
            <b/>
            <sz val="8"/>
            <color indexed="81"/>
            <rFont val="Tahoma"/>
            <family val="2"/>
          </rPr>
          <t>Feature total * total effort estimate for the project after warranty(including all activities) / divided by total features estimate before adding activities</t>
        </r>
      </text>
    </comment>
    <comment ref="Q103" authorId="0" shapeId="0" xr:uid="{00000000-0006-0000-0500-000010000000}">
      <text>
        <r>
          <rPr>
            <b/>
            <sz val="8"/>
            <color indexed="81"/>
            <rFont val="Tahoma"/>
            <family val="2"/>
          </rPr>
          <t>Feature total * total effort estimate for the project after warranty(including all activities) / divided by total features estimate before adding activities</t>
        </r>
      </text>
    </comment>
    <comment ref="C105" authorId="5" shapeId="0" xr:uid="{00000000-0006-0000-0500-000011000000}">
      <text>
        <r>
          <rPr>
            <b/>
            <sz val="9"/>
            <color indexed="81"/>
            <rFont val="Tahoma"/>
            <family val="2"/>
          </rPr>
          <t>Nashwa Bakry:</t>
        </r>
        <r>
          <rPr>
            <sz val="9"/>
            <color indexed="81"/>
            <rFont val="Tahoma"/>
            <family val="2"/>
          </rPr>
          <t xml:space="preserve">
Generic task to consolidate any updates on the reports as implications from the requested features
Budegtary estimate is added
</t>
        </r>
      </text>
    </comment>
    <comment ref="Q112" authorId="0" shapeId="0" xr:uid="{00000000-0006-0000-0500-000012000000}">
      <text>
        <r>
          <rPr>
            <b/>
            <sz val="8"/>
            <color indexed="81"/>
            <rFont val="Tahoma"/>
            <family val="2"/>
          </rPr>
          <t>Feature total * total effort estimate for the project after warranty(including all activities) / divided by total features estimate before adding activities</t>
        </r>
      </text>
    </comment>
    <comment ref="Q121" authorId="0" shapeId="0" xr:uid="{00000000-0006-0000-0500-000013000000}">
      <text>
        <r>
          <rPr>
            <b/>
            <sz val="8"/>
            <color indexed="81"/>
            <rFont val="Tahoma"/>
            <family val="2"/>
          </rPr>
          <t>Feature total * total effort estimate for the project after warranty(including all activities) / divided by total features estimate before adding activities</t>
        </r>
      </text>
    </comment>
    <comment ref="Q130" authorId="0" shapeId="0" xr:uid="{00000000-0006-0000-0500-000014000000}">
      <text>
        <r>
          <rPr>
            <b/>
            <sz val="8"/>
            <color indexed="81"/>
            <rFont val="Tahoma"/>
            <family val="2"/>
          </rPr>
          <t>Feature total * total effort estimate for the project after warranty(including all activities) / divided by total features estimate before adding activities</t>
        </r>
      </text>
    </comment>
    <comment ref="Q139" authorId="0" shapeId="0" xr:uid="{00000000-0006-0000-0500-000015000000}">
      <text>
        <r>
          <rPr>
            <b/>
            <sz val="8"/>
            <color indexed="81"/>
            <rFont val="Tahoma"/>
            <family val="2"/>
          </rPr>
          <t>Feature total * total effort estimate for the project after warranty(including all activities) / divided by total features estimate before adding activities</t>
        </r>
      </text>
    </comment>
    <comment ref="Q148" authorId="0" shapeId="0" xr:uid="{00000000-0006-0000-0500-000016000000}">
      <text>
        <r>
          <rPr>
            <b/>
            <sz val="8"/>
            <color indexed="81"/>
            <rFont val="Tahoma"/>
            <family val="2"/>
          </rPr>
          <t>Feature total * total effort estimate for the project after warranty(including all activities) / divided by total features estimate before adding activities</t>
        </r>
      </text>
    </comment>
    <comment ref="J149" authorId="0" shapeId="0" xr:uid="{00000000-0006-0000-0500-000017000000}">
      <text>
        <r>
          <rPr>
            <b/>
            <sz val="8"/>
            <color indexed="81"/>
            <rFont val="Tahoma"/>
            <family val="2"/>
          </rPr>
          <t>Note that UX design is added to the Phase effort only &amp; not to detailed design tasks total</t>
        </r>
        <r>
          <rPr>
            <sz val="8"/>
            <color indexed="81"/>
            <rFont val="Tahoma"/>
            <family val="2"/>
          </rPr>
          <t xml:space="preserve">
</t>
        </r>
      </text>
    </comment>
    <comment ref="D150" authorId="0" shapeId="0" xr:uid="{00000000-0006-0000-0500-000018000000}">
      <text>
        <r>
          <rPr>
            <b/>
            <sz val="8"/>
            <color indexed="81"/>
            <rFont val="Tahoma"/>
            <family val="2"/>
          </rPr>
          <t>Including UX efforts as it is treated as a Module</t>
        </r>
      </text>
    </comment>
    <comment ref="E156" authorId="2" shapeId="0" xr:uid="{00000000-0006-0000-0500-000019000000}">
      <text>
        <r>
          <rPr>
            <sz val="9"/>
            <color indexed="81"/>
            <rFont val="Tahoma"/>
            <family val="2"/>
          </rPr>
          <t xml:space="preserve">This cell is NOT included in the below formulas since it is already included in the "Design sub-total" 
- Planning
- Tracking
- Communication &amp; meetings
- Total Project estimated HRs Before Contingency &amp; Warranty  </t>
        </r>
      </text>
    </comment>
    <comment ref="A157" authorId="2" shapeId="0" xr:uid="{00000000-0006-0000-0500-00001A000000}">
      <text>
        <r>
          <rPr>
            <sz val="9"/>
            <color indexed="81"/>
            <rFont val="Tahoma"/>
            <family val="2"/>
          </rPr>
          <t>Automatically reads from UX tab the 
UI&amp;RIA Effort then calculate bug fixing effort  &amp; you can add related testing effort as well</t>
        </r>
      </text>
    </comment>
    <comment ref="A158" authorId="2" shapeId="0" xr:uid="{00000000-0006-0000-0500-00001B000000}">
      <text>
        <r>
          <rPr>
            <sz val="9"/>
            <color indexed="81"/>
            <rFont val="Tahoma"/>
            <family val="2"/>
          </rPr>
          <t>Automatically reads from UX tab the 
Usability &amp;Graphics effort then you can add related testing effort (if needed)</t>
        </r>
      </text>
    </comment>
    <comment ref="E179" authorId="2" shapeId="0" xr:uid="{00000000-0006-0000-0500-00001C000000}">
      <text>
        <r>
          <rPr>
            <sz val="9"/>
            <color indexed="81"/>
            <rFont val="Tahoma"/>
            <family val="2"/>
          </rPr>
          <t>Gets data from TW tab</t>
        </r>
      </text>
    </comment>
    <comment ref="E181" authorId="2" shapeId="0" xr:uid="{00000000-0006-0000-0500-00001D000000}">
      <text>
        <r>
          <rPr>
            <b/>
            <sz val="9"/>
            <color indexed="81"/>
            <rFont val="Tahoma"/>
            <family val="2"/>
          </rPr>
          <t>Excluded:</t>
        </r>
        <r>
          <rPr>
            <sz val="9"/>
            <color indexed="81"/>
            <rFont val="Tahoma"/>
            <family val="2"/>
          </rPr>
          <t xml:space="preserve">
- Other Activities
- Management &amp; Team Communication</t>
        </r>
      </text>
    </comment>
    <comment ref="A186" authorId="0" shapeId="0" xr:uid="{00000000-0006-0000-0500-00001E000000}">
      <text>
        <r>
          <rPr>
            <b/>
            <sz val="8"/>
            <color indexed="81"/>
            <rFont val="Tahoma"/>
            <family val="2"/>
          </rPr>
          <t>Meetings can be calculated by Multiplying # of resources * HRs (consider meeting frequency)</t>
        </r>
        <r>
          <rPr>
            <sz val="8"/>
            <color indexed="81"/>
            <rFont val="Tahoma"/>
            <family val="2"/>
          </rPr>
          <t xml:space="preserve">
</t>
        </r>
      </text>
    </comment>
    <comment ref="A200" authorId="2" shapeId="0" xr:uid="{00000000-0006-0000-0500-00001F000000}">
      <text>
        <r>
          <rPr>
            <b/>
            <sz val="9"/>
            <color indexed="81"/>
            <rFont val="Tahoma"/>
            <family val="2"/>
          </rPr>
          <t>Support% * (the total project offshore effort + onsite integration effort + onsite development effort)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17" authorId="0" shapeId="0" xr:uid="{00000000-0006-0000-0700-000001000000}">
      <text>
        <r>
          <rPr>
            <sz val="10"/>
            <rFont val="Arial"/>
            <family val="2"/>
          </rPr>
          <t>Reflected in
 UX Effort (Usability, Graphics Design) in offshore effort tab</t>
        </r>
      </text>
    </comment>
    <comment ref="F17" authorId="0" shapeId="0" xr:uid="{00000000-0006-0000-0700-000002000000}">
      <text>
        <r>
          <rPr>
            <sz val="10"/>
            <rFont val="Arial"/>
            <family val="2"/>
          </rPr>
          <t>Reflected in
 UX Effort (Usability, Graphics Design) in offshore effort tab</t>
        </r>
      </text>
    </comment>
    <comment ref="H17" authorId="0" shapeId="0" xr:uid="{00000000-0006-0000-0700-000003000000}">
      <text>
        <r>
          <rPr>
            <sz val="10"/>
            <rFont val="Arial"/>
            <family val="2"/>
          </rPr>
          <t>Reflected in
 UX Effort (UI&amp;RIA) in offshore effort tab</t>
        </r>
      </text>
    </comment>
    <comment ref="J17" authorId="0" shapeId="0" xr:uid="{00000000-0006-0000-0700-000004000000}">
      <text>
        <r>
          <rPr>
            <sz val="10"/>
            <rFont val="Arial"/>
            <family val="2"/>
          </rPr>
          <t>Reflected in
 UX Effort (UI&amp;RIA) in offshore effort tab</t>
        </r>
      </text>
    </comment>
    <comment ref="M21" authorId="0" shapeId="0" xr:uid="{00000000-0006-0000-0700-000005000000}">
      <text>
        <r>
          <rPr>
            <sz val="10"/>
            <rFont val="Arial"/>
            <family val="2"/>
          </rPr>
          <t>Reflected in the Onsite effort estimate tab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reem.amer</author>
  </authors>
  <commentList>
    <comment ref="D2" authorId="0" shapeId="0" xr:uid="{00000000-0006-0000-0300-000001000000}">
      <text>
        <r>
          <rPr>
            <sz val="9"/>
            <color indexed="81"/>
            <rFont val="Calibri"/>
            <family val="2"/>
          </rPr>
          <t>Number that represent the effect of this risk on the project</t>
        </r>
        <r>
          <rPr>
            <b/>
            <sz val="8"/>
            <color indexed="81"/>
            <rFont val="Tahoma"/>
            <family val="2"/>
          </rPr>
          <t xml:space="preserve"> </t>
        </r>
        <r>
          <rPr>
            <sz val="8"/>
            <color indexed="81"/>
            <rFont val="Tahoma"/>
            <family val="2"/>
          </rPr>
          <t xml:space="preserve">
</t>
        </r>
      </text>
    </comment>
    <comment ref="E50" authorId="0" shapeId="0" xr:uid="{00000000-0006-0000-0300-000002000000}">
      <text>
        <r>
          <rPr>
            <sz val="8"/>
            <color indexed="81"/>
            <rFont val="Tahoma"/>
            <family val="2"/>
          </rPr>
          <t xml:space="preserve">This value depends on the Known risks for you at the estimate phase as much as known risks this percentage should decrease and vice versa
</t>
        </r>
      </text>
    </comment>
    <comment ref="J50" authorId="0" shapeId="0" xr:uid="{00000000-0006-0000-0300-000003000000}">
      <text>
        <r>
          <rPr>
            <sz val="8"/>
            <color indexed="81"/>
            <rFont val="Tahoma"/>
            <family val="2"/>
          </rPr>
          <t>“Contingency hours” for Unknown Risks calculated by Multiplying Project Contingency percentage defined in Data tab &amp; Total estimate before contingency</t>
        </r>
        <r>
          <rPr>
            <b/>
            <sz val="8"/>
            <color indexed="81"/>
            <rFont val="Tahoma"/>
            <family val="2"/>
          </rPr>
          <t xml:space="preserve">
</t>
        </r>
        <r>
          <rPr>
            <sz val="8"/>
            <color indexed="81"/>
            <rFont val="Tahoma"/>
            <family val="2"/>
          </rPr>
          <t xml:space="preserve">
</t>
        </r>
      </text>
    </comment>
    <comment ref="P50" authorId="0" shapeId="0" xr:uid="{00000000-0006-0000-0300-000004000000}">
      <text>
        <r>
          <rPr>
            <sz val="11"/>
            <color indexed="81"/>
            <rFont val="Calibri"/>
            <family val="2"/>
          </rPr>
          <t xml:space="preserve">(Unknown Risks Contingency Hrs*Probability) to be summed with above Hrs then reflected in the offshore estimate tab in the Contingency for Overall Project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Shaimaa Shaheen</author>
    <author/>
  </authors>
  <commentList>
    <comment ref="A1" authorId="0" shapeId="0" xr:uid="{00000000-0006-0000-0800-000001000000}">
      <text>
        <r>
          <rPr>
            <sz val="9"/>
            <color indexed="81"/>
            <rFont val="Tahoma"/>
            <family val="2"/>
          </rPr>
          <t>[Risks Handling (mitigation) + Contingency] / total project effort without Risks handling,Contingency,warranty</t>
        </r>
      </text>
    </comment>
    <comment ref="A2" authorId="0" shapeId="0" xr:uid="{00000000-0006-0000-0800-000002000000}">
      <text>
        <r>
          <rPr>
            <sz val="9"/>
            <color indexed="81"/>
            <rFont val="Tahoma"/>
            <family val="2"/>
          </rPr>
          <t>Warranty is not included in the below distribution</t>
        </r>
      </text>
    </comment>
    <comment ref="A5" authorId="1" shapeId="0" xr:uid="{00000000-0006-0000-0800-000003000000}">
      <text>
        <r>
          <rPr>
            <sz val="10"/>
            <rFont val="Arial"/>
            <family val="2"/>
          </rPr>
          <t xml:space="preserve">Design total for modules
</t>
        </r>
      </text>
    </comment>
    <comment ref="A6" authorId="1" shapeId="0" xr:uid="{00000000-0006-0000-0800-000004000000}">
      <text>
        <r>
          <rPr>
            <sz val="10"/>
            <rFont val="Arial"/>
            <family val="2"/>
          </rPr>
          <t>Development total effort - Bug Fixing total effort + Team Leading Activity</t>
        </r>
      </text>
    </comment>
    <comment ref="A8" authorId="1" shapeId="0" xr:uid="{00000000-0006-0000-0800-000005000000}">
      <text>
        <r>
          <rPr>
            <sz val="10"/>
            <rFont val="Arial"/>
            <family val="2"/>
          </rPr>
          <t>Re-testing + Bug Fixing</t>
        </r>
      </text>
    </comment>
    <comment ref="A10" authorId="0" shapeId="0" xr:uid="{00000000-0006-0000-0800-000006000000}">
      <text>
        <r>
          <rPr>
            <sz val="9"/>
            <color indexed="81"/>
            <rFont val="Tahoma"/>
            <family val="2"/>
          </rPr>
          <t xml:space="preserve">(UX effort - UX bug fixing)
</t>
        </r>
      </text>
    </comment>
    <comment ref="D10" authorId="0" shapeId="0" xr:uid="{00000000-0006-0000-0800-000007000000}">
      <text>
        <r>
          <rPr>
            <sz val="9"/>
            <color indexed="81"/>
            <rFont val="Tahoma"/>
            <family val="2"/>
          </rPr>
          <t xml:space="preserve">There is no historical data for this %
This % varies based on project type and technology
</t>
        </r>
      </text>
    </comment>
    <comment ref="A11" authorId="0" shapeId="0" xr:uid="{00000000-0006-0000-0800-000008000000}">
      <text>
        <r>
          <rPr>
            <sz val="9"/>
            <color indexed="81"/>
            <rFont val="Tahoma"/>
            <family val="2"/>
          </rPr>
          <t>Other Activities + TW effort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reem.amer</author>
    <author>Nahla.Gaber</author>
    <author>Reem Amer</author>
    <author>Shaimaa Shaheen</author>
  </authors>
  <commentList>
    <comment ref="B3" authorId="0" shapeId="0" xr:uid="{00000000-0006-0000-0900-000001000000}">
      <text>
        <r>
          <rPr>
            <sz val="10"/>
            <rFont val="Arial"/>
            <family val="2"/>
          </rPr>
          <t xml:space="preserve">Please chose the region from combo box - not used in calculations , just for rate info
</t>
        </r>
      </text>
    </comment>
    <comment ref="B4" authorId="1" shapeId="0" xr:uid="{00000000-0006-0000-0900-000002000000}">
      <text>
        <r>
          <rPr>
            <b/>
            <sz val="8"/>
            <color indexed="81"/>
            <rFont val="Tahoma"/>
            <family val="2"/>
          </rPr>
          <t>In Man Days</t>
        </r>
        <r>
          <rPr>
            <sz val="8"/>
            <color indexed="81"/>
            <rFont val="Tahoma"/>
            <family val="2"/>
          </rPr>
          <t xml:space="preserve">
</t>
        </r>
      </text>
    </comment>
    <comment ref="C4" authorId="2" shapeId="0" xr:uid="{00000000-0006-0000-0900-000003000000}">
      <text>
        <r>
          <rPr>
            <sz val="8"/>
            <color indexed="81"/>
            <rFont val="Tahoma"/>
            <family val="2"/>
          </rPr>
          <t>1 Travel = 1 Resource, 1 Visa, 1 Ticket &amp; Hotel</t>
        </r>
      </text>
    </comment>
    <comment ref="D4" authorId="2" shapeId="0" xr:uid="{00000000-0006-0000-0900-000004000000}">
      <text>
        <r>
          <rPr>
            <sz val="8"/>
            <color indexed="81"/>
            <rFont val="Tahoma"/>
            <family val="2"/>
          </rPr>
          <t xml:space="preserve">
Add no. of weekend days per 1 travel, if it exceeds 1 week</t>
        </r>
      </text>
    </comment>
    <comment ref="E4" authorId="1" shapeId="0" xr:uid="{00000000-0006-0000-0900-000005000000}">
      <text/>
    </comment>
    <comment ref="G4" authorId="3" shapeId="0" xr:uid="{00000000-0006-0000-0900-000006000000}">
      <text>
        <r>
          <rPr>
            <b/>
            <sz val="9"/>
            <color indexed="81"/>
            <rFont val="Tahoma"/>
            <family val="2"/>
          </rPr>
          <t>As communicated by EM
Based on regions and no. of travels</t>
        </r>
        <r>
          <rPr>
            <sz val="9"/>
            <color indexed="81"/>
            <rFont val="Tahoma"/>
            <family val="2"/>
          </rPr>
          <t xml:space="preserve">
</t>
        </r>
      </text>
    </comment>
    <comment ref="A7" authorId="4" shapeId="0" xr:uid="{00000000-0006-0000-0900-000007000000}">
      <text>
        <r>
          <rPr>
            <sz val="9"/>
            <color indexed="81"/>
            <rFont val="Tahoma"/>
            <family val="2"/>
          </rPr>
          <t xml:space="preserve">Included in the Support Effort Formula
</t>
        </r>
      </text>
    </comment>
    <comment ref="A8" authorId="4" shapeId="0" xr:uid="{00000000-0006-0000-0900-000008000000}">
      <text>
        <r>
          <rPr>
            <b/>
            <sz val="9"/>
            <color indexed="81"/>
            <rFont val="Tahoma"/>
            <family val="2"/>
          </rPr>
          <t>Included in the Support effort formula</t>
        </r>
        <r>
          <rPr>
            <sz val="9"/>
            <color indexed="81"/>
            <rFont val="Tahoma"/>
            <family val="2"/>
          </rPr>
          <t xml:space="preserve">
</t>
        </r>
      </text>
    </comment>
    <comment ref="A12" authorId="3" shapeId="0" xr:uid="{00000000-0006-0000-0900-000009000000}">
      <text>
        <r>
          <rPr>
            <b/>
            <sz val="9"/>
            <color indexed="81"/>
            <rFont val="Tahoma"/>
            <family val="2"/>
          </rPr>
          <t>As provided by Infrastructure team</t>
        </r>
        <r>
          <rPr>
            <sz val="9"/>
            <color indexed="81"/>
            <rFont val="Tahoma"/>
            <family val="2"/>
          </rPr>
          <t xml:space="preserve">
</t>
        </r>
      </text>
    </comment>
    <comment ref="A13" authorId="0" shapeId="0" xr:uid="{00000000-0006-0000-0900-00000A000000}">
      <text>
        <r>
          <rPr>
            <sz val="10"/>
            <rFont val="Arial"/>
            <family val="2"/>
          </rPr>
          <t>as provided by TW team</t>
        </r>
      </text>
    </comment>
    <comment ref="A14" authorId="0" shapeId="0" xr:uid="{00000000-0006-0000-0900-00000B000000}">
      <text>
        <r>
          <rPr>
            <sz val="10"/>
            <rFont val="Arial"/>
            <family val="2"/>
          </rPr>
          <t xml:space="preserve">
AS provided by UX team</t>
        </r>
      </text>
    </comment>
    <comment ref="F15" authorId="4" shapeId="0" xr:uid="{00000000-0006-0000-0900-00000C000000}">
      <text>
        <r>
          <rPr>
            <sz val="9"/>
            <color indexed="81"/>
            <rFont val="Tahoma"/>
            <family val="2"/>
          </rPr>
          <t>This is included in the GM calculator</t>
        </r>
      </text>
    </comment>
    <comment ref="G15" authorId="4" shapeId="0" xr:uid="{00000000-0006-0000-0900-00000D000000}">
      <text>
        <r>
          <rPr>
            <b/>
            <sz val="9"/>
            <color indexed="81"/>
            <rFont val="Tahoma"/>
            <family val="2"/>
          </rPr>
          <t>Please note that total onsite cost should be taken from the EM  &amp; added below</t>
        </r>
        <r>
          <rPr>
            <sz val="9"/>
            <color indexed="81"/>
            <rFont val="Tahoma"/>
            <family val="2"/>
          </rPr>
          <t xml:space="preserve">
</t>
        </r>
      </text>
    </comment>
    <comment ref="B18" authorId="1" shapeId="0" xr:uid="{00000000-0006-0000-0900-00000E000000}">
      <text>
        <r>
          <rPr>
            <b/>
            <sz val="8"/>
            <color indexed="81"/>
            <rFont val="Tahoma"/>
            <family val="2"/>
          </rPr>
          <t>Reads from Offshore effort estimate &amp; adding risk handling &amp; contingency percentage</t>
        </r>
        <r>
          <rPr>
            <sz val="8"/>
            <color indexed="81"/>
            <rFont val="Tahoma"/>
            <family val="2"/>
          </rPr>
          <t xml:space="preserve">
</t>
        </r>
      </text>
    </comment>
    <comment ref="C18" authorId="1" shapeId="0" xr:uid="{00000000-0006-0000-0900-00000F000000}">
      <text>
        <r>
          <rPr>
            <sz val="8"/>
            <color indexed="81"/>
            <rFont val="Tahoma"/>
            <family val="2"/>
          </rPr>
          <t xml:space="preserve">If the value doesn’t match the HRs from offshore estimate tab the cell will be yellow
</t>
        </r>
      </text>
    </comment>
    <comment ref="G18" authorId="1" shapeId="0" xr:uid="{00000000-0006-0000-0900-000010000000}">
      <text>
        <r>
          <rPr>
            <b/>
            <sz val="8"/>
            <color indexed="81"/>
            <rFont val="Tahoma"/>
            <family val="2"/>
          </rPr>
          <t>Cost Per title</t>
        </r>
        <r>
          <rPr>
            <sz val="8"/>
            <color indexed="81"/>
            <rFont val="Tahoma"/>
            <family val="2"/>
          </rPr>
          <t xml:space="preserve">
</t>
        </r>
      </text>
    </comment>
    <comment ref="A23" authorId="1" shapeId="0" xr:uid="{00000000-0006-0000-0900-000011000000}">
      <text>
        <r>
          <rPr>
            <b/>
            <sz val="8"/>
            <color indexed="81"/>
            <rFont val="Tahoma"/>
            <family val="2"/>
          </rPr>
          <t>Without related  UX effort</t>
        </r>
        <r>
          <rPr>
            <sz val="8"/>
            <color indexed="81"/>
            <rFont val="Tahoma"/>
            <family val="2"/>
          </rPr>
          <t xml:space="preserve">
</t>
        </r>
      </text>
    </comment>
    <comment ref="A25" authorId="1" shapeId="0" xr:uid="{00000000-0006-0000-0900-000012000000}">
      <text>
        <r>
          <rPr>
            <b/>
            <sz val="8"/>
            <color indexed="81"/>
            <rFont val="Tahoma"/>
            <family val="2"/>
          </rPr>
          <t>Without UX related effort</t>
        </r>
        <r>
          <rPr>
            <sz val="8"/>
            <color indexed="81"/>
            <rFont val="Tahoma"/>
            <family val="2"/>
          </rPr>
          <t xml:space="preserve">
</t>
        </r>
      </text>
    </comment>
    <comment ref="D41" authorId="1" shapeId="0" xr:uid="{00000000-0006-0000-0900-000013000000}">
      <text>
        <r>
          <rPr>
            <b/>
            <sz val="8"/>
            <color indexed="81"/>
            <rFont val="Tahoma"/>
            <family val="2"/>
          </rPr>
          <t>Support for the 1st 
year mandatory for Products</t>
        </r>
        <r>
          <rPr>
            <sz val="8"/>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A00-000001000000}">
      <text>
        <r>
          <rPr>
            <sz val="10"/>
            <rFont val="Arial"/>
            <family val="2"/>
          </rPr>
          <t>If applicable</t>
        </r>
      </text>
    </comment>
    <comment ref="A4" authorId="0" shapeId="0" xr:uid="{00000000-0006-0000-0A00-000002000000}">
      <text>
        <r>
          <rPr>
            <sz val="10"/>
            <rFont val="Arial"/>
            <family val="2"/>
          </rPr>
          <t>If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reem.amer</author>
  </authors>
  <commentList>
    <comment ref="A10" authorId="0" shapeId="0" xr:uid="{00000000-0006-0000-0B00-000001000000}">
      <text>
        <r>
          <rPr>
            <sz val="10"/>
            <rFont val="Arial"/>
            <family val="2"/>
          </rPr>
          <t>Taking into consideration communication effort we removed 10% of resources number</t>
        </r>
      </text>
    </comment>
    <comment ref="A11" authorId="0" shapeId="0" xr:uid="{00000000-0006-0000-0B00-000002000000}">
      <text>
        <r>
          <rPr>
            <sz val="10"/>
            <rFont val="Arial"/>
            <family val="2"/>
          </rPr>
          <t>Taking into consideration communication effort we removed 10% of resources number</t>
        </r>
      </text>
    </comment>
    <comment ref="A19" authorId="1" shapeId="0" xr:uid="{00000000-0006-0000-0B00-000003000000}">
      <text>
        <r>
          <rPr>
            <b/>
            <sz val="8"/>
            <color indexed="81"/>
            <rFont val="Tahoma"/>
            <family val="2"/>
          </rPr>
          <t>TM+Re Testing+ Requirements Review</t>
        </r>
        <r>
          <rPr>
            <sz val="8"/>
            <color indexed="81"/>
            <rFont val="Tahoma"/>
            <family val="2"/>
          </rPr>
          <t xml:space="preserve">
assuming that this task will be handled only by QEs</t>
        </r>
      </text>
    </comment>
    <comment ref="A28" authorId="0" shapeId="0" xr:uid="{00000000-0006-0000-0B00-000004000000}">
      <text>
        <r>
          <rPr>
            <sz val="10"/>
            <rFont val="Arial"/>
            <family val="2"/>
          </rPr>
          <t>Default contingency is one week but it could be edited by estimator</t>
        </r>
      </text>
    </comment>
    <comment ref="A31" authorId="0" shapeId="0" xr:uid="{00000000-0006-0000-0B00-000005000000}">
      <text>
        <r>
          <rPr>
            <sz val="10"/>
            <rFont val="Arial"/>
            <family val="2"/>
          </rPr>
          <t>The duration is the min start date until delivery</t>
        </r>
      </text>
    </comment>
  </commentList>
</comments>
</file>

<file path=xl/sharedStrings.xml><?xml version="1.0" encoding="utf-8"?>
<sst xmlns="http://schemas.openxmlformats.org/spreadsheetml/2006/main" count="662" uniqueCount="472">
  <si>
    <t>Document Version #</t>
  </si>
  <si>
    <t>Author</t>
  </si>
  <si>
    <t>Date</t>
  </si>
  <si>
    <t>Action</t>
  </si>
  <si>
    <t>&lt;INSERT Document Version # HERE&gt;</t>
  </si>
  <si>
    <t>&lt;INSERT modifier name HERE&gt;</t>
  </si>
  <si>
    <t>&lt;INSERT modification date and time HERE&gt;</t>
  </si>
  <si>
    <t>&lt;INSERT action HERE&gt;</t>
  </si>
  <si>
    <t>Copyright © 2018 ITWORX Education</t>
  </si>
  <si>
    <t>Template Version 6.0</t>
  </si>
  <si>
    <t>Template Contents</t>
  </si>
  <si>
    <t>Scope, Assumptions&amp;Reuse</t>
  </si>
  <si>
    <t>Detailed scope &amp; assumptions &amp; re useable components</t>
  </si>
  <si>
    <t>% Data</t>
  </si>
  <si>
    <t>Provide the project phase/tasks percentages used within estimate formulas</t>
  </si>
  <si>
    <t>Risks</t>
  </si>
  <si>
    <t>List known &amp; unknown risks to include them within estimate</t>
  </si>
  <si>
    <t>Offshore Effort Estimate</t>
  </si>
  <si>
    <t>Detailed features estimate</t>
  </si>
  <si>
    <t>UX Effort Estimate</t>
  </si>
  <si>
    <t>Filled by UX team to be reflected in the estimate tab</t>
  </si>
  <si>
    <t>TW Effort Estimate</t>
  </si>
  <si>
    <t>Filled by TW team to be reflected in the estimate tab</t>
  </si>
  <si>
    <t>Offshore Estimate Distribution</t>
  </si>
  <si>
    <t>Contains Organization chart versus Project chart</t>
  </si>
  <si>
    <t>Cost detailed</t>
  </si>
  <si>
    <t>List planned resources for the project with their contribution in order to calculate project cost
&amp; any other expenses on the project (onsite,licenses,HW)</t>
  </si>
  <si>
    <t>GM Calculator</t>
  </si>
  <si>
    <t>Tentative timeline</t>
  </si>
  <si>
    <r>
      <rPr>
        <b/>
        <sz val="11"/>
        <rFont val="Calibri"/>
        <family val="2"/>
        <scheme val="minor"/>
      </rPr>
      <t>OPTIONAL</t>
    </r>
    <r>
      <rPr>
        <sz val="11"/>
        <rFont val="Calibri"/>
        <family val="2"/>
        <scheme val="minor"/>
      </rPr>
      <t>-Used to calculate tentative delivery before the schedule is ready</t>
    </r>
  </si>
  <si>
    <t>How to use this template</t>
  </si>
  <si>
    <t xml:space="preserve">1-Go through "Estimation Checklist"/"Portals Checklist" for Categories that are applicable on your project in order to make sure all needed checkpoint during estimation phase are covered 
2-Go though Risks tab in order to fill Risk HRs to be reflected in the estimate sheet communicated to the client
3-Define Scope, Assumptions that your estimate is based on (below are some detailed definitions)
4- Make Sure percentages defined in Data%" Tab are set according to project type &amp; needs
5-fill in Detailed Feature estimate in the Offshore Estimate Summary tab 
5-Send the sheet to UX team to fill UX estimate tab and reflect in the Offshore Estimate Summary tab 
6-Review Estimate distribution against organization distribution in the "Offshore Estimate Summary" tab
7-Fill in Cost Detailed tab with estimated resources &amp; needed licenses (OnSite&amp;Offshore)
</t>
  </si>
  <si>
    <t>Assumptions</t>
  </si>
  <si>
    <t xml:space="preserve">•An assumption is a statement accepted or supposed true without proof or demonstration. Assumptions are made when there are elements that reach beyond the scope of your project and that are not within your control. You must assume that these elements will be taken care of so that you can proceed with your program mission and goals. 
•An assumption in industry is a factor that is considered to be true or real for planning purposes. Assumptions generally involve some degree of risk.
</t>
  </si>
  <si>
    <t xml:space="preserve">• Risk is a measure of the potential inability to achieve overall program objectives within the defined cost, schedule and technical constraints. There are two components associated with risk:  - The probability or likelihood of failing to achieve a particular outcome - The consequences or impacts of failing to achieve that outcome 
• A risk is identified as a potential problem and should be monitored throughout the life of the program. Once the risk is shown to increase in its risk rating it becomes an issue and special action or management attention may be required to keep the issue from becoming a problem. 
• Risk is a potential condition or event that could have either a positive or negative effect on a project's objectives if it occurs. </t>
  </si>
  <si>
    <t>Risks Instructions:</t>
  </si>
  <si>
    <r>
      <t xml:space="preserve">1) Review Risk possible sources during </t>
    </r>
    <r>
      <rPr>
        <b/>
        <sz val="11"/>
        <rFont val="Calibri"/>
        <family val="2"/>
      </rPr>
      <t>estimation</t>
    </r>
    <r>
      <rPr>
        <sz val="11"/>
        <rFont val="Calibri"/>
        <family val="2"/>
      </rPr>
      <t xml:space="preserve"> phase, before the </t>
    </r>
    <r>
      <rPr>
        <b/>
        <sz val="11"/>
        <rFont val="Calibri"/>
        <family val="2"/>
      </rPr>
      <t xml:space="preserve">response to RFP </t>
    </r>
    <r>
      <rPr>
        <sz val="11"/>
        <rFont val="Calibri"/>
        <family val="2"/>
      </rPr>
      <t>and revisit in</t>
    </r>
    <r>
      <rPr>
        <b/>
        <sz val="11"/>
        <rFont val="Calibri"/>
        <family val="2"/>
      </rPr>
      <t xml:space="preserve"> planning  </t>
    </r>
    <r>
      <rPr>
        <sz val="11"/>
        <rFont val="Calibri"/>
        <family val="2"/>
      </rPr>
      <t>and monitor</t>
    </r>
    <r>
      <rPr>
        <b/>
        <sz val="11"/>
        <rFont val="Calibri"/>
        <family val="2"/>
      </rPr>
      <t xml:space="preserve"> during project execution</t>
    </r>
  </si>
  <si>
    <t>2) Fill in the fields for applicable risks on your projects(Id,Description,Date,…)
 &amp;when you add Impact&amp;Probability then the score will be calculated</t>
  </si>
  <si>
    <t>For risks with score &gt;=2.3 the mitigation&amp;Contingency plans should be defined</t>
  </si>
  <si>
    <t>When Handling Way is accept contingency plans should be added</t>
  </si>
  <si>
    <t>3) Mitigation &amp; Contingency HRs will be automatically reflected in Offshore Effort Estimate tab</t>
  </si>
  <si>
    <r>
      <t xml:space="preserve">4) For project overall contingency: 
* Hrs will be calculated based on </t>
    </r>
    <r>
      <rPr>
        <b/>
        <sz val="11"/>
        <rFont val="Calibri"/>
        <family val="2"/>
      </rPr>
      <t xml:space="preserve">'Total before contingency' </t>
    </r>
    <r>
      <rPr>
        <sz val="11"/>
        <rFont val="Calibri"/>
        <family val="2"/>
      </rPr>
      <t>cell in offshore effort estimate tab &amp; '</t>
    </r>
    <r>
      <rPr>
        <b/>
        <sz val="11"/>
        <rFont val="Calibri"/>
        <family val="2"/>
      </rPr>
      <t>contingency %'</t>
    </r>
    <r>
      <rPr>
        <sz val="11"/>
        <rFont val="Calibri"/>
        <family val="2"/>
      </rPr>
      <t xml:space="preserve"> in % Data tab
* Total project overall contingency will automatically reflected in offshore effort estimate
</t>
    </r>
    <r>
      <rPr>
        <b/>
        <u/>
        <sz val="11"/>
        <rFont val="Calibri"/>
        <family val="2"/>
      </rPr>
      <t xml:space="preserve">Note: </t>
    </r>
    <r>
      <rPr>
        <sz val="11"/>
        <rFont val="Calibri"/>
        <family val="2"/>
      </rPr>
      <t xml:space="preserve">Colum </t>
    </r>
    <r>
      <rPr>
        <b/>
        <sz val="11"/>
        <rFont val="Calibri"/>
        <family val="2"/>
      </rPr>
      <t>G,R ,S</t>
    </r>
    <r>
      <rPr>
        <sz val="11"/>
        <rFont val="Calibri"/>
        <family val="2"/>
      </rPr>
      <t xml:space="preserve"> are hidden in case you need to copy this tab into Risks sheet template to track risk status</t>
    </r>
  </si>
  <si>
    <t>Titles Abbreviations</t>
  </si>
  <si>
    <t>Eng</t>
  </si>
  <si>
    <t>Engineer</t>
  </si>
  <si>
    <t>Sr.</t>
  </si>
  <si>
    <t>Senior</t>
  </si>
  <si>
    <t>TL</t>
  </si>
  <si>
    <t>Team leader</t>
  </si>
  <si>
    <t>TW</t>
  </si>
  <si>
    <t>Technical Writer</t>
  </si>
  <si>
    <t>Admin</t>
  </si>
  <si>
    <t>Administrator</t>
  </si>
  <si>
    <t>DB</t>
  </si>
  <si>
    <t>Database</t>
  </si>
  <si>
    <t>CMO</t>
  </si>
  <si>
    <t>Configuration Management officer</t>
  </si>
  <si>
    <t>Dev</t>
  </si>
  <si>
    <t>Developer</t>
  </si>
  <si>
    <t>UI</t>
  </si>
  <si>
    <t>User Interface</t>
  </si>
  <si>
    <t>SW</t>
  </si>
  <si>
    <t>Software</t>
  </si>
  <si>
    <t>Cost Detailed</t>
  </si>
  <si>
    <t>1.there are four sections to be filled in order calculate all project Cost detailed [Onsite, Offshore, Licenses, Other Expenses]</t>
  </si>
  <si>
    <r>
      <t xml:space="preserve">2. </t>
    </r>
    <r>
      <rPr>
        <b/>
        <sz val="10"/>
        <rFont val="Calibri"/>
        <family val="2"/>
        <scheme val="minor"/>
      </rPr>
      <t>Onsite:</t>
    </r>
    <r>
      <rPr>
        <sz val="10"/>
        <rFont val="Calibri"/>
        <family val="2"/>
        <scheme val="minor"/>
      </rPr>
      <t xml:space="preserve"> add onsite man/days and rate </t>
    </r>
  </si>
  <si>
    <r>
      <t xml:space="preserve">3. </t>
    </r>
    <r>
      <rPr>
        <b/>
        <sz val="10"/>
        <rFont val="Calibri"/>
        <family val="2"/>
        <scheme val="minor"/>
      </rPr>
      <t>Offshore:</t>
    </r>
    <r>
      <rPr>
        <sz val="10"/>
        <rFont val="Calibri"/>
        <family val="2"/>
        <scheme val="minor"/>
      </rPr>
      <t xml:space="preserve"> calculates all offshore phases hours, to be distrusted over needed titles </t>
    </r>
  </si>
  <si>
    <t>Risk &amp; Contingency Activities are distributed over all activities ,  value used in formulas is calculated in Effort Distribution tab</t>
  </si>
  <si>
    <t>If you have any title that is not listed in the combo box please refer to Finance team ( list of titles&amp;costs is updated on yearly basis on April)</t>
  </si>
  <si>
    <t>It displays information from cost detailed cost tab in a form that is similar to GM calculator</t>
  </si>
  <si>
    <t>Recommendation</t>
  </si>
  <si>
    <r>
      <t>Hint</t>
    </r>
    <r>
      <rPr>
        <b/>
        <i/>
        <sz val="11"/>
        <rFont val="Calibri"/>
        <family val="2"/>
        <charset val="1"/>
      </rPr>
      <t>:</t>
    </r>
    <r>
      <rPr>
        <sz val="11"/>
        <rFont val="Calibri"/>
        <family val="2"/>
        <charset val="1"/>
      </rPr>
      <t xml:space="preserve"> The agile model is recommended if the client requirements are not clear.</t>
    </r>
  </si>
  <si>
    <t>Scope</t>
  </si>
  <si>
    <r>
      <t xml:space="preserve">Hints: Make sure the following points are either estimated or included in out-of-scope:
    </t>
    </r>
    <r>
      <rPr>
        <u/>
        <sz val="11"/>
        <rFont val="Calibri"/>
        <family val="2"/>
        <charset val="1"/>
      </rPr>
      <t>-Auditing features:</t>
    </r>
    <r>
      <rPr>
        <sz val="11"/>
        <rFont val="Calibri"/>
        <family val="2"/>
        <charset val="1"/>
      </rPr>
      <t xml:space="preserve"> make sure the audited fields/data.
</t>
    </r>
    <r>
      <rPr>
        <b/>
        <sz val="11"/>
        <rFont val="Calibri"/>
        <family val="2"/>
        <charset val="1"/>
      </rPr>
      <t xml:space="preserve">    -</t>
    </r>
    <r>
      <rPr>
        <u/>
        <sz val="11"/>
        <rFont val="Calibri"/>
        <family val="2"/>
        <charset val="1"/>
      </rPr>
      <t>Third-party-components:</t>
    </r>
    <r>
      <rPr>
        <sz val="11"/>
        <rFont val="Calibri"/>
        <family val="2"/>
        <charset val="1"/>
      </rPr>
      <t xml:space="preserve"> state and refer to component out-of-scope features and limitations.
    -Data migration&amp; bi-directional data synchronization
    -User-guide &amp; Help
</t>
    </r>
  </si>
  <si>
    <t>Project In Scope:</t>
  </si>
  <si>
    <t>Project Out Scope:</t>
  </si>
  <si>
    <t>This sheet contains requested customizations over the product in 2020</t>
  </si>
  <si>
    <t>Business Assumptions of the project</t>
  </si>
  <si>
    <t xml:space="preserve">Technical Assumptions </t>
  </si>
  <si>
    <t>Features implented in the core product's function requires extendability and plugins support at the product</t>
  </si>
  <si>
    <t>Reusability</t>
  </si>
  <si>
    <r>
      <t xml:space="preserve">Hint :-
Reuse areas can be in Dev - REQM-TM
</t>
    </r>
    <r>
      <rPr>
        <sz val="11"/>
        <color theme="0"/>
        <rFont val="Calibri"/>
        <family val="2"/>
        <charset val="1"/>
      </rPr>
      <t xml:space="preserve">To optimize the estimates when using re-usable components then decrease testing activities and put unit testing instead
-Is the solution based on existing ITWorx products or frameworks like C1st? If yes, indicate components that will be used
</t>
    </r>
  </si>
  <si>
    <t>Areas where reuse is possible</t>
  </si>
  <si>
    <t>Areas Where Reuse is possible - Partially</t>
  </si>
  <si>
    <t>Phases Percentage</t>
  </si>
  <si>
    <t>Project Data</t>
  </si>
  <si>
    <t>ITWorx Historical Data</t>
  </si>
  <si>
    <t>Planning %</t>
  </si>
  <si>
    <t>Tracking %</t>
  </si>
  <si>
    <t>Meetings &amp; Communication %</t>
  </si>
  <si>
    <t>Code Review %</t>
  </si>
  <si>
    <t>Bug Fixing %</t>
  </si>
  <si>
    <t>Retesting %</t>
  </si>
  <si>
    <t>Warranty %</t>
  </si>
  <si>
    <t>Contingency for Unknown Risks  %</t>
  </si>
  <si>
    <t>Support  %</t>
  </si>
  <si>
    <t>Please note that we don't have historical data for below activities, the below % are suggested by relevant practice stakeholders, please feel free to update after discussion with relevant practice stakeholders</t>
  </si>
  <si>
    <t>Reference Data</t>
  </si>
  <si>
    <t>Requirements Review %</t>
  </si>
  <si>
    <t>Requirements Defect Fixing %</t>
  </si>
  <si>
    <t>Unit Testing %</t>
  </si>
  <si>
    <t>Sum of % of Smoke testing for other Browsers</t>
  </si>
  <si>
    <t>depending on the browsers guideline below</t>
  </si>
  <si>
    <t>Sum of % of Smoke testing for other Languages</t>
  </si>
  <si>
    <t>20% if it uses “MUI”&amp;  30%  if “Variation” depending on the project design</t>
  </si>
  <si>
    <t>Regression Testing %</t>
  </si>
  <si>
    <t>20% to 30% depending on project complexity</t>
  </si>
  <si>
    <t>Audits</t>
  </si>
  <si>
    <t>Note: if more than one browser used please sum the %</t>
  </si>
  <si>
    <t>Other browsers</t>
  </si>
  <si>
    <t>Base browser</t>
  </si>
  <si>
    <t>IE9 , IE 10</t>
  </si>
  <si>
    <t>Firefox</t>
  </si>
  <si>
    <t>Chrome</t>
  </si>
  <si>
    <t>Safari</t>
  </si>
  <si>
    <t>IE11</t>
  </si>
  <si>
    <t>Tablets</t>
  </si>
  <si>
    <t>IE 8</t>
  </si>
  <si>
    <t>10% each</t>
  </si>
  <si>
    <t>IE 9 or IE 10</t>
  </si>
  <si>
    <t>Nothing</t>
  </si>
  <si>
    <t>Hints:</t>
  </si>
  <si>
    <t>* Estimate should be done based on average productivity</t>
  </si>
  <si>
    <t>*Not all column listed below must be filled ,consider project needs while filling them</t>
  </si>
  <si>
    <t>*If you had to decrease the scope any Module after preparing the estimate Revise  "Activities  on project level "table below.</t>
  </si>
  <si>
    <t>*If the project has is a lot of integration activities ,it should be estimated in a separate "integration component"</t>
  </si>
  <si>
    <t>*With very small proposals, the sheet can inflate the estimate. Instead of putting hours in each field, its recommended to consolidate efforts in fewer cells.
Or if the Detailed &amp; Overall activities are not needed (only small features should be developed) the CR estimate sheet can be used</t>
  </si>
  <si>
    <t>How to add Modules</t>
  </si>
  <si>
    <t xml:space="preserve">
1-Copy a module then insert Rows
</t>
  </si>
  <si>
    <t>2-Check the Module Sub total row number for added row/s (i.e 106,115,125,….)</t>
  </si>
  <si>
    <t xml:space="preserve">
3- write them in a text file as follow +106+115+125 then in "Phases Totals for all modules" Row &amp; paste them in each cell formula 
with the appropriate letter (i.e. +e106+e115+e125)</t>
  </si>
  <si>
    <t>Feature ID</t>
  </si>
  <si>
    <t>Related Feature ID</t>
  </si>
  <si>
    <t>Module Name/Features</t>
  </si>
  <si>
    <t>Requirements</t>
  </si>
  <si>
    <t>Sub Total</t>
  </si>
  <si>
    <t>Design</t>
  </si>
  <si>
    <t>Development &amp; Bug Fixing</t>
  </si>
  <si>
    <t>Testing</t>
  </si>
  <si>
    <t>Offshore Gathering</t>
  </si>
  <si>
    <t>Analysis &amp; Documentation</t>
  </si>
  <si>
    <t>System &amp;DB</t>
  </si>
  <si>
    <t>Documentation</t>
  </si>
  <si>
    <t xml:space="preserve">Review </t>
  </si>
  <si>
    <t>Data Layer</t>
  </si>
  <si>
    <t>Business Layer</t>
  </si>
  <si>
    <t>Interface Layer -DEV effort</t>
  </si>
  <si>
    <t xml:space="preserve">Unit Testing </t>
  </si>
  <si>
    <t>Code Review</t>
  </si>
  <si>
    <t>Bug Fixing</t>
  </si>
  <si>
    <t>Test Cases Creation</t>
  </si>
  <si>
    <t xml:space="preserve">Testing </t>
  </si>
  <si>
    <t xml:space="preserve">Module Sub Totals </t>
  </si>
  <si>
    <t>Module Contingency</t>
  </si>
  <si>
    <t>Module Total</t>
  </si>
  <si>
    <t>Module Total+Overall Activities</t>
  </si>
  <si>
    <t>ESB Connector</t>
  </si>
  <si>
    <t>Gifted &amp; Talented</t>
  </si>
  <si>
    <t>Module Name 12</t>
  </si>
  <si>
    <t>Module Name 13</t>
  </si>
  <si>
    <t>Module Name 14</t>
  </si>
  <si>
    <t>Module Name 15</t>
  </si>
  <si>
    <t>Phases Totals for all modules</t>
  </si>
  <si>
    <t>Module Totals</t>
  </si>
  <si>
    <t>Modules Totals+Overhead</t>
  </si>
  <si>
    <t>Activities on Project Level</t>
  </si>
  <si>
    <t>Other Requirements Activities</t>
  </si>
  <si>
    <r>
      <t xml:space="preserve">Requirements Review </t>
    </r>
    <r>
      <rPr>
        <b/>
        <sz val="11"/>
        <color theme="4" tint="-0.499984740745262"/>
        <rFont val="Calibri"/>
        <family val="2"/>
        <scheme val="minor"/>
      </rPr>
      <t xml:space="preserve">(% defined In Data tab) </t>
    </r>
  </si>
  <si>
    <r>
      <t xml:space="preserve">Requirements Defect Fixing </t>
    </r>
    <r>
      <rPr>
        <b/>
        <sz val="11"/>
        <color theme="4" tint="-0.499984740745262"/>
        <rFont val="Calibri"/>
        <family val="2"/>
        <scheme val="minor"/>
      </rPr>
      <t xml:space="preserve">(% defined In Data tab) </t>
    </r>
  </si>
  <si>
    <t>UX Activities</t>
  </si>
  <si>
    <r>
      <t>UX Effort (Interface Layer,RIA Dev)</t>
    </r>
    <r>
      <rPr>
        <b/>
        <sz val="11"/>
        <color theme="4" tint="-0.499984740745262"/>
        <rFont val="Calibri"/>
        <family val="2"/>
        <scheme val="minor"/>
      </rPr>
      <t xml:space="preserve"> </t>
    </r>
  </si>
  <si>
    <t>UX Effort(Usability &amp; Graphics Design)</t>
  </si>
  <si>
    <t>Bug Fixing for (RIA&amp;UI)</t>
  </si>
  <si>
    <t>Other Testing Activities</t>
  </si>
  <si>
    <t>Security Testing</t>
  </si>
  <si>
    <t>Performance Testing</t>
  </si>
  <si>
    <r>
      <t xml:space="preserve">Regression Testing </t>
    </r>
    <r>
      <rPr>
        <b/>
        <sz val="11"/>
        <color theme="4" tint="-0.499984740745262"/>
        <rFont val="Calibri"/>
        <family val="2"/>
        <scheme val="minor"/>
      </rPr>
      <t xml:space="preserve">(% defined In Data tab) </t>
    </r>
  </si>
  <si>
    <r>
      <t xml:space="preserve">Smoke Testing for supported browsers </t>
    </r>
    <r>
      <rPr>
        <b/>
        <sz val="11"/>
        <color theme="4" tint="-0.499984740745262"/>
        <rFont val="Calibri"/>
        <family val="2"/>
        <scheme val="minor"/>
      </rPr>
      <t xml:space="preserve">(% defined In Data tab) </t>
    </r>
  </si>
  <si>
    <r>
      <t xml:space="preserve">Smoke Testing for supported languages </t>
    </r>
    <r>
      <rPr>
        <b/>
        <sz val="11"/>
        <color theme="4" tint="-0.499984740745262"/>
        <rFont val="Calibri"/>
        <family val="2"/>
        <scheme val="minor"/>
      </rPr>
      <t xml:space="preserve">(% defined In Data tab) </t>
    </r>
  </si>
  <si>
    <r>
      <t xml:space="preserve">Re-testing </t>
    </r>
    <r>
      <rPr>
        <b/>
        <sz val="11"/>
        <color theme="4" tint="-0.499984740745262"/>
        <rFont val="Calibri"/>
        <family val="2"/>
        <scheme val="minor"/>
      </rPr>
      <t xml:space="preserve">(% defined In Data tab) </t>
    </r>
  </si>
  <si>
    <t>Release &amp; Deployment</t>
  </si>
  <si>
    <t>Release documentation</t>
  </si>
  <si>
    <t>Environment Settings</t>
  </si>
  <si>
    <t>Deployment- Infrastructure</t>
  </si>
  <si>
    <t>Deployment Solution</t>
  </si>
  <si>
    <t>CMO Activities / Staging Testing</t>
  </si>
  <si>
    <t>Edushare Data Cleansing (Subjects, Grades, Resources)</t>
  </si>
  <si>
    <t>Team Leading Activities</t>
  </si>
  <si>
    <t xml:space="preserve">Continuous Integration / Internal Packaging </t>
  </si>
  <si>
    <t>Other activities</t>
  </si>
  <si>
    <t>UAT(Testing &amp; Bug Fixing&amp;Offshore UAT session)</t>
  </si>
  <si>
    <t>TW (End user Documentation &amp; UI Language Review)</t>
  </si>
  <si>
    <t>Content Entry</t>
  </si>
  <si>
    <t>Customer Training-Offshore</t>
  </si>
  <si>
    <t>Management and Team Communication</t>
  </si>
  <si>
    <r>
      <t xml:space="preserve">Planning </t>
    </r>
    <r>
      <rPr>
        <b/>
        <sz val="11"/>
        <color indexed="56"/>
        <rFont val="Calibri"/>
        <family val="2"/>
        <scheme val="minor"/>
      </rPr>
      <t xml:space="preserve">(% defined In Data tab) </t>
    </r>
  </si>
  <si>
    <r>
      <t>Tracking</t>
    </r>
    <r>
      <rPr>
        <b/>
        <sz val="11"/>
        <color indexed="56"/>
        <rFont val="Calibri"/>
        <family val="2"/>
        <scheme val="minor"/>
      </rPr>
      <t xml:space="preserve"> (% defined In Data tab) </t>
    </r>
  </si>
  <si>
    <r>
      <t>Meetings &amp; Communication</t>
    </r>
    <r>
      <rPr>
        <b/>
        <sz val="11"/>
        <color indexed="56"/>
        <rFont val="Calibri"/>
        <family val="2"/>
        <scheme val="minor"/>
      </rPr>
      <t xml:space="preserve"> (% defined In Data tab) </t>
    </r>
  </si>
  <si>
    <r>
      <t xml:space="preserve">Risk Handling </t>
    </r>
    <r>
      <rPr>
        <b/>
        <sz val="11"/>
        <color rgb="FF002060"/>
        <rFont val="Calibri"/>
        <family val="2"/>
        <scheme val="minor"/>
      </rPr>
      <t xml:space="preserve">(Total Mitigation hrs defined in risks tab) </t>
    </r>
  </si>
  <si>
    <t xml:space="preserve">Total Project estimated HRs Before Contingency &amp; Warranty   </t>
  </si>
  <si>
    <t>Final Project Effort Estimate</t>
  </si>
  <si>
    <t>Contingency</t>
  </si>
  <si>
    <r>
      <t>Contingency for Modules</t>
    </r>
    <r>
      <rPr>
        <b/>
        <sz val="11"/>
        <rFont val="Calibri"/>
        <family val="2"/>
      </rPr>
      <t xml:space="preserve"> </t>
    </r>
    <r>
      <rPr>
        <b/>
        <sz val="11"/>
        <color rgb="FF002060"/>
        <rFont val="Calibri"/>
        <family val="2"/>
      </rPr>
      <t xml:space="preserve">(reads from modules data above) </t>
    </r>
  </si>
  <si>
    <r>
      <t xml:space="preserve">Contingency for Overall Project </t>
    </r>
    <r>
      <rPr>
        <b/>
        <sz val="11"/>
        <color rgb="FF002060"/>
        <rFont val="Calibri"/>
        <family val="2"/>
      </rPr>
      <t xml:space="preserve">(Total contingency hrs defined in risks tab) </t>
    </r>
  </si>
  <si>
    <t xml:space="preserve">Total Project estimated HRs after Contingency </t>
  </si>
  <si>
    <r>
      <t>Warranty</t>
    </r>
    <r>
      <rPr>
        <b/>
        <sz val="11"/>
        <color indexed="56"/>
        <rFont val="Calibri"/>
        <family val="2"/>
        <charset val="1"/>
      </rPr>
      <t xml:space="preserve"> (% defined In Data tab) </t>
    </r>
  </si>
  <si>
    <t>Total  Project estimated HRs after Contingency &amp; Warranty</t>
  </si>
  <si>
    <t>Support Effort</t>
  </si>
  <si>
    <r>
      <t xml:space="preserve">Support </t>
    </r>
    <r>
      <rPr>
        <b/>
        <sz val="11"/>
        <color rgb="FF002060"/>
        <rFont val="Calibri"/>
        <family val="2"/>
      </rPr>
      <t xml:space="preserve">(% defined In Data tab) </t>
    </r>
  </si>
  <si>
    <t>Note: This Sheet is filled by UX Team &amp; Reflected in the Offshore Effort estimate</t>
  </si>
  <si>
    <t>Estimator:</t>
  </si>
  <si>
    <t>Your name</t>
  </si>
  <si>
    <t xml:space="preserve">Estimate Reviewer: </t>
  </si>
  <si>
    <t xml:space="preserve"> </t>
  </si>
  <si>
    <t xml:space="preserve">Usability </t>
  </si>
  <si>
    <t>Graphic Design</t>
  </si>
  <si>
    <t>UI Development</t>
  </si>
  <si>
    <t>RIA Development</t>
  </si>
  <si>
    <t>Totals</t>
  </si>
  <si>
    <t>Phase</t>
  </si>
  <si>
    <t>Pred
Predecessors</t>
  </si>
  <si>
    <t>Activity</t>
  </si>
  <si>
    <t>Offshore</t>
  </si>
  <si>
    <t>Onsite</t>
  </si>
  <si>
    <t>Creative Design &amp; 
MOSS master page and theme</t>
  </si>
  <si>
    <t xml:space="preserve"> Overall totals per Role</t>
  </si>
  <si>
    <t xml:space="preserve"> Total times for Offshore and Onsite (Hours)</t>
  </si>
  <si>
    <t>Overall Total (Hours)</t>
  </si>
  <si>
    <t>Overall Total (MD)</t>
  </si>
  <si>
    <r>
      <rPr>
        <b/>
        <u/>
        <sz val="11"/>
        <color theme="0"/>
        <rFont val="Calibri"/>
        <family val="2"/>
        <scheme val="minor"/>
      </rPr>
      <t>Note:</t>
    </r>
    <r>
      <rPr>
        <b/>
        <sz val="11"/>
        <color theme="0"/>
        <rFont val="Calibri"/>
        <family val="2"/>
        <scheme val="minor"/>
      </rPr>
      <t xml:space="preserve"> that you can copy the Risk tab from the Estimate sheet &amp; just unhide Columns(I,L,N,O)</t>
    </r>
  </si>
  <si>
    <t>Category</t>
  </si>
  <si>
    <t>Areas</t>
  </si>
  <si>
    <t>Description</t>
  </si>
  <si>
    <t xml:space="preserve">Impact </t>
  </si>
  <si>
    <t xml:space="preserve">Probability </t>
  </si>
  <si>
    <t>Score</t>
  </si>
  <si>
    <t>Mitigation (HRs)</t>
  </si>
  <si>
    <t>Mitigation Activities</t>
  </si>
  <si>
    <t>Mitigation
Status</t>
  </si>
  <si>
    <t>Contingency (Hrs)</t>
  </si>
  <si>
    <t>Contingency Activities</t>
  </si>
  <si>
    <t>Contingency
Status</t>
  </si>
  <si>
    <t>Comments/Progress</t>
  </si>
  <si>
    <t>Risk Status</t>
  </si>
  <si>
    <t>Closure Date</t>
  </si>
  <si>
    <t>Contingency for Offshore Effort Estimation</t>
  </si>
  <si>
    <t>Client</t>
  </si>
  <si>
    <t xml:space="preserve">1-Client Relationship History
</t>
  </si>
  <si>
    <t xml:space="preserve">2-Client Availability (which I believe is a problem during summer for the Gulf projects)
</t>
  </si>
  <si>
    <t>3-Client Response rate</t>
  </si>
  <si>
    <t>4-Client Maturity</t>
  </si>
  <si>
    <t>Other</t>
  </si>
  <si>
    <t>Schedule&amp;Estimate</t>
  </si>
  <si>
    <t xml:space="preserve">1-Several complex deliverables
</t>
  </si>
  <si>
    <t>2-Change entire business processes</t>
  </si>
  <si>
    <t xml:space="preserve">3-Project extend into more than one fiscal year
</t>
  </si>
  <si>
    <t>4-Slack in critical path</t>
  </si>
  <si>
    <t xml:space="preserve">5-large, highly complex, or not decomposable components
</t>
  </si>
  <si>
    <t xml:space="preserve">6- Budget constraints or contact expirations issues
</t>
  </si>
  <si>
    <t xml:space="preserve">7- How many of the project activities are on the critical path
</t>
  </si>
  <si>
    <t>8- The extent to which weather or other external, uncontrollable factors play into the project schedule</t>
  </si>
  <si>
    <t xml:space="preserve">1-Unclear Requirements&amp; or objectives
</t>
  </si>
  <si>
    <t xml:space="preserve">2-Undefined Infrastructure or  System Availability Req
</t>
  </si>
  <si>
    <t>3-Unclear Perfomance&amp;Security Req</t>
  </si>
  <si>
    <t>4-Scope is likely to change</t>
  </si>
  <si>
    <t>5-System workflow is likely to change if scope changed</t>
  </si>
  <si>
    <t>Technology</t>
  </si>
  <si>
    <t xml:space="preserve">1-Adherence to client technology
(upgrades/migrations)
</t>
  </si>
  <si>
    <t xml:space="preserve">2-Major HW /SW/DB  </t>
  </si>
  <si>
    <t>3-New Technology</t>
  </si>
  <si>
    <t>Project Team</t>
  </si>
  <si>
    <t xml:space="preserve">1-Team located in multiple physical location
</t>
  </si>
  <si>
    <t>2-Large team size</t>
  </si>
  <si>
    <t>3-Shared Resources (TL,PL)</t>
  </si>
  <si>
    <t>4-Experince in the business domain</t>
  </si>
  <si>
    <t>Technical</t>
  </si>
  <si>
    <t>1-Supplied components are incompatible with parts of approach</t>
  </si>
  <si>
    <t>2-Testability of the end product</t>
  </si>
  <si>
    <t>3-Design Difficulty(interfaces not well defined or controlled; subject to change)</t>
  </si>
  <si>
    <t>4-Implementation Difficulty(algorithms and/or design have components this team finds very difficult to implement)</t>
  </si>
  <si>
    <t>5-Deployment Difficulty (deployment is extremely difficult (new hardware, new architecture, hard to train users, hard to train service desk support, operations first time supporting, lots of data conversion from old system to new system))</t>
  </si>
  <si>
    <t>Other Project Specific Risks</t>
  </si>
  <si>
    <t>Unknown Risks (Project Overall Contingency)</t>
  </si>
  <si>
    <t>Total</t>
  </si>
  <si>
    <t xml:space="preserve">
</t>
  </si>
  <si>
    <t>Predecessor</t>
  </si>
  <si>
    <t>Action per</t>
  </si>
  <si>
    <t>Estimated Effort</t>
  </si>
  <si>
    <t># of Components
 to work on</t>
  </si>
  <si>
    <t>Technical Writing</t>
  </si>
  <si>
    <t>System</t>
  </si>
  <si>
    <t>Studying Requirements &amp; Scope</t>
  </si>
  <si>
    <t>Receiving Orientation from Key Technical Person</t>
  </si>
  <si>
    <t>Collecting Information About Customer for Documents Prefaces</t>
  </si>
  <si>
    <t>Preparing Templates</t>
  </si>
  <si>
    <t>Module</t>
  </si>
  <si>
    <t>Understanding Functionality</t>
  </si>
  <si>
    <t>Taking Screen Shots</t>
  </si>
  <si>
    <t>Writing the component explanation in the guide</t>
  </si>
  <si>
    <t>TW Product</t>
  </si>
  <si>
    <t>Translation &amp; Documents Localization</t>
  </si>
  <si>
    <t>Updates &amp; Revisions with Reference to Key Technical Person Reviews</t>
  </si>
  <si>
    <t>Peer Review &amp; Proof Reading</t>
  </si>
  <si>
    <t>Finalize &amp; Publish</t>
  </si>
  <si>
    <t>Total times for Offshore and Onsite (Hours)</t>
  </si>
  <si>
    <t>Contingency &amp; Risk Handling (Mitigation) % used in the formulas</t>
  </si>
  <si>
    <t>Before Risk Handling&amp;
 Contingency</t>
  </si>
  <si>
    <t>After
 Risk Handling&amp;Contingency</t>
  </si>
  <si>
    <t>Organization %</t>
  </si>
  <si>
    <t>Management</t>
  </si>
  <si>
    <t>Development</t>
  </si>
  <si>
    <t>Re-Work</t>
  </si>
  <si>
    <t>UX Effort</t>
  </si>
  <si>
    <t>Others &amp; TW</t>
  </si>
  <si>
    <t>Justification for not matching to Organizational %:</t>
  </si>
  <si>
    <t>Please note that Onsite table is used by Estimator to plan for needed number of travels &amp;cost should betaken from EM</t>
  </si>
  <si>
    <t>Onsite Effort &amp; Cost</t>
  </si>
  <si>
    <t xml:space="preserve">Region </t>
  </si>
  <si>
    <t>Task</t>
  </si>
  <si>
    <t>Effort (MD)</t>
  </si>
  <si>
    <t>No. of Travels</t>
  </si>
  <si>
    <t>Count of Weekend days included</t>
  </si>
  <si>
    <t>Title</t>
  </si>
  <si>
    <t>HRs</t>
  </si>
  <si>
    <t>Onsite
Daily Rate</t>
  </si>
  <si>
    <t>OnSite Cost</t>
  </si>
  <si>
    <t>Onsite Project Management</t>
  </si>
  <si>
    <t>Onsite requirement gathering</t>
  </si>
  <si>
    <t>Onsite integration ( Pre-Dev )</t>
  </si>
  <si>
    <t>Onsite Development</t>
  </si>
  <si>
    <t xml:space="preserve"> UAT Sessions</t>
  </si>
  <si>
    <t>Training</t>
  </si>
  <si>
    <t>Deployment</t>
  </si>
  <si>
    <t>Infrastructure</t>
  </si>
  <si>
    <t>UX</t>
  </si>
  <si>
    <t xml:space="preserve">Total Onsite ( MD) </t>
  </si>
  <si>
    <t>Total Weekend days</t>
  </si>
  <si>
    <t>Total Title Hours</t>
  </si>
  <si>
    <t>Total Onsite Cost
[Workdays+Weekends]</t>
  </si>
  <si>
    <t>Offshore Effort &amp; Cost</t>
  </si>
  <si>
    <t>Phase (Activities)</t>
  </si>
  <si>
    <t>Phase HRs</t>
  </si>
  <si>
    <t>Total Title HRs</t>
  </si>
  <si>
    <t>Total  Cost</t>
  </si>
  <si>
    <t>Rate</t>
  </si>
  <si>
    <t>E</t>
  </si>
  <si>
    <t xml:space="preserve">Principal Software Engineer                                 </t>
  </si>
  <si>
    <t>Management Effort</t>
  </si>
  <si>
    <t>Project Leader</t>
  </si>
  <si>
    <t>F</t>
  </si>
  <si>
    <t xml:space="preserve">BI Team Leader                                              </t>
  </si>
  <si>
    <t>Requirement Gathering</t>
  </si>
  <si>
    <t xml:space="preserve">BI Technical Consultant                                     </t>
  </si>
  <si>
    <t>Requirement Analysis and Documentation</t>
  </si>
  <si>
    <t>Lead Systems Analyst</t>
  </si>
  <si>
    <t>Requirements Review</t>
  </si>
  <si>
    <t>Quality Lead</t>
  </si>
  <si>
    <t>Lead Software Engineer - L3</t>
  </si>
  <si>
    <t>Testing Effort</t>
  </si>
  <si>
    <t>Senior Quality Engineer</t>
  </si>
  <si>
    <t xml:space="preserve">Project Leader                                              </t>
  </si>
  <si>
    <t>Team Leading &amp; Development Effort</t>
  </si>
  <si>
    <t>Senior Software Engineer</t>
  </si>
  <si>
    <t xml:space="preserve">Senior Systems Analyst                                      </t>
  </si>
  <si>
    <t>Senior Usability Engineer</t>
  </si>
  <si>
    <t xml:space="preserve">Senior Systems Engineer - UNIX                              </t>
  </si>
  <si>
    <t xml:space="preserve">Software Quality Project Leader                             </t>
  </si>
  <si>
    <t>Others-UAT(BugFixing&amp;Testing)</t>
  </si>
  <si>
    <t>Others-TW Effort</t>
  </si>
  <si>
    <t xml:space="preserve">Senior Usability Engineer                                   </t>
  </si>
  <si>
    <t>Others-Content Entry</t>
  </si>
  <si>
    <t>Others-Customer Training</t>
  </si>
  <si>
    <t>Other-Audits</t>
  </si>
  <si>
    <t xml:space="preserve">Senior Technical Architect                                  </t>
  </si>
  <si>
    <t>Warranty</t>
  </si>
  <si>
    <t xml:space="preserve">Total </t>
  </si>
  <si>
    <t xml:space="preserve"> Licenses</t>
  </si>
  <si>
    <t>Perpetual License values - Please choose the product/framework you are using only</t>
  </si>
  <si>
    <t xml:space="preserve">Check Updated List on :  http://theworx2.itworx.com/accounts/Government/C1/Lists/CSP%20License%20Breakdown </t>
  </si>
  <si>
    <t>ONTrack List on :http://theworx2.itworx.com/accounts/Government/GovGTM/ON-Track/Sales%20toolkit/Forms/AllItems.aspx</t>
  </si>
  <si>
    <t>Education products pricing is maintained in GM calculator</t>
  </si>
  <si>
    <t>Name</t>
  </si>
  <si>
    <t>License 
Value</t>
  </si>
  <si>
    <t xml:space="preserve">Version </t>
  </si>
  <si>
    <t>Support</t>
  </si>
  <si>
    <t>Type</t>
  </si>
  <si>
    <t>C</t>
  </si>
  <si>
    <t xml:space="preserve">Systems Engineer - UNIX                                     </t>
  </si>
  <si>
    <t>Third Party Third Party</t>
  </si>
  <si>
    <t xml:space="preserve">ITWorx License </t>
  </si>
  <si>
    <t>Total Licenses Value</t>
  </si>
  <si>
    <t>Other Expenses</t>
  </si>
  <si>
    <t>Hardware 1</t>
  </si>
  <si>
    <t>Free Lancing 1</t>
  </si>
  <si>
    <t>Other 1</t>
  </si>
  <si>
    <t>Cost Summary</t>
  </si>
  <si>
    <t>Total Offshore Cost</t>
  </si>
  <si>
    <t xml:space="preserve">Total Onsite Cost </t>
  </si>
  <si>
    <t>Other Expenses [Licenses,Hardware,Free Lancing]</t>
  </si>
  <si>
    <t xml:space="preserve">Total Project Cost </t>
  </si>
  <si>
    <t>Support Cost</t>
  </si>
  <si>
    <t>Note:Below table gets data from cost detailed tab PLEASE DON'T FILL it in</t>
  </si>
  <si>
    <t xml:space="preserve"> Titles Cost</t>
  </si>
  <si>
    <t>Total Cost</t>
  </si>
  <si>
    <t>% of Total estimate</t>
  </si>
  <si>
    <t>Associate Consultant</t>
  </si>
  <si>
    <t>Associate Consultant Infra</t>
  </si>
  <si>
    <t>Associate Principal Quality Engineer</t>
  </si>
  <si>
    <t>Customer Insights Specialist</t>
  </si>
  <si>
    <t>Customer Success Manager</t>
  </si>
  <si>
    <t>Customer Success Technical Head</t>
  </si>
  <si>
    <t>Front-end Developer</t>
  </si>
  <si>
    <t>Graphic Designer</t>
  </si>
  <si>
    <t>Graphics Design Team Lead</t>
  </si>
  <si>
    <t>Lead Front-end Developer</t>
  </si>
  <si>
    <t>Lead Software Engineer</t>
  </si>
  <si>
    <t>Lead Software Engineer - L2</t>
  </si>
  <si>
    <t>Lead Technical Writer</t>
  </si>
  <si>
    <t>Marketing Specialist</t>
  </si>
  <si>
    <t>Portfolio Manager</t>
  </si>
  <si>
    <t>Principal Software Engineer</t>
  </si>
  <si>
    <t>Product Marketing Manager</t>
  </si>
  <si>
    <t>Products Manager</t>
  </si>
  <si>
    <t>Quality Engineer</t>
  </si>
  <si>
    <t>Senior Front-end Developer</t>
  </si>
  <si>
    <t>Senior Graphic Designer</t>
  </si>
  <si>
    <t>Senior Marketing Specialist</t>
  </si>
  <si>
    <t>Senior Products Specialist</t>
  </si>
  <si>
    <t>Senior Project Leader</t>
  </si>
  <si>
    <t>Senior Quality Lead</t>
  </si>
  <si>
    <t>Senior Technical Architect</t>
  </si>
  <si>
    <t>Senior Technical Consultant</t>
  </si>
  <si>
    <t>Service Delivery Director</t>
  </si>
  <si>
    <t>Service Delivery Manager</t>
  </si>
  <si>
    <t>Service Quality Manager</t>
  </si>
  <si>
    <t>Software Engineer</t>
  </si>
  <si>
    <t>Technical Consultant</t>
  </si>
  <si>
    <t>User Experience Consultant</t>
  </si>
  <si>
    <t>User Experience Unit Manager</t>
  </si>
  <si>
    <t>Blended  Rate</t>
  </si>
  <si>
    <t>This tab is used to give the client a tentative duration before schedule creation</t>
  </si>
  <si>
    <t>The calculation of estimated timeline is based on the following:</t>
  </si>
  <si>
    <t>1-The number of resources in the Requirements and Design are equal to development resources</t>
  </si>
  <si>
    <t>2-The waiting time and task dependencies are not considered</t>
  </si>
  <si>
    <t>Number of development resources</t>
  </si>
  <si>
    <t xml:space="preserve">Number of QE </t>
  </si>
  <si>
    <t>Number of development resources after considering communication effort</t>
  </si>
  <si>
    <t>Number of QE resources after considering communication effort</t>
  </si>
  <si>
    <t xml:space="preserve">Number of working days per month </t>
  </si>
  <si>
    <t>Number of hrs/day</t>
  </si>
  <si>
    <t>*In case the Development team &amp; QE team will start the project in different dates</t>
  </si>
  <si>
    <t xml:space="preserve">Estimated Non QE effort Start Date </t>
  </si>
  <si>
    <t xml:space="preserve">Estimated QE effort Start Date </t>
  </si>
  <si>
    <t>Total Non QE Efforts - without PM (hours)</t>
  </si>
  <si>
    <t>Total QE Efforts (hours)</t>
  </si>
  <si>
    <t>Total PM Efforts  (hours)</t>
  </si>
  <si>
    <t>Total Estimated Non QE Effort (man-days)</t>
  </si>
  <si>
    <t>Total Estimated QE Effort (man-days)</t>
  </si>
  <si>
    <t>Total Estimated Non QE Efforts (days) per resource</t>
  </si>
  <si>
    <t>Total Estimated QE Effort (days) per resource</t>
  </si>
  <si>
    <t>Contingency Days</t>
  </si>
  <si>
    <t>Total Project Efforts</t>
  </si>
  <si>
    <t>Tentative Delivery Date</t>
  </si>
  <si>
    <t>Duration (days)</t>
  </si>
  <si>
    <t>Central Question Bank</t>
  </si>
  <si>
    <t>Team Integration</t>
  </si>
  <si>
    <t>Enable the teacher to add an existing assignment from teams to the LMS activities and get the students' scores upon submission/grading</t>
  </si>
  <si>
    <t>"Push notifications from teams to LMS and from the LMS to Teams
- Assumption: LMS will provide read and write APIs for the notification to be called by MS team"</t>
  </si>
  <si>
    <t>Having a teams app with shortcuts for quick access for LMS modules, we assume this is a pure Microsoft scope</t>
  </si>
  <si>
    <t>Sync all the file-based resources in the course plans to the files under the teams in which units and lessons will be treated as folders and the learning resources will be added as files under the lesson folder</t>
  </si>
  <si>
    <t>Enable the teachers to create live sessions on teams from the LMS and display the created sessions for the students so they can join</t>
  </si>
  <si>
    <t>Question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</si>
</sst>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_(\$* #,##0.00_);_(\$* \(#,##0.00\);_(\$* \-??_);_(@_)"/>
    <numFmt numFmtId="165" formatCode="#,##0.0"/>
    <numFmt numFmtId="166" formatCode="0.0"/>
    <numFmt numFmtId="167" formatCode="\$#,##0.00"/>
    <numFmt numFmtId="168" formatCode="[$$-409]#,##0.00"/>
    <numFmt numFmtId="169" formatCode="0.000"/>
    <numFmt numFmtId="170" formatCode="&quot;$&quot;#,##0"/>
    <numFmt numFmtId="171" formatCode="_(* #,##0_);_(* \(#,##0\);_(* &quot;-&quot;??_);_(@_)"/>
    <numFmt numFmtId="172" formatCode="&quot;$&quot;#,##0.00"/>
  </numFmts>
  <fonts count="75"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charset val="178"/>
    </font>
    <font>
      <sz val="10"/>
      <name val="Arial"/>
      <family val="2"/>
      <charset val="1"/>
    </font>
    <font>
      <sz val="11"/>
      <color indexed="8"/>
      <name val="Calibri"/>
      <family val="2"/>
      <charset val="1"/>
    </font>
    <font>
      <b/>
      <sz val="11"/>
      <name val="Calibri"/>
      <family val="2"/>
      <charset val="1"/>
    </font>
    <font>
      <sz val="11"/>
      <name val="Calibri"/>
      <family val="2"/>
      <charset val="1"/>
    </font>
    <font>
      <b/>
      <sz val="16"/>
      <name val="Cambria"/>
      <family val="1"/>
      <charset val="1"/>
    </font>
    <font>
      <sz val="10"/>
      <name val="Verdana"/>
      <family val="2"/>
      <charset val="1"/>
    </font>
    <font>
      <b/>
      <sz val="11"/>
      <color indexed="8"/>
      <name val="Calibri"/>
      <family val="2"/>
      <charset val="1"/>
    </font>
    <font>
      <b/>
      <sz val="11"/>
      <color indexed="9"/>
      <name val="Calibri"/>
      <family val="2"/>
      <charset val="1"/>
    </font>
    <font>
      <b/>
      <i/>
      <sz val="11"/>
      <name val="Calibri"/>
      <family val="2"/>
      <charset val="1"/>
    </font>
    <font>
      <u/>
      <sz val="11"/>
      <name val="Calibri"/>
      <family val="2"/>
      <charset val="1"/>
    </font>
    <font>
      <b/>
      <u/>
      <sz val="11"/>
      <name val="Calibri"/>
      <family val="2"/>
      <charset val="1"/>
    </font>
    <font>
      <sz val="10"/>
      <name val="Calibri"/>
      <family val="2"/>
      <charset val="1"/>
    </font>
    <font>
      <b/>
      <sz val="10"/>
      <name val="Verdana"/>
      <family val="2"/>
      <charset val="1"/>
    </font>
    <font>
      <b/>
      <sz val="11"/>
      <color indexed="56"/>
      <name val="Calibri"/>
      <family val="2"/>
      <charset val="1"/>
    </font>
    <font>
      <i/>
      <sz val="11"/>
      <name val="Calibri"/>
      <family val="2"/>
      <charset val="1"/>
    </font>
    <font>
      <b/>
      <sz val="11"/>
      <color indexed="10"/>
      <name val="Calibri"/>
      <family val="2"/>
      <charset val="1"/>
    </font>
    <font>
      <b/>
      <sz val="11"/>
      <color indexed="63"/>
      <name val="Calibri"/>
      <family val="2"/>
      <charset val="1"/>
    </font>
    <font>
      <sz val="11"/>
      <color indexed="59"/>
      <name val="Calibri"/>
      <family val="2"/>
      <charset val="1"/>
    </font>
    <font>
      <b/>
      <sz val="11"/>
      <color indexed="59"/>
      <name val="Calibri"/>
      <family val="2"/>
      <charset val="1"/>
    </font>
    <font>
      <sz val="18"/>
      <name val="Arial"/>
      <family val="2"/>
      <charset val="1"/>
    </font>
    <font>
      <sz val="10"/>
      <name val="Arial"/>
      <family val="2"/>
    </font>
    <font>
      <sz val="11"/>
      <name val="Arial"/>
      <family val="2"/>
    </font>
    <font>
      <sz val="11"/>
      <name val="Calibri"/>
      <family val="2"/>
    </font>
    <font>
      <sz val="8"/>
      <color indexed="81"/>
      <name val="Tahoma"/>
      <family val="2"/>
    </font>
    <font>
      <b/>
      <sz val="8"/>
      <color indexed="81"/>
      <name val="Tahoma"/>
      <family val="2"/>
    </font>
    <font>
      <b/>
      <sz val="11"/>
      <name val="Calibri"/>
      <family val="2"/>
    </font>
    <font>
      <b/>
      <u/>
      <sz val="11"/>
      <name val="Calibri"/>
      <family val="2"/>
    </font>
    <font>
      <sz val="11"/>
      <color indexed="81"/>
      <name val="Calibri"/>
      <family val="2"/>
    </font>
    <font>
      <sz val="9"/>
      <color indexed="81"/>
      <name val="Calibri"/>
      <family val="2"/>
    </font>
    <font>
      <b/>
      <sz val="11"/>
      <color theme="0"/>
      <name val="Calibri"/>
      <family val="2"/>
      <scheme val="minor"/>
    </font>
    <font>
      <sz val="11"/>
      <name val="Calibri"/>
      <family val="2"/>
      <scheme val="minor"/>
    </font>
    <font>
      <b/>
      <sz val="11"/>
      <name val="Calibri"/>
      <family val="2"/>
      <scheme val="minor"/>
    </font>
    <font>
      <b/>
      <sz val="10"/>
      <name val="Calibri"/>
      <family val="2"/>
      <scheme val="minor"/>
    </font>
    <font>
      <b/>
      <sz val="11"/>
      <color theme="0" tint="-0.14999847407452621"/>
      <name val="Calibri"/>
      <family val="2"/>
      <scheme val="minor"/>
    </font>
    <font>
      <sz val="10"/>
      <name val="Calibri"/>
      <family val="2"/>
      <scheme val="minor"/>
    </font>
    <font>
      <b/>
      <u/>
      <sz val="11"/>
      <color theme="0"/>
      <name val="Calibri"/>
      <family val="2"/>
      <scheme val="minor"/>
    </font>
    <font>
      <sz val="11"/>
      <color theme="0"/>
      <name val="Calibri"/>
      <family val="2"/>
      <charset val="1"/>
    </font>
    <font>
      <u/>
      <sz val="10"/>
      <color theme="10"/>
      <name val="Arial"/>
      <family val="2"/>
    </font>
    <font>
      <i/>
      <sz val="10"/>
      <name val="Calibri"/>
      <family val="2"/>
    </font>
    <font>
      <sz val="10"/>
      <color theme="0"/>
      <name val="Calibri"/>
      <family val="2"/>
      <scheme val="minor"/>
    </font>
    <font>
      <b/>
      <sz val="10"/>
      <color theme="0"/>
      <name val="Calibri"/>
      <family val="2"/>
      <scheme val="minor"/>
    </font>
    <font>
      <b/>
      <sz val="11"/>
      <color indexed="8"/>
      <name val="Calibri"/>
      <family val="2"/>
      <scheme val="minor"/>
    </font>
    <font>
      <b/>
      <sz val="11"/>
      <color theme="1"/>
      <name val="Calibri"/>
      <family val="2"/>
      <scheme val="minor"/>
    </font>
    <font>
      <b/>
      <sz val="11"/>
      <color rgb="FFFF0000"/>
      <name val="Calibri"/>
      <family val="2"/>
    </font>
    <font>
      <b/>
      <sz val="11"/>
      <color theme="0"/>
      <name val="Calibri"/>
      <family val="2"/>
    </font>
    <font>
      <b/>
      <sz val="11"/>
      <color rgb="FFFF0000"/>
      <name val="Calibri"/>
      <family val="2"/>
      <charset val="1"/>
    </font>
    <font>
      <b/>
      <sz val="11"/>
      <color theme="1"/>
      <name val="Calibri"/>
      <family val="2"/>
      <charset val="1"/>
    </font>
    <font>
      <sz val="16"/>
      <name val="Calibri"/>
      <family val="2"/>
      <scheme val="minor"/>
    </font>
    <font>
      <sz val="9"/>
      <color indexed="81"/>
      <name val="Tahoma"/>
      <family val="2"/>
    </font>
    <font>
      <b/>
      <sz val="9"/>
      <color indexed="81"/>
      <name val="Tahoma"/>
      <family val="2"/>
    </font>
    <font>
      <b/>
      <sz val="12"/>
      <name val="Calibri"/>
      <family val="2"/>
      <scheme val="minor"/>
    </font>
    <font>
      <b/>
      <sz val="12"/>
      <color rgb="FFFF0000"/>
      <name val="Calibri"/>
      <family val="2"/>
      <scheme val="minor"/>
    </font>
    <font>
      <sz val="12"/>
      <name val="Arial"/>
      <family val="2"/>
    </font>
    <font>
      <sz val="11"/>
      <color rgb="FF1F497D"/>
      <name val="Calibri"/>
      <family val="2"/>
    </font>
    <font>
      <b/>
      <sz val="11"/>
      <color indexed="56"/>
      <name val="Calibri"/>
      <family val="2"/>
      <scheme val="minor"/>
    </font>
    <font>
      <b/>
      <sz val="11"/>
      <color theme="0"/>
      <name val="Calibri"/>
      <family val="2"/>
      <charset val="1"/>
    </font>
    <font>
      <b/>
      <sz val="11"/>
      <color theme="4" tint="-0.499984740745262"/>
      <name val="Calibri"/>
      <family val="2"/>
      <scheme val="minor"/>
    </font>
    <font>
      <b/>
      <sz val="11"/>
      <color rgb="FF002060"/>
      <name val="Calibri"/>
      <family val="2"/>
      <scheme val="minor"/>
    </font>
    <font>
      <b/>
      <sz val="11"/>
      <color rgb="FF002060"/>
      <name val="Calibri"/>
      <family val="2"/>
    </font>
    <font>
      <sz val="12"/>
      <name val="Calibri"/>
      <family val="2"/>
      <scheme val="minor"/>
    </font>
    <font>
      <sz val="11"/>
      <color theme="1"/>
      <name val="Calibri"/>
      <family val="2"/>
    </font>
    <font>
      <i/>
      <sz val="11"/>
      <color rgb="FF0000CC"/>
      <name val="Calibri"/>
      <family val="2"/>
    </font>
    <font>
      <b/>
      <i/>
      <sz val="11"/>
      <color theme="0"/>
      <name val="Calibri"/>
      <family val="2"/>
      <charset val="1"/>
    </font>
    <font>
      <b/>
      <sz val="10"/>
      <name val="Arial"/>
      <family val="2"/>
    </font>
    <font>
      <b/>
      <sz val="10"/>
      <color theme="1"/>
      <name val="Calibri"/>
      <family val="2"/>
      <scheme val="minor"/>
    </font>
    <font>
      <sz val="10"/>
      <name val="Verdana"/>
      <family val="2"/>
    </font>
    <font>
      <b/>
      <sz val="12"/>
      <name val="Calibri"/>
      <family val="2"/>
      <charset val="1"/>
    </font>
    <font>
      <sz val="11"/>
      <color rgb="FF000000"/>
      <name val="Calibri"/>
      <family val="2"/>
    </font>
  </fonts>
  <fills count="63">
    <fill>
      <patternFill patternType="none"/>
    </fill>
    <fill>
      <patternFill patternType="gray125"/>
    </fill>
    <fill>
      <patternFill patternType="solid">
        <fgColor indexed="9"/>
        <bgColor indexed="41"/>
      </patternFill>
    </fill>
    <fill>
      <patternFill patternType="solid">
        <fgColor indexed="31"/>
        <bgColor indexed="27"/>
      </patternFill>
    </fill>
    <fill>
      <patternFill patternType="solid">
        <fgColor indexed="23"/>
        <bgColor indexed="50"/>
      </patternFill>
    </fill>
    <fill>
      <patternFill patternType="solid">
        <fgColor indexed="27"/>
        <bgColor indexed="31"/>
      </patternFill>
    </fill>
    <fill>
      <patternFill patternType="solid">
        <fgColor indexed="41"/>
        <bgColor indexed="26"/>
      </patternFill>
    </fill>
    <fill>
      <patternFill patternType="solid">
        <fgColor indexed="26"/>
        <bgColor indexed="41"/>
      </patternFill>
    </fill>
    <fill>
      <patternFill patternType="solid">
        <fgColor indexed="44"/>
        <bgColor indexed="22"/>
      </patternFill>
    </fill>
    <fill>
      <patternFill patternType="solid">
        <fgColor indexed="47"/>
        <bgColor indexed="42"/>
      </patternFill>
    </fill>
    <fill>
      <patternFill patternType="solid">
        <fgColor indexed="61"/>
        <bgColor indexed="60"/>
      </patternFill>
    </fill>
    <fill>
      <patternFill patternType="solid">
        <fgColor indexed="8"/>
        <bgColor indexed="58"/>
      </patternFill>
    </fill>
    <fill>
      <patternFill patternType="solid">
        <fgColor indexed="46"/>
        <bgColor indexed="24"/>
      </patternFill>
    </fill>
    <fill>
      <patternFill patternType="solid">
        <fgColor indexed="50"/>
        <bgColor indexed="23"/>
      </patternFill>
    </fill>
    <fill>
      <patternFill patternType="solid">
        <fgColor indexed="9"/>
        <bgColor indexed="64"/>
      </patternFill>
    </fill>
    <fill>
      <patternFill patternType="solid">
        <fgColor indexed="22"/>
        <bgColor indexed="64"/>
      </patternFill>
    </fill>
    <fill>
      <patternFill patternType="solid">
        <fgColor indexed="38"/>
        <bgColor indexed="60"/>
      </patternFill>
    </fill>
    <fill>
      <patternFill patternType="solid">
        <fgColor indexed="63"/>
        <bgColor indexed="61"/>
      </patternFill>
    </fill>
    <fill>
      <patternFill patternType="solid">
        <fgColor theme="1" tint="0.499984740745262"/>
        <bgColor indexed="64"/>
      </patternFill>
    </fill>
    <fill>
      <patternFill patternType="solid">
        <fgColor theme="0" tint="-0.14999847407452621"/>
        <bgColor indexed="64"/>
      </patternFill>
    </fill>
    <fill>
      <patternFill patternType="solid">
        <fgColor theme="1"/>
        <bgColor indexed="64"/>
      </patternFill>
    </fill>
    <fill>
      <patternFill patternType="solid">
        <fgColor theme="0"/>
        <bgColor indexed="64"/>
      </patternFill>
    </fill>
    <fill>
      <patternFill patternType="solid">
        <fgColor theme="1"/>
        <bgColor indexed="22"/>
      </patternFill>
    </fill>
    <fill>
      <patternFill patternType="solid">
        <fgColor theme="1"/>
        <bgColor indexed="27"/>
      </patternFill>
    </fill>
    <fill>
      <patternFill patternType="solid">
        <fgColor theme="8" tint="0.79998168889431442"/>
        <bgColor indexed="64"/>
      </patternFill>
    </fill>
    <fill>
      <patternFill patternType="solid">
        <fgColor theme="1" tint="4.9989318521683403E-2"/>
        <bgColor indexed="60"/>
      </patternFill>
    </fill>
    <fill>
      <patternFill patternType="solid">
        <fgColor theme="0" tint="-0.14999847407452621"/>
        <bgColor indexed="60"/>
      </patternFill>
    </fill>
    <fill>
      <patternFill patternType="solid">
        <fgColor theme="0" tint="-4.9989318521683403E-2"/>
        <bgColor indexed="64"/>
      </patternFill>
    </fill>
    <fill>
      <patternFill patternType="solid">
        <fgColor theme="3" tint="0.59999389629810485"/>
        <bgColor indexed="22"/>
      </patternFill>
    </fill>
    <fill>
      <patternFill patternType="solid">
        <fgColor theme="3" tint="0.59999389629810485"/>
        <bgColor indexed="27"/>
      </patternFill>
    </fill>
    <fill>
      <patternFill patternType="solid">
        <fgColor theme="3" tint="0.59999389629810485"/>
        <bgColor indexed="26"/>
      </patternFill>
    </fill>
    <fill>
      <patternFill patternType="solid">
        <fgColor theme="0" tint="-0.14999847407452621"/>
        <bgColor indexed="27"/>
      </patternFill>
    </fill>
    <fill>
      <patternFill patternType="solid">
        <fgColor theme="1" tint="4.9989318521683403E-2"/>
        <bgColor indexed="23"/>
      </patternFill>
    </fill>
    <fill>
      <patternFill patternType="solid">
        <fgColor theme="6" tint="0.399975585192419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2"/>
        <bgColor indexed="27"/>
      </patternFill>
    </fill>
    <fill>
      <patternFill patternType="solid">
        <fgColor theme="0"/>
        <bgColor indexed="23"/>
      </patternFill>
    </fill>
    <fill>
      <patternFill patternType="solid">
        <fgColor theme="6" tint="0.39997558519241921"/>
        <bgColor indexed="42"/>
      </patternFill>
    </fill>
    <fill>
      <patternFill patternType="solid">
        <fgColor theme="6" tint="0.39997558519241921"/>
        <bgColor indexed="60"/>
      </patternFill>
    </fill>
    <fill>
      <patternFill patternType="solid">
        <fgColor theme="0" tint="-0.499984740745262"/>
        <bgColor indexed="41"/>
      </patternFill>
    </fill>
    <fill>
      <patternFill patternType="solid">
        <fgColor theme="0" tint="-0.14999847407452621"/>
        <bgColor indexed="50"/>
      </patternFill>
    </fill>
    <fill>
      <patternFill patternType="solid">
        <fgColor theme="0" tint="-4.9989318521683403E-2"/>
        <bgColor indexed="26"/>
      </patternFill>
    </fill>
    <fill>
      <patternFill patternType="solid">
        <fgColor theme="0" tint="-4.9989318521683403E-2"/>
        <bgColor indexed="41"/>
      </patternFill>
    </fill>
    <fill>
      <patternFill patternType="solid">
        <fgColor theme="0" tint="-4.9989318521683403E-2"/>
        <bgColor indexed="27"/>
      </patternFill>
    </fill>
    <fill>
      <patternFill patternType="solid">
        <fgColor theme="1"/>
        <bgColor indexed="44"/>
      </patternFill>
    </fill>
    <fill>
      <patternFill patternType="solid">
        <fgColor theme="0" tint="-4.9989318521683403E-2"/>
        <bgColor indexed="44"/>
      </patternFill>
    </fill>
    <fill>
      <patternFill patternType="solid">
        <fgColor theme="0" tint="-4.9989318521683403E-2"/>
        <bgColor indexed="58"/>
      </patternFill>
    </fill>
    <fill>
      <patternFill patternType="solid">
        <fgColor theme="0" tint="-0.14999847407452621"/>
        <bgColor indexed="26"/>
      </patternFill>
    </fill>
    <fill>
      <patternFill patternType="solid">
        <fgColor theme="0" tint="-0.499984740745262"/>
        <bgColor indexed="64"/>
      </patternFill>
    </fill>
    <fill>
      <patternFill patternType="solid">
        <fgColor theme="0" tint="-0.499984740745262"/>
        <bgColor indexed="58"/>
      </patternFill>
    </fill>
    <fill>
      <patternFill patternType="solid">
        <fgColor theme="0" tint="-0.249977111117893"/>
        <bgColor indexed="27"/>
      </patternFill>
    </fill>
    <fill>
      <patternFill patternType="solid">
        <fgColor rgb="FFE6E6E6"/>
        <bgColor indexed="64"/>
      </patternFill>
    </fill>
    <fill>
      <patternFill patternType="solid">
        <fgColor theme="1" tint="0.499984740745262"/>
        <bgColor indexed="31"/>
      </patternFill>
    </fill>
    <fill>
      <patternFill patternType="solid">
        <fgColor theme="1" tint="0.499984740745262"/>
        <bgColor indexed="50"/>
      </patternFill>
    </fill>
    <fill>
      <patternFill patternType="solid">
        <fgColor theme="1" tint="0.499984740745262"/>
        <bgColor indexed="27"/>
      </patternFill>
    </fill>
    <fill>
      <patternFill patternType="solid">
        <fgColor theme="0" tint="-0.14999847407452621"/>
        <bgColor indexed="23"/>
      </patternFill>
    </fill>
    <fill>
      <patternFill patternType="solid">
        <fgColor theme="1" tint="0.499984740745262"/>
        <bgColor indexed="60"/>
      </patternFill>
    </fill>
    <fill>
      <patternFill patternType="solid">
        <fgColor theme="0" tint="-0.34998626667073579"/>
        <bgColor indexed="26"/>
      </patternFill>
    </fill>
    <fill>
      <patternFill patternType="solid">
        <fgColor theme="9" tint="0.79998168889431442"/>
        <bgColor indexed="64"/>
      </patternFill>
    </fill>
    <fill>
      <patternFill patternType="solid">
        <fgColor theme="0" tint="-0.34998626667073579"/>
        <bgColor indexed="27"/>
      </patternFill>
    </fill>
    <fill>
      <patternFill patternType="solid">
        <fgColor theme="9" tint="0.79998168889431442"/>
        <bgColor indexed="41"/>
      </patternFill>
    </fill>
    <fill>
      <patternFill patternType="solid">
        <fgColor theme="9" tint="0.79998168889431442"/>
        <bgColor indexed="27"/>
      </patternFill>
    </fill>
  </fills>
  <borders count="95">
    <border>
      <left/>
      <right/>
      <top/>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style="medium">
        <color indexed="8"/>
      </left>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medium">
        <color indexed="8"/>
      </top>
      <bottom style="medium">
        <color indexed="8"/>
      </bottom>
      <diagonal/>
    </border>
    <border>
      <left style="thin">
        <color indexed="8"/>
      </left>
      <right/>
      <top/>
      <bottom/>
      <diagonal/>
    </border>
    <border>
      <left style="thin">
        <color indexed="8"/>
      </left>
      <right/>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medium">
        <color indexed="8"/>
      </top>
      <bottom/>
      <diagonal/>
    </border>
    <border>
      <left style="thin">
        <color indexed="8"/>
      </left>
      <right/>
      <top style="medium">
        <color indexed="8"/>
      </top>
      <bottom style="thin">
        <color indexed="8"/>
      </bottom>
      <diagonal/>
    </border>
    <border>
      <left/>
      <right/>
      <top style="thin">
        <color indexed="8"/>
      </top>
      <bottom/>
      <diagonal/>
    </border>
    <border>
      <left style="thin">
        <color indexed="8"/>
      </left>
      <right/>
      <top style="thin">
        <color indexed="8"/>
      </top>
      <bottom/>
      <diagonal/>
    </border>
    <border>
      <left/>
      <right/>
      <top style="thin">
        <color indexed="8"/>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8"/>
      </right>
      <top style="thin">
        <color indexed="8"/>
      </top>
      <bottom/>
      <diagonal/>
    </border>
    <border>
      <left/>
      <right/>
      <top/>
      <bottom style="thin">
        <color indexed="64"/>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8"/>
      </left>
      <right style="medium">
        <color indexed="8"/>
      </right>
      <top/>
      <bottom style="medium">
        <color indexed="8"/>
      </bottom>
      <diagonal/>
    </border>
    <border>
      <left style="thin">
        <color indexed="8"/>
      </left>
      <right/>
      <top style="thin">
        <color indexed="8"/>
      </top>
      <bottom style="medium">
        <color indexed="8"/>
      </bottom>
      <diagonal/>
    </border>
    <border>
      <left style="medium">
        <color indexed="8"/>
      </left>
      <right/>
      <top style="medium">
        <color indexed="8"/>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8"/>
      </right>
      <top/>
      <bottom style="thin">
        <color indexed="8"/>
      </bottom>
      <diagonal/>
    </border>
    <border>
      <left/>
      <right style="thin">
        <color indexed="8"/>
      </right>
      <top/>
      <bottom/>
      <diagonal/>
    </border>
    <border>
      <left style="thin">
        <color indexed="8"/>
      </left>
      <right style="thin">
        <color indexed="8"/>
      </right>
      <top/>
      <bottom/>
      <diagonal/>
    </border>
    <border>
      <left style="thin">
        <color indexed="8"/>
      </left>
      <right/>
      <top/>
      <bottom style="medium">
        <color indexed="8"/>
      </bottom>
      <diagonal/>
    </border>
    <border>
      <left/>
      <right/>
      <top/>
      <bottom style="medium">
        <color indexed="8"/>
      </bottom>
      <diagonal/>
    </border>
    <border>
      <left style="thin">
        <color indexed="8"/>
      </left>
      <right/>
      <top style="medium">
        <color indexed="8"/>
      </top>
      <bottom style="medium">
        <color indexed="8"/>
      </bottom>
      <diagonal/>
    </border>
    <border>
      <left/>
      <right/>
      <top style="medium">
        <color indexed="8"/>
      </top>
      <bottom style="medium">
        <color indexed="8"/>
      </bottom>
      <diagonal/>
    </border>
    <border>
      <left style="thin">
        <color indexed="8"/>
      </left>
      <right/>
      <top style="medium">
        <color indexed="8"/>
      </top>
      <bottom/>
      <diagonal/>
    </border>
    <border>
      <left style="thin">
        <color indexed="8"/>
      </left>
      <right style="thin">
        <color indexed="8"/>
      </right>
      <top style="thin">
        <color indexed="64"/>
      </top>
      <bottom/>
      <diagonal/>
    </border>
    <border>
      <left style="thin">
        <color indexed="8"/>
      </left>
      <right/>
      <top style="thin">
        <color indexed="64"/>
      </top>
      <bottom/>
      <diagonal/>
    </border>
    <border>
      <left/>
      <right style="thin">
        <color indexed="8"/>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8"/>
      </right>
      <top style="medium">
        <color indexed="8"/>
      </top>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8"/>
      </left>
      <right style="medium">
        <color indexed="8"/>
      </right>
      <top/>
      <bottom/>
      <diagonal/>
    </border>
    <border>
      <left style="thin">
        <color indexed="8"/>
      </left>
      <right style="medium">
        <color indexed="8"/>
      </right>
      <top/>
      <bottom style="thin">
        <color indexed="8"/>
      </bottom>
      <diagonal/>
    </border>
    <border>
      <left/>
      <right/>
      <top style="medium">
        <color indexed="8"/>
      </top>
      <bottom/>
      <diagonal/>
    </border>
    <border>
      <left/>
      <right style="medium">
        <color indexed="8"/>
      </right>
      <top style="thin">
        <color indexed="8"/>
      </top>
      <bottom style="medium">
        <color indexed="8"/>
      </bottom>
      <diagonal/>
    </border>
    <border>
      <left/>
      <right style="medium">
        <color indexed="8"/>
      </right>
      <top/>
      <bottom style="medium">
        <color indexed="8"/>
      </bottom>
      <diagonal/>
    </border>
    <border>
      <left style="thin">
        <color indexed="8"/>
      </left>
      <right/>
      <top style="thin">
        <color indexed="64"/>
      </top>
      <bottom style="thin">
        <color indexed="64"/>
      </bottom>
      <diagonal/>
    </border>
    <border>
      <left/>
      <right style="thin">
        <color indexed="8"/>
      </right>
      <top style="thin">
        <color indexed="64"/>
      </top>
      <bottom style="thin">
        <color indexed="64"/>
      </bottom>
      <diagonal/>
    </border>
    <border>
      <left/>
      <right style="medium">
        <color indexed="8"/>
      </right>
      <top/>
      <bottom style="thin">
        <color indexed="8"/>
      </bottom>
      <diagonal/>
    </border>
    <border>
      <left style="thin">
        <color indexed="64"/>
      </left>
      <right style="medium">
        <color indexed="64"/>
      </right>
      <top/>
      <bottom style="thin">
        <color indexed="64"/>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top style="thin">
        <color indexed="8"/>
      </top>
      <bottom style="thin">
        <color indexed="64"/>
      </bottom>
      <diagonal/>
    </border>
    <border>
      <left/>
      <right style="thin">
        <color indexed="8"/>
      </right>
      <top style="thin">
        <color indexed="8"/>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8"/>
      </right>
      <top style="medium">
        <color indexed="8"/>
      </top>
      <bottom style="medium">
        <color indexed="8"/>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theme="1"/>
      </top>
      <bottom/>
      <diagonal/>
    </border>
  </borders>
  <cellStyleXfs count="30">
    <xf numFmtId="0" fontId="0" fillId="0" borderId="0"/>
    <xf numFmtId="164" fontId="27" fillId="0" borderId="0" applyFill="0" applyBorder="0" applyAlignment="0" applyProtection="0"/>
    <xf numFmtId="0" fontId="6" fillId="0" borderId="0"/>
    <xf numFmtId="0" fontId="7" fillId="0" borderId="0"/>
    <xf numFmtId="0" fontId="7" fillId="0" borderId="0"/>
    <xf numFmtId="0" fontId="7" fillId="0" borderId="0"/>
    <xf numFmtId="0" fontId="8" fillId="0" borderId="0"/>
    <xf numFmtId="0" fontId="7" fillId="0" borderId="0"/>
    <xf numFmtId="0" fontId="7" fillId="0" borderId="0"/>
    <xf numFmtId="0" fontId="8" fillId="0" borderId="0"/>
    <xf numFmtId="0" fontId="8" fillId="0" borderId="0"/>
    <xf numFmtId="0" fontId="7" fillId="0" borderId="0"/>
    <xf numFmtId="0" fontId="7" fillId="0" borderId="0"/>
    <xf numFmtId="0" fontId="7" fillId="0" borderId="0"/>
    <xf numFmtId="0" fontId="7" fillId="0" borderId="0"/>
    <xf numFmtId="0" fontId="8" fillId="0" borderId="0"/>
    <xf numFmtId="9" fontId="27" fillId="0" borderId="0" applyFill="0" applyBorder="0" applyAlignment="0" applyProtection="0"/>
    <xf numFmtId="0" fontId="27" fillId="0" borderId="0"/>
    <xf numFmtId="0" fontId="5" fillId="0" borderId="0"/>
    <xf numFmtId="0" fontId="27" fillId="0" borderId="0"/>
    <xf numFmtId="0" fontId="44" fillId="0" borderId="0" applyNumberFormat="0" applyFill="0" applyBorder="0" applyAlignment="0" applyProtection="0">
      <alignment vertical="top"/>
      <protection locked="0"/>
    </xf>
    <xf numFmtId="0" fontId="4" fillId="0" borderId="0"/>
    <xf numFmtId="0" fontId="3" fillId="0" borderId="0"/>
    <xf numFmtId="0" fontId="3" fillId="0" borderId="0"/>
    <xf numFmtId="0" fontId="27" fillId="0" borderId="0"/>
    <xf numFmtId="43" fontId="27" fillId="0" borderId="0" applyFont="0" applyFill="0" applyBorder="0" applyAlignment="0" applyProtection="0"/>
    <xf numFmtId="0" fontId="27" fillId="0" borderId="0"/>
    <xf numFmtId="0" fontId="2" fillId="0" borderId="0"/>
    <xf numFmtId="0" fontId="1" fillId="0" borderId="0"/>
    <xf numFmtId="9" fontId="27" fillId="0" borderId="0" applyFont="0" applyFill="0" applyBorder="0" applyAlignment="0" applyProtection="0"/>
  </cellStyleXfs>
  <cellXfs count="723">
    <xf numFmtId="0" fontId="0" fillId="0" borderId="0" xfId="0"/>
    <xf numFmtId="0" fontId="7" fillId="2" borderId="0" xfId="11" applyFill="1" applyAlignment="1">
      <alignment wrapText="1"/>
    </xf>
    <xf numFmtId="0" fontId="7" fillId="2" borderId="0" xfId="11" applyFont="1" applyFill="1" applyAlignment="1">
      <alignment horizontal="left" vertical="center" wrapText="1"/>
    </xf>
    <xf numFmtId="0" fontId="7" fillId="2" borderId="0" xfId="11" applyFill="1" applyAlignment="1">
      <alignment horizontal="left" wrapText="1"/>
    </xf>
    <xf numFmtId="0" fontId="10" fillId="0" borderId="0" xfId="0" applyFont="1"/>
    <xf numFmtId="0" fontId="10" fillId="0" borderId="0" xfId="0" applyFont="1" applyFill="1" applyBorder="1"/>
    <xf numFmtId="0" fontId="10" fillId="0" borderId="0" xfId="3" applyFont="1" applyFill="1" applyBorder="1" applyAlignment="1">
      <alignment vertical="top" wrapText="1"/>
    </xf>
    <xf numFmtId="0" fontId="9" fillId="0" borderId="0" xfId="0" applyFont="1" applyFill="1" applyBorder="1"/>
    <xf numFmtId="0" fontId="9" fillId="0" borderId="0" xfId="0" applyFont="1" applyFill="1" applyBorder="1" applyAlignment="1">
      <alignment horizontal="left"/>
    </xf>
    <xf numFmtId="0" fontId="18" fillId="0" borderId="0" xfId="0" applyFont="1" applyProtection="1">
      <protection locked="0"/>
    </xf>
    <xf numFmtId="0" fontId="18" fillId="0" borderId="0" xfId="0" applyFont="1" applyAlignment="1" applyProtection="1">
      <alignment wrapText="1"/>
      <protection locked="0"/>
    </xf>
    <xf numFmtId="0" fontId="18" fillId="6" borderId="0" xfId="0" applyFont="1" applyFill="1" applyProtection="1">
      <protection locked="0"/>
    </xf>
    <xf numFmtId="0" fontId="18" fillId="7" borderId="0" xfId="0" applyFont="1" applyFill="1" applyProtection="1">
      <protection locked="0"/>
    </xf>
    <xf numFmtId="0" fontId="18" fillId="0" borderId="0" xfId="0" applyFont="1" applyFill="1" applyProtection="1">
      <protection locked="0"/>
    </xf>
    <xf numFmtId="0" fontId="12" fillId="0" borderId="0" xfId="0" applyFont="1" applyFill="1" applyProtection="1">
      <protection locked="0"/>
    </xf>
    <xf numFmtId="0" fontId="12" fillId="0" borderId="0" xfId="0" applyFont="1" applyProtection="1">
      <protection locked="0"/>
    </xf>
    <xf numFmtId="0" fontId="9" fillId="0" borderId="2" xfId="0" applyFont="1" applyFill="1" applyBorder="1" applyAlignment="1" applyProtection="1">
      <alignment horizontal="left" wrapText="1"/>
      <protection locked="0"/>
    </xf>
    <xf numFmtId="0" fontId="12" fillId="0" borderId="0" xfId="0" applyFont="1" applyFill="1" applyAlignment="1" applyProtection="1">
      <alignment wrapText="1"/>
      <protection locked="0"/>
    </xf>
    <xf numFmtId="0" fontId="12" fillId="0" borderId="0" xfId="0" applyFont="1" applyAlignment="1" applyProtection="1">
      <alignment wrapText="1"/>
      <protection locked="0"/>
    </xf>
    <xf numFmtId="165" fontId="10" fillId="9" borderId="9" xfId="0" applyNumberFormat="1" applyFont="1" applyFill="1" applyBorder="1" applyAlignment="1" applyProtection="1">
      <alignment horizontal="left" wrapText="1"/>
    </xf>
    <xf numFmtId="165" fontId="10" fillId="9" borderId="9" xfId="0" applyNumberFormat="1" applyFont="1" applyFill="1" applyBorder="1" applyAlignment="1" applyProtection="1">
      <alignment horizontal="left"/>
    </xf>
    <xf numFmtId="165" fontId="10" fillId="6" borderId="2" xfId="0" applyNumberFormat="1" applyFont="1" applyFill="1" applyBorder="1" applyAlignment="1" applyProtection="1">
      <alignment horizontal="left"/>
    </xf>
    <xf numFmtId="165" fontId="10" fillId="9" borderId="2" xfId="0" applyNumberFormat="1" applyFont="1" applyFill="1" applyBorder="1" applyAlignment="1" applyProtection="1">
      <alignment horizontal="left" wrapText="1"/>
    </xf>
    <xf numFmtId="165" fontId="10" fillId="9" borderId="2" xfId="0" applyNumberFormat="1" applyFont="1" applyFill="1" applyBorder="1" applyAlignment="1" applyProtection="1">
      <alignment horizontal="left"/>
    </xf>
    <xf numFmtId="0" fontId="12" fillId="3" borderId="0" xfId="0" applyFont="1" applyFill="1" applyProtection="1">
      <protection locked="0"/>
    </xf>
    <xf numFmtId="0" fontId="12" fillId="8" borderId="0" xfId="0" applyFont="1" applyFill="1" applyProtection="1">
      <protection locked="0"/>
    </xf>
    <xf numFmtId="4" fontId="10" fillId="0" borderId="0" xfId="0" applyNumberFormat="1" applyFont="1" applyFill="1" applyBorder="1" applyAlignment="1" applyProtection="1">
      <alignment horizontal="left"/>
      <protection locked="0"/>
    </xf>
    <xf numFmtId="0" fontId="12" fillId="6" borderId="0" xfId="0" applyFont="1" applyFill="1" applyProtection="1">
      <protection locked="0"/>
    </xf>
    <xf numFmtId="0" fontId="12" fillId="0" borderId="0" xfId="0" applyFont="1" applyFill="1" applyBorder="1" applyProtection="1">
      <protection locked="0"/>
    </xf>
    <xf numFmtId="0" fontId="10" fillId="0" borderId="0" xfId="0" applyFont="1" applyFill="1" applyBorder="1" applyAlignment="1" applyProtection="1">
      <alignment horizontal="left" wrapText="1"/>
      <protection locked="0"/>
    </xf>
    <xf numFmtId="0" fontId="18" fillId="0" borderId="0" xfId="0" applyFont="1" applyFill="1" applyBorder="1" applyProtection="1">
      <protection locked="0"/>
    </xf>
    <xf numFmtId="0" fontId="10" fillId="0" borderId="0" xfId="0" applyFont="1" applyFill="1" applyBorder="1" applyAlignment="1" applyProtection="1">
      <alignment horizontal="left"/>
      <protection locked="0"/>
    </xf>
    <xf numFmtId="0" fontId="9" fillId="0" borderId="0" xfId="0" applyFont="1" applyFill="1" applyBorder="1" applyAlignment="1" applyProtection="1">
      <alignment wrapText="1"/>
      <protection locked="0"/>
    </xf>
    <xf numFmtId="0" fontId="12" fillId="2" borderId="0" xfId="0" applyFont="1" applyFill="1" applyProtection="1">
      <protection locked="0"/>
    </xf>
    <xf numFmtId="0" fontId="9" fillId="0" borderId="0" xfId="0" applyFont="1" applyFill="1" applyBorder="1" applyAlignment="1" applyProtection="1">
      <alignment horizontal="left"/>
      <protection locked="0"/>
    </xf>
    <xf numFmtId="0" fontId="21" fillId="0" borderId="0" xfId="0" applyFont="1" applyFill="1" applyBorder="1" applyAlignment="1" applyProtection="1">
      <alignment horizontal="left" wrapText="1"/>
      <protection locked="0"/>
    </xf>
    <xf numFmtId="0" fontId="18" fillId="0" borderId="0" xfId="0" applyFont="1" applyFill="1" applyAlignment="1" applyProtection="1">
      <alignment wrapText="1"/>
      <protection locked="0"/>
    </xf>
    <xf numFmtId="0" fontId="8" fillId="0" borderId="0" xfId="15" applyFont="1"/>
    <xf numFmtId="0" fontId="8" fillId="0" borderId="0" xfId="15" applyFont="1" applyAlignment="1">
      <alignment horizontal="left"/>
    </xf>
    <xf numFmtId="0" fontId="13" fillId="3" borderId="2" xfId="15" applyFont="1" applyFill="1" applyBorder="1" applyAlignment="1">
      <alignment horizontal="left"/>
    </xf>
    <xf numFmtId="0" fontId="14" fillId="10" borderId="2" xfId="15" applyFont="1" applyFill="1" applyBorder="1"/>
    <xf numFmtId="0" fontId="13" fillId="6" borderId="2" xfId="15" applyFont="1" applyFill="1" applyBorder="1" applyAlignment="1">
      <alignment horizontal="center"/>
    </xf>
    <xf numFmtId="0" fontId="13" fillId="12" borderId="2" xfId="15" applyFont="1" applyFill="1" applyBorder="1" applyAlignment="1">
      <alignment horizontal="center"/>
    </xf>
    <xf numFmtId="0" fontId="13" fillId="0" borderId="0" xfId="15" applyFont="1" applyFill="1" applyBorder="1"/>
    <xf numFmtId="0" fontId="8" fillId="0" borderId="2" xfId="15" applyFont="1" applyBorder="1" applyAlignment="1">
      <alignment horizontal="center"/>
    </xf>
    <xf numFmtId="166" fontId="8" fillId="0" borderId="2" xfId="15" applyNumberFormat="1" applyFont="1" applyBorder="1" applyAlignment="1">
      <alignment horizontal="center" vertical="center"/>
    </xf>
    <xf numFmtId="166" fontId="24" fillId="0" borderId="2" xfId="15" applyNumberFormat="1" applyFont="1" applyBorder="1" applyAlignment="1">
      <alignment horizontal="center" vertical="center"/>
    </xf>
    <xf numFmtId="166" fontId="25" fillId="0" borderId="2" xfId="15" applyNumberFormat="1" applyFont="1" applyBorder="1" applyAlignment="1">
      <alignment horizontal="center" vertical="center"/>
    </xf>
    <xf numFmtId="0" fontId="8" fillId="0" borderId="0" xfId="15" applyFont="1" applyBorder="1"/>
    <xf numFmtId="0" fontId="8" fillId="0" borderId="2" xfId="15" applyFont="1" applyBorder="1" applyAlignment="1">
      <alignment horizontal="center" vertical="center"/>
    </xf>
    <xf numFmtId="0" fontId="8" fillId="0" borderId="2" xfId="15" applyFont="1" applyFill="1" applyBorder="1" applyAlignment="1">
      <alignment horizontal="left" vertical="center" wrapText="1"/>
    </xf>
    <xf numFmtId="0" fontId="8" fillId="0" borderId="0" xfId="15" applyFont="1" applyBorder="1" applyAlignment="1">
      <alignment vertical="center"/>
    </xf>
    <xf numFmtId="0" fontId="8" fillId="0" borderId="11" xfId="15" applyFont="1" applyBorder="1" applyAlignment="1">
      <alignment vertical="center"/>
    </xf>
    <xf numFmtId="0" fontId="8" fillId="0" borderId="12" xfId="15" applyFont="1" applyBorder="1"/>
    <xf numFmtId="0" fontId="8" fillId="8" borderId="13" xfId="15" applyFont="1" applyFill="1" applyBorder="1"/>
    <xf numFmtId="0" fontId="8" fillId="0" borderId="0" xfId="15" applyFont="1" applyFill="1" applyBorder="1"/>
    <xf numFmtId="0" fontId="22" fillId="0" borderId="0" xfId="15" applyFont="1"/>
    <xf numFmtId="0" fontId="8" fillId="0" borderId="0" xfId="15" applyFont="1" applyAlignment="1">
      <alignment wrapText="1"/>
    </xf>
    <xf numFmtId="0" fontId="18" fillId="0" borderId="0" xfId="0" applyFont="1"/>
    <xf numFmtId="1" fontId="18" fillId="0" borderId="0" xfId="0" applyNumberFormat="1" applyFont="1"/>
    <xf numFmtId="0" fontId="10" fillId="0" borderId="0" xfId="0" applyFont="1" applyAlignment="1">
      <alignment wrapText="1"/>
    </xf>
    <xf numFmtId="0" fontId="10" fillId="0" borderId="0" xfId="0" applyFont="1" applyAlignment="1">
      <alignment horizontal="center"/>
    </xf>
    <xf numFmtId="0" fontId="0" fillId="0" borderId="0" xfId="0" applyAlignment="1">
      <alignment wrapText="1"/>
    </xf>
    <xf numFmtId="0" fontId="10" fillId="3" borderId="2" xfId="0" applyFont="1" applyFill="1" applyBorder="1" applyAlignment="1">
      <alignment vertical="top" wrapText="1"/>
    </xf>
    <xf numFmtId="15" fontId="10" fillId="0" borderId="0" xfId="0" applyNumberFormat="1" applyFont="1" applyAlignment="1">
      <alignment horizontal="center"/>
    </xf>
    <xf numFmtId="14" fontId="10" fillId="0" borderId="0" xfId="0" applyNumberFormat="1" applyFont="1" applyAlignment="1">
      <alignment horizontal="center"/>
    </xf>
    <xf numFmtId="0" fontId="37" fillId="14" borderId="14" xfId="5" applyFont="1" applyFill="1" applyBorder="1" applyAlignment="1" applyProtection="1">
      <alignment horizontal="left" vertical="top" wrapText="1"/>
      <protection locked="0"/>
    </xf>
    <xf numFmtId="14" fontId="37" fillId="14" borderId="14" xfId="5" applyNumberFormat="1" applyFont="1" applyFill="1" applyBorder="1" applyAlignment="1" applyProtection="1">
      <alignment horizontal="justify" vertical="justify" wrapText="1"/>
      <protection locked="0"/>
    </xf>
    <xf numFmtId="166" fontId="37" fillId="14" borderId="14" xfId="5" applyNumberFormat="1" applyFont="1" applyFill="1" applyBorder="1" applyAlignment="1" applyProtection="1">
      <alignment horizontal="left" vertical="top"/>
      <protection locked="0"/>
    </xf>
    <xf numFmtId="166" fontId="37" fillId="0" borderId="14" xfId="5" applyNumberFormat="1" applyFont="1" applyFill="1" applyBorder="1" applyAlignment="1" applyProtection="1">
      <alignment horizontal="left" vertical="top"/>
    </xf>
    <xf numFmtId="166" fontId="37" fillId="14" borderId="14" xfId="5" applyNumberFormat="1" applyFont="1" applyFill="1" applyBorder="1" applyAlignment="1" applyProtection="1">
      <alignment horizontal="justify" vertical="justify" wrapText="1"/>
      <protection locked="0"/>
    </xf>
    <xf numFmtId="166" fontId="37" fillId="19" borderId="14" xfId="5" applyNumberFormat="1" applyFont="1" applyFill="1" applyBorder="1" applyAlignment="1" applyProtection="1">
      <alignment horizontal="left" vertical="top"/>
    </xf>
    <xf numFmtId="0" fontId="27" fillId="14" borderId="14" xfId="5" applyFont="1" applyFill="1" applyBorder="1" applyAlignment="1">
      <alignment vertical="center"/>
    </xf>
    <xf numFmtId="0" fontId="37" fillId="14" borderId="14" xfId="5" applyFont="1" applyFill="1" applyBorder="1" applyAlignment="1" applyProtection="1">
      <alignment horizontal="justify" vertical="justify" wrapText="1"/>
      <protection locked="0"/>
    </xf>
    <xf numFmtId="0" fontId="38" fillId="19" borderId="16" xfId="5" applyFont="1" applyFill="1" applyBorder="1" applyAlignment="1" applyProtection="1">
      <alignment horizontal="left" vertical="top" wrapText="1"/>
    </xf>
    <xf numFmtId="2" fontId="38" fillId="19" borderId="18" xfId="5" applyNumberFormat="1" applyFont="1" applyFill="1" applyBorder="1" applyAlignment="1" applyProtection="1">
      <alignment horizontal="center" vertical="top"/>
      <protection locked="0"/>
    </xf>
    <xf numFmtId="2" fontId="38" fillId="19" borderId="16" xfId="5" applyNumberFormat="1" applyFont="1" applyFill="1" applyBorder="1" applyAlignment="1" applyProtection="1">
      <alignment horizontal="center" vertical="top"/>
      <protection locked="0"/>
    </xf>
    <xf numFmtId="2" fontId="38" fillId="19" borderId="17" xfId="5" applyNumberFormat="1" applyFont="1" applyFill="1" applyBorder="1" applyAlignment="1" applyProtection="1">
      <alignment horizontal="center" vertical="top"/>
      <protection locked="0"/>
    </xf>
    <xf numFmtId="2" fontId="39" fillId="21" borderId="0" xfId="5" applyNumberFormat="1" applyFont="1" applyFill="1" applyBorder="1" applyAlignment="1" applyProtection="1">
      <alignment horizontal="center" vertical="center"/>
      <protection locked="0"/>
    </xf>
    <xf numFmtId="0" fontId="39" fillId="21" borderId="0" xfId="5" applyFont="1" applyFill="1" applyBorder="1" applyAlignment="1" applyProtection="1">
      <alignment vertical="center" wrapText="1"/>
      <protection locked="0"/>
    </xf>
    <xf numFmtId="0" fontId="0" fillId="0" borderId="0" xfId="0" applyFill="1"/>
    <xf numFmtId="0" fontId="38" fillId="19" borderId="20" xfId="5" applyFont="1" applyFill="1" applyBorder="1" applyAlignment="1" applyProtection="1">
      <alignment vertical="top" wrapText="1"/>
    </xf>
    <xf numFmtId="0" fontId="40" fillId="19" borderId="20" xfId="5" applyFont="1" applyFill="1" applyBorder="1" applyAlignment="1" applyProtection="1">
      <alignment horizontal="justify" vertical="justify" wrapText="1"/>
    </xf>
    <xf numFmtId="0" fontId="38" fillId="19" borderId="20" xfId="5" applyFont="1" applyFill="1" applyBorder="1" applyAlignment="1" applyProtection="1">
      <alignment horizontal="justify" vertical="justify" wrapText="1"/>
    </xf>
    <xf numFmtId="0" fontId="40" fillId="19" borderId="21" xfId="5" applyFont="1" applyFill="1" applyBorder="1" applyAlignment="1" applyProtection="1">
      <alignment horizontal="justify" vertical="justify" wrapText="1"/>
    </xf>
    <xf numFmtId="0" fontId="40" fillId="19" borderId="20" xfId="5" applyFont="1" applyFill="1" applyBorder="1" applyAlignment="1" applyProtection="1">
      <alignment horizontal="left" vertical="top" wrapText="1"/>
    </xf>
    <xf numFmtId="0" fontId="40" fillId="19" borderId="21" xfId="5" applyFont="1" applyFill="1" applyBorder="1" applyAlignment="1" applyProtection="1">
      <alignment horizontal="left" vertical="top" wrapText="1"/>
    </xf>
    <xf numFmtId="0" fontId="38" fillId="19" borderId="22" xfId="5" applyFont="1" applyFill="1" applyBorder="1" applyAlignment="1" applyProtection="1">
      <alignment horizontal="left" vertical="top" wrapText="1"/>
    </xf>
    <xf numFmtId="0" fontId="38" fillId="19" borderId="22" xfId="5" applyFont="1" applyFill="1" applyBorder="1" applyAlignment="1" applyProtection="1">
      <alignment horizontal="left" vertical="top"/>
    </xf>
    <xf numFmtId="0" fontId="40" fillId="19" borderId="20" xfId="5" applyFont="1" applyFill="1" applyBorder="1" applyAlignment="1" applyProtection="1">
      <alignment horizontal="left" vertical="top"/>
    </xf>
    <xf numFmtId="0" fontId="40" fillId="19" borderId="21" xfId="5" applyFont="1" applyFill="1" applyBorder="1" applyAlignment="1" applyProtection="1">
      <alignment horizontal="left" vertical="top"/>
    </xf>
    <xf numFmtId="0" fontId="38" fillId="19" borderId="22" xfId="5" applyFont="1" applyFill="1" applyBorder="1" applyAlignment="1" applyProtection="1">
      <alignment vertical="top" wrapText="1"/>
    </xf>
    <xf numFmtId="0" fontId="27" fillId="14" borderId="14" xfId="2" applyFont="1" applyFill="1" applyBorder="1" applyAlignment="1">
      <alignment vertical="center" wrapText="1"/>
    </xf>
    <xf numFmtId="0" fontId="40" fillId="19" borderId="20" xfId="5" applyFont="1" applyFill="1" applyBorder="1" applyAlignment="1" applyProtection="1">
      <alignment vertical="top" wrapText="1"/>
    </xf>
    <xf numFmtId="0" fontId="40" fillId="19" borderId="21" xfId="5" applyFont="1" applyFill="1" applyBorder="1" applyAlignment="1" applyProtection="1">
      <alignment vertical="top" wrapText="1"/>
    </xf>
    <xf numFmtId="0" fontId="38" fillId="19" borderId="18" xfId="5" applyFont="1" applyFill="1" applyBorder="1" applyAlignment="1" applyProtection="1">
      <alignment horizontal="left" vertical="top" wrapText="1"/>
    </xf>
    <xf numFmtId="0" fontId="38" fillId="19" borderId="14" xfId="5" applyFont="1" applyFill="1" applyBorder="1" applyAlignment="1" applyProtection="1">
      <alignment vertical="top" wrapText="1"/>
    </xf>
    <xf numFmtId="0" fontId="37" fillId="14" borderId="0" xfId="0" applyFont="1" applyFill="1" applyBorder="1" applyAlignment="1">
      <alignment vertical="center"/>
    </xf>
    <xf numFmtId="0" fontId="41" fillId="14" borderId="0" xfId="5" applyFont="1" applyFill="1" applyBorder="1" applyAlignment="1">
      <alignment horizontal="left" vertical="top" wrapText="1"/>
    </xf>
    <xf numFmtId="0" fontId="37" fillId="14" borderId="0" xfId="0" applyFont="1" applyFill="1" applyBorder="1" applyAlignment="1">
      <alignment vertical="top"/>
    </xf>
    <xf numFmtId="0" fontId="39" fillId="14" borderId="0" xfId="5" applyFont="1" applyFill="1" applyBorder="1" applyAlignment="1">
      <alignment horizontal="left" vertical="top"/>
    </xf>
    <xf numFmtId="0" fontId="37" fillId="14" borderId="0" xfId="0" applyFont="1" applyFill="1" applyBorder="1" applyAlignment="1">
      <alignment horizontal="left" vertical="center" wrapText="1"/>
    </xf>
    <xf numFmtId="0" fontId="41" fillId="14" borderId="0" xfId="0" applyFont="1" applyFill="1" applyAlignment="1">
      <alignment vertical="center"/>
    </xf>
    <xf numFmtId="0" fontId="37" fillId="14" borderId="14" xfId="5" applyFont="1" applyFill="1" applyBorder="1" applyAlignment="1" applyProtection="1">
      <alignment vertical="top" wrapText="1"/>
      <protection locked="0"/>
    </xf>
    <xf numFmtId="0" fontId="37" fillId="14" borderId="14" xfId="5" applyFont="1" applyFill="1" applyBorder="1" applyAlignment="1" applyProtection="1">
      <alignment vertical="justify" wrapText="1"/>
      <protection locked="0"/>
    </xf>
    <xf numFmtId="0" fontId="37" fillId="14" borderId="17" xfId="5" applyFont="1" applyFill="1" applyBorder="1" applyAlignment="1" applyProtection="1">
      <alignment vertical="justify" wrapText="1"/>
      <protection locked="0"/>
    </xf>
    <xf numFmtId="0" fontId="37" fillId="14" borderId="17" xfId="5" applyFont="1" applyFill="1" applyBorder="1" applyAlignment="1" applyProtection="1">
      <alignment vertical="top" wrapText="1"/>
      <protection locked="0"/>
    </xf>
    <xf numFmtId="0" fontId="38" fillId="19" borderId="16" xfId="5" applyFont="1" applyFill="1" applyBorder="1" applyAlignment="1" applyProtection="1">
      <alignment vertical="top" wrapText="1"/>
    </xf>
    <xf numFmtId="0" fontId="0" fillId="0" borderId="0" xfId="0" applyFill="1" applyAlignment="1"/>
    <xf numFmtId="2" fontId="39" fillId="19" borderId="16" xfId="2" applyNumberFormat="1" applyFont="1" applyFill="1" applyBorder="1" applyAlignment="1">
      <alignment horizontal="left" vertical="top"/>
    </xf>
    <xf numFmtId="0" fontId="38" fillId="19" borderId="20" xfId="5" applyFont="1" applyFill="1" applyBorder="1" applyAlignment="1" applyProtection="1">
      <alignment horizontal="left" vertical="top"/>
    </xf>
    <xf numFmtId="0" fontId="37" fillId="0" borderId="14" xfId="5" applyFont="1" applyFill="1" applyBorder="1" applyAlignment="1" applyProtection="1">
      <alignment horizontal="justify" vertical="justify" wrapText="1"/>
      <protection locked="0"/>
    </xf>
    <xf numFmtId="14" fontId="37" fillId="0" borderId="14" xfId="5" applyNumberFormat="1" applyFont="1" applyFill="1" applyBorder="1" applyAlignment="1" applyProtection="1">
      <alignment horizontal="justify" vertical="justify" wrapText="1"/>
      <protection locked="0"/>
    </xf>
    <xf numFmtId="166" fontId="37" fillId="0" borderId="14" xfId="5" applyNumberFormat="1" applyFont="1" applyFill="1" applyBorder="1" applyAlignment="1" applyProtection="1">
      <alignment horizontal="left" vertical="top"/>
      <protection locked="0"/>
    </xf>
    <xf numFmtId="166" fontId="37" fillId="0" borderId="14" xfId="5" applyNumberFormat="1" applyFont="1" applyFill="1" applyBorder="1" applyAlignment="1" applyProtection="1">
      <alignment horizontal="justify" vertical="justify" wrapText="1"/>
      <protection locked="0"/>
    </xf>
    <xf numFmtId="0" fontId="8" fillId="0" borderId="9" xfId="15" applyFont="1" applyBorder="1" applyAlignment="1">
      <alignment horizontal="center" vertical="center"/>
    </xf>
    <xf numFmtId="0" fontId="8" fillId="0" borderId="9" xfId="15" applyFont="1" applyFill="1" applyBorder="1" applyAlignment="1">
      <alignment horizontal="left" vertical="center" wrapText="1"/>
    </xf>
    <xf numFmtId="166" fontId="8" fillId="0" borderId="9" xfId="15" applyNumberFormat="1" applyFont="1" applyBorder="1" applyAlignment="1">
      <alignment horizontal="center" vertical="center"/>
    </xf>
    <xf numFmtId="166" fontId="13" fillId="0" borderId="9" xfId="15" applyNumberFormat="1" applyFont="1" applyBorder="1" applyAlignment="1">
      <alignment horizontal="center" vertical="center"/>
    </xf>
    <xf numFmtId="0" fontId="37" fillId="14" borderId="21" xfId="5" applyFont="1" applyFill="1" applyBorder="1" applyAlignment="1" applyProtection="1">
      <alignment horizontal="justify" vertical="justify" wrapText="1"/>
      <protection locked="0"/>
    </xf>
    <xf numFmtId="0" fontId="37" fillId="14" borderId="31" xfId="5" applyFont="1" applyFill="1" applyBorder="1" applyAlignment="1" applyProtection="1">
      <alignment vertical="justify" wrapText="1"/>
      <protection locked="0"/>
    </xf>
    <xf numFmtId="14" fontId="37" fillId="14" borderId="21" xfId="5" applyNumberFormat="1" applyFont="1" applyFill="1" applyBorder="1" applyAlignment="1" applyProtection="1">
      <alignment horizontal="justify" vertical="justify" wrapText="1"/>
      <protection locked="0"/>
    </xf>
    <xf numFmtId="166" fontId="37" fillId="14" borderId="21" xfId="5" applyNumberFormat="1" applyFont="1" applyFill="1" applyBorder="1" applyAlignment="1" applyProtection="1">
      <alignment horizontal="left" vertical="top"/>
      <protection locked="0"/>
    </xf>
    <xf numFmtId="166" fontId="37" fillId="14" borderId="21" xfId="5" applyNumberFormat="1" applyFont="1" applyFill="1" applyBorder="1" applyAlignment="1" applyProtection="1">
      <alignment horizontal="justify" vertical="justify" wrapText="1"/>
      <protection locked="0"/>
    </xf>
    <xf numFmtId="0" fontId="37" fillId="14" borderId="22" xfId="5" applyFont="1" applyFill="1" applyBorder="1" applyAlignment="1" applyProtection="1">
      <alignment horizontal="justify" vertical="justify" wrapText="1"/>
      <protection locked="0"/>
    </xf>
    <xf numFmtId="0" fontId="37" fillId="14" borderId="30" xfId="5" applyFont="1" applyFill="1" applyBorder="1" applyAlignment="1" applyProtection="1">
      <alignment vertical="justify" wrapText="1"/>
      <protection locked="0"/>
    </xf>
    <xf numFmtId="14" fontId="37" fillId="14" borderId="22" xfId="5" applyNumberFormat="1" applyFont="1" applyFill="1" applyBorder="1" applyAlignment="1" applyProtection="1">
      <alignment horizontal="justify" vertical="justify" wrapText="1"/>
      <protection locked="0"/>
    </xf>
    <xf numFmtId="166" fontId="37" fillId="14" borderId="22" xfId="5" applyNumberFormat="1" applyFont="1" applyFill="1" applyBorder="1" applyAlignment="1" applyProtection="1">
      <alignment horizontal="left" vertical="top"/>
      <protection locked="0"/>
    </xf>
    <xf numFmtId="166" fontId="37" fillId="14" borderId="22" xfId="5" applyNumberFormat="1" applyFont="1" applyFill="1" applyBorder="1" applyAlignment="1" applyProtection="1">
      <alignment horizontal="justify" vertical="justify" wrapText="1"/>
      <protection locked="0"/>
    </xf>
    <xf numFmtId="166" fontId="37" fillId="19" borderId="22" xfId="5" applyNumberFormat="1" applyFont="1" applyFill="1" applyBorder="1" applyAlignment="1" applyProtection="1">
      <alignment horizontal="left" vertical="top"/>
    </xf>
    <xf numFmtId="0" fontId="10" fillId="3" borderId="5" xfId="0" applyFont="1" applyFill="1" applyBorder="1" applyAlignment="1">
      <alignment vertical="top" wrapText="1"/>
    </xf>
    <xf numFmtId="0" fontId="8" fillId="0" borderId="5" xfId="15" applyFont="1" applyBorder="1" applyAlignment="1">
      <alignment horizontal="center" vertical="center"/>
    </xf>
    <xf numFmtId="166" fontId="8" fillId="0" borderId="5" xfId="15" applyNumberFormat="1" applyFont="1" applyBorder="1" applyAlignment="1">
      <alignment horizontal="center" vertical="center"/>
    </xf>
    <xf numFmtId="0" fontId="40" fillId="19" borderId="14" xfId="5" applyFont="1" applyFill="1" applyBorder="1" applyAlignment="1" applyProtection="1">
      <alignment horizontal="justify" vertical="justify" wrapText="1"/>
    </xf>
    <xf numFmtId="0" fontId="37" fillId="0" borderId="14" xfId="5" applyFont="1" applyFill="1" applyBorder="1" applyAlignment="1" applyProtection="1">
      <alignment vertical="justify" wrapText="1"/>
      <protection locked="0"/>
    </xf>
    <xf numFmtId="0" fontId="10" fillId="3" borderId="14" xfId="0" applyFont="1" applyFill="1" applyBorder="1" applyAlignment="1">
      <alignment vertical="top" wrapText="1"/>
    </xf>
    <xf numFmtId="0" fontId="0" fillId="0" borderId="14" xfId="0" applyBorder="1"/>
    <xf numFmtId="0" fontId="8" fillId="0" borderId="14" xfId="15" applyFont="1" applyFill="1" applyBorder="1" applyAlignment="1">
      <alignment horizontal="center" vertical="center"/>
    </xf>
    <xf numFmtId="166" fontId="8" fillId="0" borderId="14" xfId="15" applyNumberFormat="1" applyFont="1" applyFill="1" applyBorder="1" applyAlignment="1">
      <alignment horizontal="center" vertical="center"/>
    </xf>
    <xf numFmtId="166" fontId="13" fillId="0" borderId="14" xfId="15" applyNumberFormat="1" applyFont="1" applyFill="1" applyBorder="1" applyAlignment="1">
      <alignment horizontal="center" vertical="center"/>
    </xf>
    <xf numFmtId="0" fontId="8" fillId="0" borderId="14" xfId="15" applyFont="1" applyBorder="1" applyAlignment="1">
      <alignment vertical="center"/>
    </xf>
    <xf numFmtId="0" fontId="10" fillId="0" borderId="14" xfId="0" applyFont="1" applyBorder="1"/>
    <xf numFmtId="0" fontId="7" fillId="2" borderId="14" xfId="11" applyFont="1" applyFill="1" applyBorder="1" applyAlignment="1">
      <alignment horizontal="left" vertical="center" wrapText="1"/>
    </xf>
    <xf numFmtId="0" fontId="0" fillId="0" borderId="0" xfId="0" applyBorder="1"/>
    <xf numFmtId="0" fontId="0" fillId="0" borderId="0" xfId="0" applyFill="1" applyBorder="1"/>
    <xf numFmtId="165" fontId="10" fillId="3" borderId="14" xfId="0" applyNumberFormat="1" applyFont="1" applyFill="1" applyBorder="1" applyAlignment="1" applyProtection="1">
      <alignment horizontal="left"/>
    </xf>
    <xf numFmtId="0" fontId="10" fillId="0" borderId="13" xfId="0" applyFont="1" applyBorder="1" applyAlignment="1">
      <alignment horizontal="center"/>
    </xf>
    <xf numFmtId="0" fontId="10" fillId="0" borderId="26" xfId="0" applyFont="1" applyBorder="1" applyAlignment="1">
      <alignment horizontal="center"/>
    </xf>
    <xf numFmtId="0" fontId="0" fillId="0" borderId="0" xfId="0" applyBorder="1" applyAlignment="1">
      <alignment wrapText="1"/>
    </xf>
    <xf numFmtId="0" fontId="0" fillId="0" borderId="0" xfId="0" applyFill="1" applyBorder="1" applyAlignment="1">
      <alignment wrapText="1"/>
    </xf>
    <xf numFmtId="4" fontId="0" fillId="0" borderId="0" xfId="0" applyNumberFormat="1" applyBorder="1" applyAlignment="1">
      <alignment wrapText="1"/>
    </xf>
    <xf numFmtId="15" fontId="17" fillId="0" borderId="14" xfId="0" applyNumberFormat="1" applyFont="1" applyFill="1" applyBorder="1" applyAlignment="1">
      <alignment horizontal="center"/>
    </xf>
    <xf numFmtId="4" fontId="10" fillId="0" borderId="14" xfId="0" applyNumberFormat="1" applyFont="1" applyBorder="1" applyAlignment="1">
      <alignment horizontal="center" wrapText="1"/>
    </xf>
    <xf numFmtId="2" fontId="10" fillId="0" borderId="14" xfId="0" applyNumberFormat="1" applyFont="1" applyBorder="1" applyAlignment="1">
      <alignment horizontal="center"/>
    </xf>
    <xf numFmtId="1" fontId="9" fillId="0" borderId="14" xfId="0" applyNumberFormat="1" applyFont="1" applyBorder="1" applyAlignment="1">
      <alignment horizontal="center"/>
    </xf>
    <xf numFmtId="2" fontId="9" fillId="12" borderId="14" xfId="0" applyNumberFormat="1" applyFont="1" applyFill="1" applyBorder="1" applyAlignment="1">
      <alignment horizontal="center"/>
    </xf>
    <xf numFmtId="0" fontId="8" fillId="0" borderId="0" xfId="15" applyFont="1" applyFill="1" applyBorder="1" applyAlignment="1">
      <alignment vertical="center"/>
    </xf>
    <xf numFmtId="0" fontId="8" fillId="0" borderId="14" xfId="0" applyFont="1" applyBorder="1" applyAlignment="1">
      <alignment horizontal="left" indent="1"/>
    </xf>
    <xf numFmtId="4" fontId="10" fillId="0" borderId="14" xfId="0" applyNumberFormat="1" applyFont="1" applyBorder="1" applyAlignment="1">
      <alignment horizontal="center"/>
    </xf>
    <xf numFmtId="0" fontId="8" fillId="0" borderId="14" xfId="0" applyFont="1" applyFill="1" applyBorder="1" applyAlignment="1">
      <alignment horizontal="left" indent="1"/>
    </xf>
    <xf numFmtId="0" fontId="10" fillId="0" borderId="19" xfId="4" applyFont="1" applyBorder="1" applyAlignment="1" applyProtection="1">
      <alignment horizontal="left" vertical="center" wrapText="1"/>
    </xf>
    <xf numFmtId="0" fontId="9" fillId="3" borderId="19" xfId="0" applyFont="1" applyFill="1" applyBorder="1"/>
    <xf numFmtId="0" fontId="10" fillId="0" borderId="19" xfId="0" applyFont="1" applyBorder="1"/>
    <xf numFmtId="0" fontId="17" fillId="0" borderId="19" xfId="0" applyFont="1" applyBorder="1"/>
    <xf numFmtId="0" fontId="10" fillId="0" borderId="19" xfId="0" applyFont="1" applyBorder="1" applyAlignment="1">
      <alignment horizontal="left"/>
    </xf>
    <xf numFmtId="0" fontId="10" fillId="0" borderId="37" xfId="0" applyFont="1" applyBorder="1" applyAlignment="1">
      <alignment horizontal="left"/>
    </xf>
    <xf numFmtId="0" fontId="12" fillId="0" borderId="0" xfId="0" applyFont="1" applyBorder="1" applyProtection="1">
      <protection locked="0"/>
    </xf>
    <xf numFmtId="0" fontId="41" fillId="0" borderId="0" xfId="0" applyFont="1" applyBorder="1"/>
    <xf numFmtId="0" fontId="41" fillId="5" borderId="2" xfId="0" applyFont="1" applyFill="1" applyBorder="1" applyAlignment="1">
      <alignment vertical="top"/>
    </xf>
    <xf numFmtId="0" fontId="41" fillId="0" borderId="0" xfId="0" applyFont="1"/>
    <xf numFmtId="0" fontId="41" fillId="2" borderId="2" xfId="0" applyFont="1" applyFill="1" applyBorder="1" applyAlignment="1">
      <alignment vertical="top"/>
    </xf>
    <xf numFmtId="0" fontId="39" fillId="0" borderId="0" xfId="0" applyFont="1"/>
    <xf numFmtId="0" fontId="48" fillId="3" borderId="14" xfId="0" applyFont="1" applyFill="1" applyBorder="1"/>
    <xf numFmtId="0" fontId="10" fillId="0" borderId="5" xfId="0" applyFont="1" applyFill="1" applyBorder="1" applyAlignment="1" applyProtection="1">
      <alignment horizontal="left" textRotation="90" wrapText="1"/>
      <protection locked="0"/>
    </xf>
    <xf numFmtId="0" fontId="10" fillId="9" borderId="5" xfId="0" applyFont="1" applyFill="1" applyBorder="1" applyAlignment="1" applyProtection="1">
      <alignment horizontal="left" textRotation="90" wrapText="1"/>
      <protection locked="0"/>
    </xf>
    <xf numFmtId="165" fontId="10" fillId="6" borderId="20" xfId="0" applyNumberFormat="1" applyFont="1" applyFill="1" applyBorder="1" applyAlignment="1" applyProtection="1">
      <alignment horizontal="left"/>
    </xf>
    <xf numFmtId="165" fontId="10" fillId="6" borderId="21" xfId="0" applyNumberFormat="1" applyFont="1" applyFill="1" applyBorder="1" applyAlignment="1" applyProtection="1">
      <alignment horizontal="left"/>
    </xf>
    <xf numFmtId="165" fontId="10" fillId="6" borderId="22" xfId="0" applyNumberFormat="1" applyFont="1" applyFill="1" applyBorder="1" applyAlignment="1" applyProtection="1">
      <alignment horizontal="left"/>
    </xf>
    <xf numFmtId="165" fontId="12" fillId="0" borderId="21" xfId="0" applyNumberFormat="1" applyFont="1" applyFill="1" applyBorder="1" applyAlignment="1" applyProtection="1">
      <alignment horizontal="center" vertical="center"/>
      <protection locked="0"/>
    </xf>
    <xf numFmtId="165" fontId="12" fillId="0" borderId="14" xfId="0" applyNumberFormat="1" applyFont="1" applyFill="1" applyBorder="1" applyAlignment="1" applyProtection="1">
      <alignment horizontal="center" vertical="center"/>
      <protection locked="0"/>
    </xf>
    <xf numFmtId="166" fontId="10" fillId="0" borderId="2" xfId="0" applyNumberFormat="1" applyFont="1" applyFill="1" applyBorder="1" applyAlignment="1" applyProtection="1">
      <alignment horizontal="left"/>
      <protection locked="0"/>
    </xf>
    <xf numFmtId="9" fontId="37" fillId="0" borderId="14" xfId="0" applyNumberFormat="1" applyFont="1" applyBorder="1" applyAlignment="1">
      <alignment horizontal="center"/>
    </xf>
    <xf numFmtId="166" fontId="37" fillId="27" borderId="14" xfId="5" applyNumberFormat="1" applyFont="1" applyFill="1" applyBorder="1" applyAlignment="1" applyProtection="1">
      <alignment horizontal="left" vertical="top"/>
      <protection locked="0"/>
    </xf>
    <xf numFmtId="0" fontId="41" fillId="0" borderId="0" xfId="0" applyFont="1" applyFill="1"/>
    <xf numFmtId="0" fontId="49" fillId="19" borderId="14" xfId="0" applyFont="1" applyFill="1" applyBorder="1" applyAlignment="1">
      <alignment vertical="justify" wrapText="1"/>
    </xf>
    <xf numFmtId="0" fontId="38" fillId="0" borderId="0" xfId="0" applyFont="1" applyAlignment="1">
      <alignment vertical="justify" wrapText="1"/>
    </xf>
    <xf numFmtId="0" fontId="38" fillId="0" borderId="0" xfId="0" applyFont="1" applyBorder="1" applyAlignment="1">
      <alignment vertical="justify" wrapText="1"/>
    </xf>
    <xf numFmtId="0" fontId="38" fillId="5" borderId="2" xfId="0" applyFont="1" applyFill="1" applyBorder="1" applyAlignment="1">
      <alignment vertical="justify" wrapText="1"/>
    </xf>
    <xf numFmtId="0" fontId="44" fillId="19" borderId="19" xfId="20" applyFill="1" applyBorder="1" applyAlignment="1" applyProtection="1"/>
    <xf numFmtId="0" fontId="37" fillId="0" borderId="15" xfId="4" applyFont="1" applyBorder="1"/>
    <xf numFmtId="0" fontId="44" fillId="19" borderId="37" xfId="20" applyFill="1" applyBorder="1" applyAlignment="1" applyProtection="1"/>
    <xf numFmtId="0" fontId="37" fillId="0" borderId="38" xfId="4" applyFont="1" applyBorder="1"/>
    <xf numFmtId="0" fontId="37" fillId="14" borderId="71" xfId="0" applyFont="1" applyFill="1" applyBorder="1" applyAlignment="1">
      <alignment vertical="center"/>
    </xf>
    <xf numFmtId="0" fontId="37" fillId="14" borderId="72" xfId="0" applyFont="1" applyFill="1" applyBorder="1" applyAlignment="1">
      <alignment vertical="center"/>
    </xf>
    <xf numFmtId="0" fontId="37" fillId="14" borderId="71" xfId="0" applyFont="1" applyFill="1" applyBorder="1" applyAlignment="1">
      <alignment horizontal="left" vertical="center" wrapText="1"/>
    </xf>
    <xf numFmtId="0" fontId="37" fillId="14" borderId="70" xfId="0" applyFont="1" applyFill="1" applyBorder="1" applyAlignment="1">
      <alignment vertical="center"/>
    </xf>
    <xf numFmtId="0" fontId="13" fillId="0" borderId="0" xfId="15" applyFont="1" applyBorder="1" applyAlignment="1"/>
    <xf numFmtId="0" fontId="13" fillId="3" borderId="9" xfId="15" applyFont="1" applyFill="1" applyBorder="1" applyAlignment="1">
      <alignment horizontal="left"/>
    </xf>
    <xf numFmtId="165" fontId="10" fillId="16" borderId="2" xfId="0" applyNumberFormat="1" applyFont="1" applyFill="1" applyBorder="1" applyAlignment="1" applyProtection="1">
      <alignment horizontal="left"/>
      <protection locked="0"/>
    </xf>
    <xf numFmtId="165" fontId="10" fillId="16" borderId="9" xfId="0" applyNumberFormat="1" applyFont="1" applyFill="1" applyBorder="1" applyAlignment="1" applyProtection="1">
      <alignment horizontal="left"/>
      <protection locked="0"/>
    </xf>
    <xf numFmtId="165" fontId="10" fillId="6" borderId="14" xfId="0" applyNumberFormat="1" applyFont="1" applyFill="1" applyBorder="1" applyAlignment="1" applyProtection="1">
      <alignment horizontal="left"/>
    </xf>
    <xf numFmtId="0" fontId="12" fillId="0" borderId="0" xfId="0" applyFont="1" applyFill="1" applyAlignment="1" applyProtection="1">
      <alignment horizontal="left"/>
      <protection locked="0"/>
    </xf>
    <xf numFmtId="165" fontId="12" fillId="0" borderId="14" xfId="0" applyNumberFormat="1" applyFont="1" applyFill="1" applyBorder="1" applyAlignment="1" applyProtection="1">
      <alignment horizontal="left" vertical="center"/>
      <protection locked="0"/>
    </xf>
    <xf numFmtId="0" fontId="12" fillId="0" borderId="0" xfId="0" applyFont="1" applyFill="1" applyBorder="1" applyAlignment="1" applyProtection="1">
      <alignment horizontal="left"/>
      <protection locked="0"/>
    </xf>
    <xf numFmtId="0" fontId="19" fillId="0" borderId="6" xfId="0" applyFont="1" applyFill="1" applyBorder="1" applyAlignment="1" applyProtection="1">
      <alignment horizontal="left" wrapText="1"/>
      <protection locked="0"/>
    </xf>
    <xf numFmtId="165" fontId="12" fillId="0" borderId="6" xfId="0" applyNumberFormat="1" applyFont="1" applyFill="1" applyBorder="1" applyAlignment="1" applyProtection="1">
      <alignment horizontal="left"/>
      <protection locked="0"/>
    </xf>
    <xf numFmtId="165" fontId="12" fillId="0" borderId="2" xfId="0" applyNumberFormat="1" applyFont="1" applyFill="1" applyBorder="1" applyAlignment="1" applyProtection="1">
      <alignment horizontal="left"/>
      <protection locked="0"/>
    </xf>
    <xf numFmtId="166" fontId="12" fillId="0" borderId="2" xfId="0" applyNumberFormat="1" applyFont="1" applyFill="1" applyBorder="1" applyAlignment="1" applyProtection="1">
      <alignment horizontal="left"/>
      <protection locked="0"/>
    </xf>
    <xf numFmtId="0" fontId="12" fillId="0" borderId="14" xfId="0" applyFont="1" applyFill="1" applyBorder="1" applyProtection="1">
      <protection locked="0"/>
    </xf>
    <xf numFmtId="0" fontId="12" fillId="0" borderId="14" xfId="0" applyFont="1" applyFill="1" applyBorder="1" applyAlignment="1" applyProtection="1">
      <alignment horizontal="left"/>
      <protection locked="0"/>
    </xf>
    <xf numFmtId="0" fontId="12" fillId="0" borderId="21" xfId="0" applyFont="1" applyFill="1" applyBorder="1" applyProtection="1">
      <protection locked="0"/>
    </xf>
    <xf numFmtId="165" fontId="10" fillId="16" borderId="14" xfId="0" applyNumberFormat="1" applyFont="1" applyFill="1" applyBorder="1" applyAlignment="1" applyProtection="1">
      <protection locked="0"/>
    </xf>
    <xf numFmtId="165" fontId="10" fillId="16" borderId="14" xfId="0" applyNumberFormat="1" applyFont="1" applyFill="1" applyBorder="1" applyAlignment="1" applyProtection="1">
      <alignment horizontal="left"/>
      <protection locked="0"/>
    </xf>
    <xf numFmtId="166" fontId="12" fillId="0" borderId="5" xfId="0" applyNumberFormat="1" applyFont="1" applyFill="1" applyBorder="1" applyAlignment="1" applyProtection="1">
      <alignment horizontal="left"/>
      <protection locked="0"/>
    </xf>
    <xf numFmtId="166" fontId="10" fillId="0" borderId="5" xfId="0" applyNumberFormat="1" applyFont="1" applyFill="1" applyBorder="1" applyAlignment="1" applyProtection="1">
      <alignment horizontal="left"/>
      <protection locked="0"/>
    </xf>
    <xf numFmtId="165" fontId="10" fillId="9" borderId="14" xfId="0" applyNumberFormat="1" applyFont="1" applyFill="1" applyBorder="1" applyAlignment="1" applyProtection="1">
      <alignment horizontal="left" wrapText="1"/>
    </xf>
    <xf numFmtId="165" fontId="10" fillId="9" borderId="14" xfId="0" applyNumberFormat="1" applyFont="1" applyFill="1" applyBorder="1" applyAlignment="1" applyProtection="1">
      <alignment horizontal="left"/>
    </xf>
    <xf numFmtId="165" fontId="10" fillId="16" borderId="21" xfId="0" applyNumberFormat="1" applyFont="1" applyFill="1" applyBorder="1" applyAlignment="1" applyProtection="1">
      <alignment horizontal="left"/>
      <protection locked="0"/>
    </xf>
    <xf numFmtId="165" fontId="10" fillId="16" borderId="21" xfId="0" applyNumberFormat="1" applyFont="1" applyFill="1" applyBorder="1" applyAlignment="1" applyProtection="1">
      <protection locked="0"/>
    </xf>
    <xf numFmtId="0" fontId="19" fillId="0" borderId="14" xfId="0" applyFont="1" applyFill="1" applyBorder="1" applyAlignment="1" applyProtection="1">
      <alignment horizontal="left" wrapText="1"/>
      <protection locked="0"/>
    </xf>
    <xf numFmtId="165" fontId="12" fillId="0" borderId="17" xfId="0" applyNumberFormat="1" applyFont="1" applyFill="1" applyBorder="1" applyAlignment="1" applyProtection="1">
      <alignment horizontal="left" vertical="center"/>
      <protection locked="0"/>
    </xf>
    <xf numFmtId="165" fontId="10" fillId="16" borderId="48" xfId="0" applyNumberFormat="1" applyFont="1" applyFill="1" applyBorder="1" applyAlignment="1" applyProtection="1">
      <alignment horizontal="left"/>
      <protection locked="0"/>
    </xf>
    <xf numFmtId="0" fontId="12" fillId="0" borderId="0" xfId="0" applyFont="1" applyAlignment="1" applyProtection="1">
      <alignment horizontal="left"/>
      <protection locked="0"/>
    </xf>
    <xf numFmtId="0" fontId="18" fillId="0" borderId="0" xfId="0" applyFont="1" applyFill="1" applyBorder="1" applyAlignment="1" applyProtection="1">
      <alignment horizontal="left"/>
      <protection locked="0"/>
    </xf>
    <xf numFmtId="0" fontId="18" fillId="6" borderId="0" xfId="0" applyFont="1" applyFill="1" applyAlignment="1" applyProtection="1">
      <alignment horizontal="left"/>
      <protection locked="0"/>
    </xf>
    <xf numFmtId="165" fontId="12" fillId="8" borderId="14" xfId="0" applyNumberFormat="1" applyFont="1" applyFill="1" applyBorder="1" applyProtection="1">
      <protection locked="0"/>
    </xf>
    <xf numFmtId="166" fontId="13" fillId="0" borderId="2" xfId="15" applyNumberFormat="1" applyFont="1" applyBorder="1" applyAlignment="1">
      <alignment horizontal="center" vertical="center"/>
    </xf>
    <xf numFmtId="4" fontId="10" fillId="28" borderId="14" xfId="0" applyNumberFormat="1" applyFont="1" applyFill="1" applyBorder="1" applyAlignment="1" applyProtection="1">
      <alignment horizontal="center"/>
    </xf>
    <xf numFmtId="165" fontId="12" fillId="28" borderId="14" xfId="0" applyNumberFormat="1" applyFont="1" applyFill="1" applyBorder="1" applyProtection="1">
      <protection locked="0"/>
    </xf>
    <xf numFmtId="0" fontId="12" fillId="0" borderId="21" xfId="0" applyFont="1" applyFill="1" applyBorder="1" applyAlignment="1" applyProtection="1">
      <alignment horizontal="left"/>
      <protection locked="0"/>
    </xf>
    <xf numFmtId="165" fontId="10" fillId="29" borderId="9" xfId="0" applyNumberFormat="1" applyFont="1" applyFill="1" applyBorder="1" applyAlignment="1" applyProtection="1">
      <alignment horizontal="left"/>
    </xf>
    <xf numFmtId="165" fontId="10" fillId="29" borderId="13" xfId="0" applyNumberFormat="1" applyFont="1" applyFill="1" applyBorder="1" applyAlignment="1" applyProtection="1">
      <alignment horizontal="left"/>
    </xf>
    <xf numFmtId="165" fontId="10" fillId="29" borderId="14" xfId="0" applyNumberFormat="1" applyFont="1" applyFill="1" applyBorder="1" applyAlignment="1" applyProtection="1">
      <alignment horizontal="left"/>
    </xf>
    <xf numFmtId="165" fontId="10" fillId="29" borderId="8" xfId="0" applyNumberFormat="1" applyFont="1" applyFill="1" applyBorder="1" applyAlignment="1" applyProtection="1">
      <alignment horizontal="left"/>
    </xf>
    <xf numFmtId="165" fontId="10" fillId="29" borderId="48" xfId="0" applyNumberFormat="1" applyFont="1" applyFill="1" applyBorder="1" applyAlignment="1" applyProtection="1">
      <alignment horizontal="left"/>
    </xf>
    <xf numFmtId="165" fontId="10" fillId="30" borderId="14" xfId="0" applyNumberFormat="1" applyFont="1" applyFill="1" applyBorder="1" applyAlignment="1" applyProtection="1">
      <alignment horizontal="left"/>
    </xf>
    <xf numFmtId="165" fontId="10" fillId="29" borderId="61" xfId="0" applyNumberFormat="1" applyFont="1" applyFill="1" applyBorder="1" applyAlignment="1" applyProtection="1">
      <alignment horizontal="left"/>
    </xf>
    <xf numFmtId="165" fontId="12" fillId="0" borderId="31" xfId="0" applyNumberFormat="1" applyFont="1" applyFill="1" applyBorder="1" applyAlignment="1" applyProtection="1">
      <alignment horizontal="left" vertical="center"/>
      <protection locked="0"/>
    </xf>
    <xf numFmtId="165" fontId="12" fillId="0" borderId="21" xfId="0" applyNumberFormat="1" applyFont="1" applyFill="1" applyBorder="1" applyAlignment="1" applyProtection="1">
      <alignment horizontal="left" vertical="center"/>
      <protection locked="0"/>
    </xf>
    <xf numFmtId="165" fontId="10" fillId="9" borderId="21" xfId="0" applyNumberFormat="1" applyFont="1" applyFill="1" applyBorder="1" applyAlignment="1" applyProtection="1">
      <alignment horizontal="left" wrapText="1"/>
    </xf>
    <xf numFmtId="165" fontId="10" fillId="9" borderId="21" xfId="0" applyNumberFormat="1" applyFont="1" applyFill="1" applyBorder="1" applyAlignment="1" applyProtection="1">
      <alignment horizontal="left"/>
    </xf>
    <xf numFmtId="165" fontId="10" fillId="16" borderId="17" xfId="0" applyNumberFormat="1" applyFont="1" applyFill="1" applyBorder="1" applyAlignment="1" applyProtection="1">
      <alignment horizontal="left"/>
      <protection locked="0"/>
    </xf>
    <xf numFmtId="165" fontId="10" fillId="16" borderId="6" xfId="0" applyNumberFormat="1" applyFont="1" applyFill="1" applyBorder="1" applyAlignment="1" applyProtection="1">
      <alignment horizontal="left"/>
      <protection locked="0"/>
    </xf>
    <xf numFmtId="0" fontId="12" fillId="0" borderId="22" xfId="0" applyFont="1" applyFill="1" applyBorder="1" applyAlignment="1" applyProtection="1">
      <alignment horizontal="left"/>
      <protection locked="0"/>
    </xf>
    <xf numFmtId="0" fontId="19" fillId="0" borderId="32" xfId="0" applyFont="1" applyFill="1" applyBorder="1" applyAlignment="1" applyProtection="1">
      <alignment horizontal="left" wrapText="1"/>
      <protection locked="0"/>
    </xf>
    <xf numFmtId="165" fontId="10" fillId="16" borderId="17" xfId="0" applyNumberFormat="1" applyFont="1" applyFill="1" applyBorder="1" applyAlignment="1" applyProtection="1">
      <protection locked="0"/>
    </xf>
    <xf numFmtId="0" fontId="9" fillId="0" borderId="5" xfId="0" applyFont="1" applyFill="1" applyBorder="1" applyAlignment="1" applyProtection="1">
      <alignment horizontal="left" wrapText="1"/>
      <protection locked="0"/>
    </xf>
    <xf numFmtId="0" fontId="12" fillId="0" borderId="22" xfId="0" applyFont="1" applyFill="1" applyBorder="1" applyProtection="1">
      <protection locked="0"/>
    </xf>
    <xf numFmtId="165" fontId="12" fillId="8" borderId="17" xfId="0" applyNumberFormat="1" applyFont="1" applyFill="1" applyBorder="1" applyProtection="1">
      <protection locked="0"/>
    </xf>
    <xf numFmtId="0" fontId="49" fillId="19" borderId="14" xfId="0" applyFont="1" applyFill="1" applyBorder="1" applyAlignment="1">
      <alignment horizontal="center" vertical="justify" wrapText="1"/>
    </xf>
    <xf numFmtId="0" fontId="41" fillId="0" borderId="0" xfId="0" applyFont="1" applyAlignment="1">
      <alignment horizontal="center"/>
    </xf>
    <xf numFmtId="0" fontId="48" fillId="3" borderId="14" xfId="0" applyFont="1" applyFill="1" applyBorder="1" applyAlignment="1">
      <alignment horizontal="center"/>
    </xf>
    <xf numFmtId="168" fontId="37" fillId="0" borderId="14" xfId="0" applyNumberFormat="1" applyFont="1" applyBorder="1" applyAlignment="1">
      <alignment horizontal="center"/>
    </xf>
    <xf numFmtId="0" fontId="41" fillId="0" borderId="0" xfId="0" applyFont="1" applyBorder="1" applyAlignment="1">
      <alignment horizontal="center"/>
    </xf>
    <xf numFmtId="0" fontId="41" fillId="0" borderId="19" xfId="0" applyFont="1" applyBorder="1"/>
    <xf numFmtId="2" fontId="41" fillId="0" borderId="14" xfId="0" applyNumberFormat="1" applyFont="1" applyBorder="1" applyAlignment="1">
      <alignment horizontal="center"/>
    </xf>
    <xf numFmtId="170" fontId="46" fillId="20" borderId="14" xfId="0" applyNumberFormat="1" applyFont="1" applyFill="1" applyBorder="1" applyAlignment="1">
      <alignment horizontal="center"/>
    </xf>
    <xf numFmtId="0" fontId="48" fillId="3" borderId="14" xfId="0" applyFont="1" applyFill="1" applyBorder="1" applyAlignment="1">
      <alignment horizontal="center" wrapText="1"/>
    </xf>
    <xf numFmtId="0" fontId="37" fillId="0" borderId="14" xfId="0" applyFont="1" applyBorder="1" applyAlignment="1">
      <alignment horizontal="center"/>
    </xf>
    <xf numFmtId="0" fontId="38" fillId="35" borderId="37" xfId="0" applyFont="1" applyFill="1" applyBorder="1"/>
    <xf numFmtId="168" fontId="38" fillId="35" borderId="38" xfId="0" applyNumberFormat="1" applyFont="1" applyFill="1" applyBorder="1" applyAlignment="1">
      <alignment horizontal="center"/>
    </xf>
    <xf numFmtId="171" fontId="0" fillId="0" borderId="0" xfId="25" applyNumberFormat="1" applyFont="1"/>
    <xf numFmtId="0" fontId="37" fillId="0" borderId="15" xfId="4" applyFont="1" applyBorder="1" applyAlignment="1">
      <alignment wrapText="1"/>
    </xf>
    <xf numFmtId="0" fontId="37" fillId="14" borderId="17" xfId="2" applyFont="1" applyFill="1" applyBorder="1" applyAlignment="1">
      <alignment horizontal="left" vertical="top" wrapText="1"/>
    </xf>
    <xf numFmtId="14" fontId="8" fillId="0" borderId="0" xfId="15" applyNumberFormat="1" applyFont="1" applyBorder="1" applyAlignment="1">
      <alignment horizontal="center"/>
    </xf>
    <xf numFmtId="0" fontId="13" fillId="0" borderId="0" xfId="15" applyFont="1" applyFill="1" applyBorder="1" applyAlignment="1">
      <alignment horizontal="left"/>
    </xf>
    <xf numFmtId="0" fontId="37" fillId="0" borderId="14" xfId="0" applyFont="1" applyBorder="1"/>
    <xf numFmtId="0" fontId="37" fillId="0" borderId="14" xfId="0" applyFont="1" applyBorder="1" applyAlignment="1">
      <alignment vertical="justify" wrapText="1"/>
    </xf>
    <xf numFmtId="0" fontId="37" fillId="0" borderId="22" xfId="0" applyFont="1" applyBorder="1"/>
    <xf numFmtId="0" fontId="37" fillId="0" borderId="18" xfId="0" applyFont="1" applyBorder="1"/>
    <xf numFmtId="0" fontId="37" fillId="0" borderId="59" xfId="0" applyFont="1" applyBorder="1"/>
    <xf numFmtId="0" fontId="37" fillId="0" borderId="61" xfId="0" applyFont="1" applyBorder="1"/>
    <xf numFmtId="0" fontId="14" fillId="0" borderId="0" xfId="0" applyFont="1" applyFill="1" applyBorder="1" applyAlignment="1"/>
    <xf numFmtId="0" fontId="15" fillId="0" borderId="0" xfId="0" applyFont="1" applyFill="1" applyBorder="1" applyAlignment="1">
      <alignment wrapText="1"/>
    </xf>
    <xf numFmtId="0" fontId="0" fillId="0" borderId="0" xfId="0" applyNumberFormat="1" applyFont="1"/>
    <xf numFmtId="0" fontId="0" fillId="0" borderId="0" xfId="0" applyFont="1" applyAlignment="1">
      <alignment horizontal="left" indent="1"/>
    </xf>
    <xf numFmtId="0" fontId="39" fillId="0" borderId="0" xfId="0" applyFont="1" applyBorder="1"/>
    <xf numFmtId="168" fontId="37" fillId="0" borderId="17" xfId="0" applyNumberFormat="1" applyFont="1" applyBorder="1" applyAlignment="1">
      <alignment horizontal="center"/>
    </xf>
    <xf numFmtId="170" fontId="41" fillId="0" borderId="14" xfId="0" applyNumberFormat="1" applyFont="1" applyFill="1" applyBorder="1" applyAlignment="1">
      <alignment horizontal="center"/>
    </xf>
    <xf numFmtId="0" fontId="7" fillId="2" borderId="0" xfId="11" applyFont="1" applyFill="1" applyAlignment="1">
      <alignment wrapText="1"/>
    </xf>
    <xf numFmtId="0" fontId="59" fillId="0" borderId="0" xfId="0" applyFont="1"/>
    <xf numFmtId="0" fontId="60" fillId="0" borderId="0" xfId="0" applyFont="1" applyAlignment="1">
      <alignment vertical="center"/>
    </xf>
    <xf numFmtId="0" fontId="9" fillId="0" borderId="0" xfId="11" applyFont="1" applyFill="1" applyBorder="1" applyAlignment="1">
      <alignment wrapText="1"/>
    </xf>
    <xf numFmtId="0" fontId="7" fillId="0" borderId="0" xfId="11" applyFont="1" applyFill="1" applyBorder="1" applyAlignment="1">
      <alignment horizontal="left" vertical="center" wrapText="1"/>
    </xf>
    <xf numFmtId="0" fontId="7" fillId="2" borderId="0" xfId="11" applyFont="1" applyFill="1" applyBorder="1" applyAlignment="1">
      <alignment horizontal="left" vertical="center" wrapText="1"/>
    </xf>
    <xf numFmtId="167" fontId="0" fillId="0" borderId="14" xfId="0" applyNumberFormat="1" applyBorder="1" applyAlignment="1">
      <alignment horizontal="center"/>
    </xf>
    <xf numFmtId="0" fontId="9" fillId="0" borderId="14" xfId="0" applyFont="1" applyBorder="1" applyAlignment="1">
      <alignment horizontal="center" vertical="center"/>
    </xf>
    <xf numFmtId="2" fontId="9" fillId="0" borderId="14" xfId="0" applyNumberFormat="1" applyFont="1" applyBorder="1" applyAlignment="1">
      <alignment horizontal="center" vertical="center"/>
    </xf>
    <xf numFmtId="0" fontId="8" fillId="0" borderId="19" xfId="0" applyFont="1" applyBorder="1" applyAlignment="1"/>
    <xf numFmtId="0" fontId="8" fillId="0" borderId="19" xfId="0" applyFont="1" applyFill="1" applyBorder="1" applyAlignment="1"/>
    <xf numFmtId="0" fontId="9" fillId="0" borderId="14" xfId="0" applyFont="1" applyFill="1" applyBorder="1" applyAlignment="1">
      <alignment horizontal="center" vertical="center"/>
    </xf>
    <xf numFmtId="10" fontId="0" fillId="0" borderId="14" xfId="0" applyNumberFormat="1" applyBorder="1"/>
    <xf numFmtId="165" fontId="10" fillId="38" borderId="14" xfId="0" applyNumberFormat="1" applyFont="1" applyFill="1" applyBorder="1" applyAlignment="1" applyProtection="1">
      <alignment horizontal="left" wrapText="1"/>
    </xf>
    <xf numFmtId="165" fontId="12" fillId="33" borderId="14" xfId="0" applyNumberFormat="1" applyFont="1" applyFill="1" applyBorder="1" applyAlignment="1" applyProtection="1">
      <alignment horizontal="left" vertical="center"/>
      <protection locked="0"/>
    </xf>
    <xf numFmtId="165" fontId="10" fillId="39" borderId="9" xfId="0" applyNumberFormat="1" applyFont="1" applyFill="1" applyBorder="1" applyAlignment="1" applyProtection="1">
      <alignment horizontal="left"/>
      <protection locked="0"/>
    </xf>
    <xf numFmtId="0" fontId="10" fillId="33" borderId="5" xfId="0" applyFont="1" applyFill="1" applyBorder="1" applyAlignment="1" applyProtection="1">
      <alignment horizontal="left" textRotation="90" wrapText="1"/>
      <protection locked="0"/>
    </xf>
    <xf numFmtId="165" fontId="12" fillId="33" borderId="21" xfId="0" applyNumberFormat="1" applyFont="1" applyFill="1" applyBorder="1" applyAlignment="1" applyProtection="1">
      <alignment horizontal="center" vertical="center"/>
      <protection locked="0"/>
    </xf>
    <xf numFmtId="165" fontId="12" fillId="33" borderId="14" xfId="0" applyNumberFormat="1" applyFont="1" applyFill="1" applyBorder="1" applyAlignment="1" applyProtection="1">
      <alignment horizontal="center" vertical="center"/>
      <protection locked="0"/>
    </xf>
    <xf numFmtId="165" fontId="10" fillId="39" borderId="12" xfId="0" applyNumberFormat="1" applyFont="1" applyFill="1" applyBorder="1" applyAlignment="1" applyProtection="1">
      <alignment horizontal="left"/>
      <protection locked="0"/>
    </xf>
    <xf numFmtId="165" fontId="12" fillId="33" borderId="21" xfId="0" applyNumberFormat="1" applyFont="1" applyFill="1" applyBorder="1" applyAlignment="1" applyProtection="1">
      <alignment horizontal="left" vertical="center"/>
      <protection locked="0"/>
    </xf>
    <xf numFmtId="165" fontId="10" fillId="39" borderId="14" xfId="0" applyNumberFormat="1" applyFont="1" applyFill="1" applyBorder="1" applyAlignment="1" applyProtection="1">
      <alignment horizontal="left"/>
      <protection locked="0"/>
    </xf>
    <xf numFmtId="165" fontId="12" fillId="33" borderId="2" xfId="0" applyNumberFormat="1" applyFont="1" applyFill="1" applyBorder="1" applyAlignment="1" applyProtection="1">
      <alignment horizontal="left"/>
      <protection locked="0"/>
    </xf>
    <xf numFmtId="165" fontId="10" fillId="39" borderId="2" xfId="0" applyNumberFormat="1" applyFont="1" applyFill="1" applyBorder="1" applyAlignment="1" applyProtection="1">
      <alignment horizontal="left"/>
      <protection locked="0"/>
    </xf>
    <xf numFmtId="165" fontId="10" fillId="16" borderId="18" xfId="0" applyNumberFormat="1" applyFont="1" applyFill="1" applyBorder="1" applyAlignment="1" applyProtection="1">
      <alignment horizontal="left"/>
      <protection locked="0"/>
    </xf>
    <xf numFmtId="165" fontId="10" fillId="33" borderId="14" xfId="0" applyNumberFormat="1" applyFont="1" applyFill="1" applyBorder="1" applyAlignment="1" applyProtection="1">
      <alignment horizontal="left"/>
      <protection locked="0"/>
    </xf>
    <xf numFmtId="165" fontId="10" fillId="38" borderId="14" xfId="0" applyNumberFormat="1" applyFont="1" applyFill="1" applyBorder="1" applyAlignment="1" applyProtection="1">
      <alignment horizontal="left"/>
    </xf>
    <xf numFmtId="0" fontId="10" fillId="0" borderId="50" xfId="0" applyFont="1" applyFill="1" applyBorder="1" applyAlignment="1" applyProtection="1">
      <alignment horizontal="left" textRotation="90" wrapText="1"/>
      <protection locked="0"/>
    </xf>
    <xf numFmtId="165" fontId="10" fillId="9" borderId="48" xfId="0" applyNumberFormat="1" applyFont="1" applyFill="1" applyBorder="1" applyAlignment="1" applyProtection="1">
      <alignment horizontal="center" wrapText="1"/>
    </xf>
    <xf numFmtId="165" fontId="10" fillId="9" borderId="12" xfId="0" applyNumberFormat="1" applyFont="1" applyFill="1" applyBorder="1" applyAlignment="1" applyProtection="1">
      <alignment horizontal="center"/>
    </xf>
    <xf numFmtId="165" fontId="10" fillId="9" borderId="6" xfId="0" applyNumberFormat="1" applyFont="1" applyFill="1" applyBorder="1" applyAlignment="1" applyProtection="1">
      <alignment horizontal="center" wrapText="1"/>
    </xf>
    <xf numFmtId="165" fontId="10" fillId="9" borderId="13" xfId="0" applyNumberFormat="1" applyFont="1" applyFill="1" applyBorder="1" applyAlignment="1" applyProtection="1">
      <alignment horizontal="center"/>
    </xf>
    <xf numFmtId="165" fontId="10" fillId="9" borderId="32" xfId="0" applyNumberFormat="1" applyFont="1" applyFill="1" applyBorder="1" applyAlignment="1" applyProtection="1">
      <alignment horizontal="center" wrapText="1"/>
    </xf>
    <xf numFmtId="165" fontId="10" fillId="9" borderId="26" xfId="0" applyNumberFormat="1" applyFont="1" applyFill="1" applyBorder="1" applyAlignment="1" applyProtection="1">
      <alignment horizontal="center"/>
    </xf>
    <xf numFmtId="165" fontId="10" fillId="16" borderId="48" xfId="0" applyNumberFormat="1" applyFont="1" applyFill="1" applyBorder="1" applyAlignment="1" applyProtection="1">
      <alignment horizontal="center"/>
      <protection locked="0"/>
    </xf>
    <xf numFmtId="165" fontId="10" fillId="16" borderId="9" xfId="0" applyNumberFormat="1" applyFont="1" applyFill="1" applyBorder="1" applyAlignment="1" applyProtection="1">
      <alignment horizontal="center"/>
      <protection locked="0"/>
    </xf>
    <xf numFmtId="165" fontId="10" fillId="29" borderId="9" xfId="0" applyNumberFormat="1" applyFont="1" applyFill="1" applyBorder="1" applyAlignment="1" applyProtection="1">
      <alignment horizontal="center"/>
    </xf>
    <xf numFmtId="165" fontId="10" fillId="39" borderId="12" xfId="0" applyNumberFormat="1" applyFont="1" applyFill="1" applyBorder="1" applyAlignment="1" applyProtection="1">
      <alignment horizontal="center"/>
      <protection locked="0"/>
    </xf>
    <xf numFmtId="165" fontId="10" fillId="9" borderId="14" xfId="0" applyNumberFormat="1" applyFont="1" applyFill="1" applyBorder="1" applyAlignment="1" applyProtection="1">
      <alignment horizontal="center" wrapText="1"/>
    </xf>
    <xf numFmtId="165" fontId="10" fillId="9" borderId="14" xfId="0" applyNumberFormat="1" applyFont="1" applyFill="1" applyBorder="1" applyAlignment="1" applyProtection="1">
      <alignment horizontal="center"/>
    </xf>
    <xf numFmtId="165" fontId="10" fillId="30" borderId="14" xfId="0" applyNumberFormat="1" applyFont="1" applyFill="1" applyBorder="1" applyAlignment="1" applyProtection="1">
      <alignment horizontal="center"/>
    </xf>
    <xf numFmtId="166" fontId="10" fillId="0" borderId="13" xfId="0" applyNumberFormat="1" applyFont="1" applyFill="1" applyBorder="1" applyAlignment="1" applyProtection="1">
      <alignment horizontal="left"/>
      <protection locked="0"/>
    </xf>
    <xf numFmtId="166" fontId="10" fillId="0" borderId="26" xfId="0" applyNumberFormat="1" applyFont="1" applyFill="1" applyBorder="1" applyAlignment="1" applyProtection="1">
      <alignment horizontal="left"/>
      <protection locked="0"/>
    </xf>
    <xf numFmtId="165" fontId="10" fillId="16" borderId="13" xfId="0" applyNumberFormat="1" applyFont="1" applyFill="1" applyBorder="1" applyAlignment="1" applyProtection="1">
      <alignment horizontal="left"/>
      <protection locked="0"/>
    </xf>
    <xf numFmtId="166" fontId="10" fillId="0" borderId="14" xfId="0" applyNumberFormat="1" applyFont="1" applyFill="1" applyBorder="1" applyAlignment="1" applyProtection="1">
      <alignment horizontal="left"/>
      <protection locked="0"/>
    </xf>
    <xf numFmtId="165" fontId="12" fillId="33" borderId="13" xfId="0" applyNumberFormat="1" applyFont="1" applyFill="1" applyBorder="1" applyAlignment="1" applyProtection="1">
      <alignment horizontal="left"/>
      <protection locked="0"/>
    </xf>
    <xf numFmtId="165" fontId="10" fillId="6" borderId="9" xfId="0" applyNumberFormat="1" applyFont="1" applyFill="1" applyBorder="1" applyAlignment="1" applyProtection="1">
      <alignment horizontal="left"/>
    </xf>
    <xf numFmtId="166" fontId="10" fillId="0" borderId="9" xfId="0" applyNumberFormat="1" applyFont="1" applyFill="1" applyBorder="1" applyAlignment="1" applyProtection="1">
      <alignment horizontal="left"/>
      <protection locked="0"/>
    </xf>
    <xf numFmtId="166" fontId="10" fillId="0" borderId="12" xfId="0" applyNumberFormat="1" applyFont="1" applyFill="1" applyBorder="1" applyAlignment="1" applyProtection="1">
      <alignment horizontal="left"/>
      <protection locked="0"/>
    </xf>
    <xf numFmtId="166" fontId="12" fillId="0" borderId="13" xfId="0" applyNumberFormat="1" applyFont="1" applyFill="1" applyBorder="1" applyAlignment="1" applyProtection="1">
      <alignment horizontal="left"/>
      <protection locked="0"/>
    </xf>
    <xf numFmtId="166" fontId="12" fillId="33" borderId="14" xfId="0" applyNumberFormat="1" applyFont="1" applyFill="1" applyBorder="1" applyAlignment="1" applyProtection="1">
      <alignment horizontal="left"/>
      <protection locked="0"/>
    </xf>
    <xf numFmtId="166" fontId="12" fillId="0" borderId="14" xfId="0" applyNumberFormat="1" applyFont="1" applyFill="1" applyBorder="1" applyAlignment="1" applyProtection="1">
      <alignment horizontal="left"/>
      <protection locked="0"/>
    </xf>
    <xf numFmtId="0" fontId="9" fillId="0" borderId="13" xfId="0" applyFont="1" applyFill="1" applyBorder="1" applyAlignment="1" applyProtection="1">
      <alignment horizontal="left" wrapText="1"/>
      <protection locked="0"/>
    </xf>
    <xf numFmtId="0" fontId="9" fillId="0" borderId="26" xfId="0" applyFont="1" applyFill="1" applyBorder="1" applyAlignment="1" applyProtection="1">
      <alignment horizontal="left" wrapText="1"/>
      <protection locked="0"/>
    </xf>
    <xf numFmtId="165" fontId="10" fillId="16" borderId="31" xfId="0" applyNumberFormat="1" applyFont="1" applyFill="1" applyBorder="1" applyAlignment="1" applyProtection="1">
      <protection locked="0"/>
    </xf>
    <xf numFmtId="4" fontId="10" fillId="28" borderId="21" xfId="0" applyNumberFormat="1" applyFont="1" applyFill="1" applyBorder="1" applyAlignment="1" applyProtection="1">
      <alignment horizontal="center"/>
    </xf>
    <xf numFmtId="165" fontId="10" fillId="16" borderId="61" xfId="0" applyNumberFormat="1" applyFont="1" applyFill="1" applyBorder="1" applyAlignment="1" applyProtection="1">
      <alignment horizontal="left"/>
      <protection locked="0"/>
    </xf>
    <xf numFmtId="165" fontId="10" fillId="39" borderId="21" xfId="0" applyNumberFormat="1" applyFont="1" applyFill="1" applyBorder="1" applyAlignment="1" applyProtection="1">
      <alignment horizontal="left"/>
      <protection locked="0"/>
    </xf>
    <xf numFmtId="165" fontId="10" fillId="3" borderId="31" xfId="0" applyNumberFormat="1" applyFont="1" applyFill="1" applyBorder="1" applyAlignment="1" applyProtection="1">
      <alignment horizontal="left"/>
    </xf>
    <xf numFmtId="165" fontId="12" fillId="28" borderId="21" xfId="0" applyNumberFormat="1" applyFont="1" applyFill="1" applyBorder="1" applyProtection="1">
      <protection locked="0"/>
    </xf>
    <xf numFmtId="4" fontId="43" fillId="0" borderId="0" xfId="0" applyNumberFormat="1" applyFont="1" applyFill="1" applyBorder="1" applyAlignment="1" applyProtection="1">
      <alignment horizontal="center"/>
    </xf>
    <xf numFmtId="4" fontId="50" fillId="0" borderId="0" xfId="0" applyNumberFormat="1" applyFont="1" applyFill="1" applyBorder="1" applyAlignment="1" applyProtection="1">
      <alignment horizontal="center"/>
    </xf>
    <xf numFmtId="4" fontId="50" fillId="0" borderId="0" xfId="0" applyNumberFormat="1" applyFont="1" applyFill="1" applyBorder="1" applyAlignment="1" applyProtection="1">
      <alignment horizontal="left"/>
    </xf>
    <xf numFmtId="2" fontId="14" fillId="11" borderId="14" xfId="0" applyNumberFormat="1" applyFont="1" applyFill="1" applyBorder="1" applyAlignment="1" applyProtection="1"/>
    <xf numFmtId="2" fontId="37" fillId="0" borderId="14" xfId="0" applyNumberFormat="1" applyFont="1" applyBorder="1" applyAlignment="1" applyProtection="1">
      <protection locked="0"/>
    </xf>
    <xf numFmtId="2" fontId="38" fillId="43" borderId="14" xfId="0" applyNumberFormat="1" applyFont="1" applyFill="1" applyBorder="1" applyAlignment="1" applyProtection="1">
      <alignment vertical="center" wrapText="1"/>
      <protection locked="0"/>
    </xf>
    <xf numFmtId="2" fontId="38" fillId="42" borderId="14" xfId="0" applyNumberFormat="1" applyFont="1" applyFill="1" applyBorder="1" applyAlignment="1" applyProtection="1">
      <alignment wrapText="1"/>
      <protection locked="0"/>
    </xf>
    <xf numFmtId="2" fontId="38" fillId="42" borderId="14" xfId="0" applyNumberFormat="1" applyFont="1" applyFill="1" applyBorder="1" applyAlignment="1" applyProtection="1"/>
    <xf numFmtId="2" fontId="37" fillId="21" borderId="14" xfId="0" applyNumberFormat="1" applyFont="1" applyFill="1" applyBorder="1" applyAlignment="1" applyProtection="1"/>
    <xf numFmtId="2" fontId="9" fillId="44" borderId="14" xfId="0" applyNumberFormat="1" applyFont="1" applyFill="1" applyBorder="1" applyAlignment="1" applyProtection="1"/>
    <xf numFmtId="2" fontId="9" fillId="0" borderId="14" xfId="0" applyNumberFormat="1" applyFont="1" applyFill="1" applyBorder="1" applyAlignment="1" applyProtection="1"/>
    <xf numFmtId="2" fontId="9" fillId="47" borderId="14" xfId="0" applyNumberFormat="1" applyFont="1" applyFill="1" applyBorder="1" applyAlignment="1" applyProtection="1"/>
    <xf numFmtId="0" fontId="48" fillId="3" borderId="19" xfId="0" applyFont="1" applyFill="1" applyBorder="1"/>
    <xf numFmtId="0" fontId="29" fillId="0" borderId="19" xfId="0" applyFont="1" applyBorder="1" applyAlignment="1">
      <alignment vertical="center"/>
    </xf>
    <xf numFmtId="168" fontId="38" fillId="35" borderId="42" xfId="0" applyNumberFormat="1" applyFont="1" applyFill="1" applyBorder="1" applyAlignment="1">
      <alignment horizontal="center"/>
    </xf>
    <xf numFmtId="167" fontId="0" fillId="0" borderId="15" xfId="0" applyNumberFormat="1" applyBorder="1" applyAlignment="1">
      <alignment horizontal="center"/>
    </xf>
    <xf numFmtId="0" fontId="49" fillId="19" borderId="19" xfId="0" applyFont="1" applyFill="1" applyBorder="1" applyAlignment="1">
      <alignment vertical="justify" wrapText="1"/>
    </xf>
    <xf numFmtId="0" fontId="49" fillId="19" borderId="15" xfId="0" applyFont="1" applyFill="1" applyBorder="1" applyAlignment="1">
      <alignment vertical="justify" wrapText="1"/>
    </xf>
    <xf numFmtId="0" fontId="37" fillId="24" borderId="19" xfId="0" applyFont="1" applyFill="1" applyBorder="1"/>
    <xf numFmtId="170" fontId="41" fillId="0" borderId="15" xfId="0" applyNumberFormat="1" applyFont="1" applyFill="1" applyBorder="1" applyAlignment="1">
      <alignment horizontal="center"/>
    </xf>
    <xf numFmtId="0" fontId="38" fillId="19" borderId="37" xfId="0" applyFont="1" applyFill="1" applyBorder="1"/>
    <xf numFmtId="2" fontId="41" fillId="19" borderId="42" xfId="0" applyNumberFormat="1" applyFont="1" applyFill="1" applyBorder="1" applyAlignment="1">
      <alignment horizontal="center"/>
    </xf>
    <xf numFmtId="0" fontId="37" fillId="19" borderId="14" xfId="0" applyFont="1" applyFill="1" applyBorder="1" applyAlignment="1">
      <alignment vertical="center"/>
    </xf>
    <xf numFmtId="0" fontId="8" fillId="0" borderId="5" xfId="15" applyFont="1" applyBorder="1" applyAlignment="1">
      <alignment horizontal="center"/>
    </xf>
    <xf numFmtId="0" fontId="13" fillId="0" borderId="5" xfId="15" applyFont="1" applyFill="1" applyBorder="1" applyAlignment="1">
      <alignment horizontal="left" wrapText="1"/>
    </xf>
    <xf numFmtId="166" fontId="13" fillId="0" borderId="2" xfId="15" applyNumberFormat="1" applyFont="1" applyFill="1" applyBorder="1" applyAlignment="1">
      <alignment horizontal="center" vertical="center"/>
    </xf>
    <xf numFmtId="166" fontId="39" fillId="19" borderId="30" xfId="2" applyNumberFormat="1" applyFont="1" applyFill="1" applyBorder="1" applyAlignment="1">
      <alignment horizontal="left" vertical="top"/>
    </xf>
    <xf numFmtId="2" fontId="41" fillId="0" borderId="14" xfId="0" applyNumberFormat="1" applyFont="1" applyFill="1" applyBorder="1" applyAlignment="1">
      <alignment horizontal="center"/>
    </xf>
    <xf numFmtId="0" fontId="66" fillId="0" borderId="0" xfId="0" applyFont="1" applyAlignment="1">
      <alignment horizontal="center"/>
    </xf>
    <xf numFmtId="0" fontId="0" fillId="0" borderId="0" xfId="0" applyAlignment="1"/>
    <xf numFmtId="9" fontId="67" fillId="0" borderId="14" xfId="0" applyNumberFormat="1" applyFont="1" applyBorder="1" applyAlignment="1">
      <alignment horizontal="center" wrapText="1"/>
    </xf>
    <xf numFmtId="0" fontId="67" fillId="0" borderId="14" xfId="0" applyFont="1" applyBorder="1" applyAlignment="1">
      <alignment horizontal="center" wrapText="1"/>
    </xf>
    <xf numFmtId="9" fontId="10" fillId="0" borderId="14" xfId="0" applyNumberFormat="1" applyFont="1" applyFill="1" applyBorder="1" applyAlignment="1">
      <alignment horizontal="center"/>
    </xf>
    <xf numFmtId="9" fontId="10" fillId="0" borderId="14" xfId="0" applyNumberFormat="1" applyFont="1" applyFill="1" applyBorder="1" applyAlignment="1">
      <alignment horizontal="center" vertical="center"/>
    </xf>
    <xf numFmtId="9" fontId="10" fillId="0" borderId="14" xfId="0" applyNumberFormat="1" applyFont="1" applyFill="1" applyBorder="1" applyAlignment="1">
      <alignment horizontal="center" vertical="center" wrapText="1"/>
    </xf>
    <xf numFmtId="0" fontId="9" fillId="51" borderId="14" xfId="0" applyFont="1" applyFill="1" applyBorder="1" applyAlignment="1">
      <alignment horizontal="center" vertical="center"/>
    </xf>
    <xf numFmtId="0" fontId="9" fillId="51" borderId="14" xfId="0" applyFont="1" applyFill="1" applyBorder="1" applyAlignment="1">
      <alignment horizontal="left"/>
    </xf>
    <xf numFmtId="0" fontId="9" fillId="51" borderId="14" xfId="0" applyFont="1" applyFill="1" applyBorder="1" applyAlignment="1">
      <alignment horizontal="left" wrapText="1"/>
    </xf>
    <xf numFmtId="10" fontId="41" fillId="0" borderId="0" xfId="0" applyNumberFormat="1" applyFont="1" applyAlignment="1">
      <alignment horizontal="center"/>
    </xf>
    <xf numFmtId="10" fontId="0" fillId="0" borderId="0" xfId="0" applyNumberFormat="1"/>
    <xf numFmtId="10" fontId="48" fillId="3" borderId="14" xfId="0" applyNumberFormat="1" applyFont="1" applyFill="1" applyBorder="1"/>
    <xf numFmtId="10" fontId="32" fillId="0" borderId="0" xfId="0" applyNumberFormat="1" applyFont="1" applyBorder="1" applyAlignment="1">
      <alignment vertical="center"/>
    </xf>
    <xf numFmtId="2" fontId="37" fillId="0" borderId="14" xfId="0" applyNumberFormat="1" applyFont="1" applyFill="1" applyBorder="1" applyAlignment="1" applyProtection="1">
      <alignment wrapText="1"/>
      <protection locked="0"/>
    </xf>
    <xf numFmtId="2" fontId="37" fillId="0" borderId="14" xfId="0" applyNumberFormat="1" applyFont="1" applyFill="1" applyBorder="1" applyAlignment="1" applyProtection="1">
      <protection locked="0"/>
    </xf>
    <xf numFmtId="0" fontId="49" fillId="19" borderId="19" xfId="5" applyFont="1" applyFill="1" applyBorder="1" applyAlignment="1" applyProtection="1">
      <alignment horizontal="left" vertical="top" wrapText="1"/>
    </xf>
    <xf numFmtId="0" fontId="49" fillId="19" borderId="14" xfId="5" applyFont="1" applyFill="1" applyBorder="1" applyAlignment="1" applyProtection="1">
      <alignment vertical="justify" wrapText="1"/>
    </xf>
    <xf numFmtId="0" fontId="49" fillId="19" borderId="14" xfId="5" applyFont="1" applyFill="1" applyBorder="1" applyAlignment="1" applyProtection="1">
      <alignment horizontal="left" vertical="top" wrapText="1"/>
    </xf>
    <xf numFmtId="0" fontId="49" fillId="19" borderId="14" xfId="5" applyFont="1" applyFill="1" applyBorder="1" applyAlignment="1" applyProtection="1">
      <alignment horizontal="left" vertical="center" wrapText="1"/>
    </xf>
    <xf numFmtId="0" fontId="49" fillId="19" borderId="15" xfId="5" applyFont="1" applyFill="1" applyBorder="1" applyAlignment="1" applyProtection="1">
      <alignment horizontal="left" vertical="center" wrapText="1"/>
    </xf>
    <xf numFmtId="2" fontId="36" fillId="18" borderId="14" xfId="5" applyNumberFormat="1" applyFont="1" applyFill="1" applyBorder="1" applyAlignment="1" applyProtection="1">
      <alignment horizontal="left" vertical="top" wrapText="1"/>
    </xf>
    <xf numFmtId="0" fontId="14" fillId="54" borderId="71" xfId="0" applyFont="1" applyFill="1" applyBorder="1" applyAlignment="1"/>
    <xf numFmtId="0" fontId="14" fillId="54" borderId="0" xfId="0" applyFont="1" applyFill="1" applyBorder="1" applyAlignment="1"/>
    <xf numFmtId="0" fontId="14" fillId="54" borderId="0" xfId="0" applyFont="1" applyFill="1" applyBorder="1" applyAlignment="1">
      <alignment horizontal="center"/>
    </xf>
    <xf numFmtId="0" fontId="14" fillId="57" borderId="2" xfId="15" applyFont="1" applyFill="1" applyBorder="1" applyAlignment="1">
      <alignment wrapText="1"/>
    </xf>
    <xf numFmtId="0" fontId="14" fillId="57" borderId="2" xfId="15" applyFont="1" applyFill="1" applyBorder="1"/>
    <xf numFmtId="166" fontId="62" fillId="50" borderId="6" xfId="15" applyNumberFormat="1" applyFont="1" applyFill="1" applyBorder="1" applyAlignment="1">
      <alignment horizontal="center"/>
    </xf>
    <xf numFmtId="166" fontId="62" fillId="50" borderId="2" xfId="15" applyNumberFormat="1" applyFont="1" applyFill="1" applyBorder="1" applyAlignment="1">
      <alignment horizontal="center"/>
    </xf>
    <xf numFmtId="0" fontId="41" fillId="0" borderId="14" xfId="0" applyFont="1" applyBorder="1" applyAlignment="1">
      <alignment horizontal="center"/>
    </xf>
    <xf numFmtId="0" fontId="50" fillId="0" borderId="0" xfId="0" applyFont="1" applyBorder="1" applyAlignment="1">
      <alignment vertical="center"/>
    </xf>
    <xf numFmtId="0" fontId="0" fillId="0" borderId="0" xfId="0" applyBorder="1" applyAlignment="1">
      <alignment horizontal="center"/>
    </xf>
    <xf numFmtId="0" fontId="38" fillId="3" borderId="14" xfId="0" applyFont="1" applyFill="1" applyBorder="1" applyAlignment="1">
      <alignment horizontal="center" vertical="center"/>
    </xf>
    <xf numFmtId="167" fontId="47" fillId="23" borderId="14" xfId="0" applyNumberFormat="1" applyFont="1" applyFill="1" applyBorder="1" applyAlignment="1">
      <alignment horizontal="center" vertical="center"/>
    </xf>
    <xf numFmtId="0" fontId="0" fillId="0" borderId="14" xfId="0" applyBorder="1" applyAlignment="1">
      <alignment wrapText="1"/>
    </xf>
    <xf numFmtId="0" fontId="26" fillId="0" borderId="14" xfId="0" applyFont="1" applyBorder="1" applyAlignment="1">
      <alignment horizontal="center" vertical="center"/>
    </xf>
    <xf numFmtId="0" fontId="0" fillId="0" borderId="15" xfId="0" applyBorder="1"/>
    <xf numFmtId="0" fontId="9" fillId="3" borderId="19"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xf>
    <xf numFmtId="0" fontId="8" fillId="59" borderId="19" xfId="0" applyFont="1" applyFill="1" applyBorder="1" applyAlignment="1"/>
    <xf numFmtId="168" fontId="37" fillId="0" borderId="15" xfId="0" applyNumberFormat="1" applyFont="1" applyBorder="1" applyAlignment="1">
      <alignment horizontal="center"/>
    </xf>
    <xf numFmtId="167" fontId="36" fillId="60" borderId="14" xfId="0" applyNumberFormat="1" applyFont="1" applyFill="1" applyBorder="1" applyAlignment="1">
      <alignment horizontal="center" vertical="center"/>
    </xf>
    <xf numFmtId="167" fontId="47" fillId="60" borderId="14" xfId="0" applyNumberFormat="1" applyFont="1" applyFill="1" applyBorder="1" applyAlignment="1">
      <alignment horizontal="center" vertical="center"/>
    </xf>
    <xf numFmtId="2" fontId="9" fillId="59" borderId="14" xfId="0" applyNumberFormat="1" applyFont="1" applyFill="1" applyBorder="1" applyAlignment="1" applyProtection="1"/>
    <xf numFmtId="0" fontId="9" fillId="62" borderId="14" xfId="0" applyFont="1" applyFill="1" applyBorder="1" applyAlignment="1">
      <alignment horizontal="left"/>
    </xf>
    <xf numFmtId="0" fontId="9" fillId="48" borderId="42" xfId="0" applyFont="1" applyFill="1" applyBorder="1" applyAlignment="1">
      <alignment horizontal="center" vertical="center"/>
    </xf>
    <xf numFmtId="0" fontId="70" fillId="19" borderId="42" xfId="0" applyFont="1" applyFill="1" applyBorder="1" applyAlignment="1">
      <alignment horizontal="center" vertical="center"/>
    </xf>
    <xf numFmtId="167" fontId="9" fillId="19" borderId="38" xfId="0" applyNumberFormat="1" applyFont="1" applyFill="1" applyBorder="1" applyAlignment="1">
      <alignment horizontal="center" vertical="center"/>
    </xf>
    <xf numFmtId="167" fontId="71" fillId="62" borderId="14" xfId="0" applyNumberFormat="1" applyFont="1" applyFill="1" applyBorder="1" applyAlignment="1">
      <alignment horizontal="center" vertical="center"/>
    </xf>
    <xf numFmtId="0" fontId="9" fillId="58" borderId="42" xfId="0" applyFont="1" applyFill="1" applyBorder="1" applyAlignment="1">
      <alignment horizontal="center" vertical="center" wrapText="1"/>
    </xf>
    <xf numFmtId="0" fontId="9" fillId="58" borderId="42" xfId="0" applyFont="1" applyFill="1" applyBorder="1" applyAlignment="1">
      <alignment horizontal="center" vertical="center"/>
    </xf>
    <xf numFmtId="0" fontId="9" fillId="58" borderId="37" xfId="0" applyFont="1" applyFill="1" applyBorder="1" applyAlignment="1">
      <alignment horizontal="center" vertical="center"/>
    </xf>
    <xf numFmtId="172" fontId="39" fillId="0" borderId="81" xfId="0" applyNumberFormat="1" applyFont="1" applyBorder="1" applyAlignment="1">
      <alignment horizontal="center"/>
    </xf>
    <xf numFmtId="2" fontId="32" fillId="0" borderId="31" xfId="0" applyNumberFormat="1" applyFont="1" applyBorder="1" applyAlignment="1">
      <alignment horizontal="center" vertical="center"/>
    </xf>
    <xf numFmtId="0" fontId="0" fillId="0" borderId="0" xfId="0" applyFont="1" applyAlignment="1">
      <alignment horizontal="left"/>
    </xf>
    <xf numFmtId="171" fontId="0" fillId="0" borderId="0" xfId="0" applyNumberFormat="1" applyFont="1"/>
    <xf numFmtId="170" fontId="41" fillId="19" borderId="42" xfId="0" applyNumberFormat="1" applyFont="1" applyFill="1" applyBorder="1" applyAlignment="1">
      <alignment horizontal="center"/>
    </xf>
    <xf numFmtId="172" fontId="41" fillId="19" borderId="42" xfId="0" applyNumberFormat="1" applyFont="1" applyFill="1" applyBorder="1"/>
    <xf numFmtId="0" fontId="41" fillId="19" borderId="42" xfId="0" applyFont="1" applyFill="1" applyBorder="1"/>
    <xf numFmtId="170" fontId="41" fillId="19" borderId="42" xfId="0" applyNumberFormat="1" applyFont="1" applyFill="1" applyBorder="1"/>
    <xf numFmtId="170" fontId="41" fillId="19" borderId="38" xfId="0" applyNumberFormat="1" applyFont="1" applyFill="1" applyBorder="1"/>
    <xf numFmtId="169" fontId="37" fillId="0" borderId="14" xfId="0" applyNumberFormat="1" applyFont="1" applyFill="1" applyBorder="1"/>
    <xf numFmtId="0" fontId="53" fillId="56" borderId="14" xfId="0" applyFont="1" applyFill="1" applyBorder="1" applyAlignment="1">
      <alignment horizontal="left" vertical="center"/>
    </xf>
    <xf numFmtId="0" fontId="53" fillId="56" borderId="14" xfId="0" applyFont="1" applyFill="1" applyBorder="1" applyAlignment="1">
      <alignment horizontal="left" vertical="center" wrapText="1"/>
    </xf>
    <xf numFmtId="0" fontId="27" fillId="0" borderId="0" xfId="24"/>
    <xf numFmtId="0" fontId="0" fillId="0" borderId="0" xfId="24" applyFont="1"/>
    <xf numFmtId="0" fontId="67" fillId="52" borderId="67" xfId="28" applyFont="1" applyFill="1" applyBorder="1" applyAlignment="1">
      <alignment horizontal="center" vertical="center" wrapText="1"/>
    </xf>
    <xf numFmtId="0" fontId="67" fillId="52" borderId="91" xfId="28" applyFont="1" applyFill="1" applyBorder="1" applyAlignment="1">
      <alignment horizontal="center" vertical="center" wrapText="1"/>
    </xf>
    <xf numFmtId="0" fontId="0" fillId="0" borderId="14" xfId="0" applyFont="1" applyFill="1" applyBorder="1" applyAlignment="1">
      <alignment horizontal="left"/>
    </xf>
    <xf numFmtId="2" fontId="0" fillId="0" borderId="14" xfId="0" applyNumberFormat="1" applyBorder="1"/>
    <xf numFmtId="2" fontId="0" fillId="0" borderId="14" xfId="0" applyNumberFormat="1" applyFill="1" applyBorder="1"/>
    <xf numFmtId="1" fontId="41" fillId="0" borderId="14" xfId="0" applyNumberFormat="1" applyFont="1" applyBorder="1" applyAlignment="1">
      <alignment horizontal="center"/>
    </xf>
    <xf numFmtId="0" fontId="18" fillId="0" borderId="14" xfId="0" applyFont="1" applyBorder="1" applyProtection="1">
      <protection locked="0"/>
    </xf>
    <xf numFmtId="0" fontId="12" fillId="0" borderId="14" xfId="0" applyFont="1" applyFill="1" applyBorder="1" applyAlignment="1" applyProtection="1">
      <alignment horizontal="left" wrapText="1"/>
      <protection locked="0"/>
    </xf>
    <xf numFmtId="0" fontId="18" fillId="0" borderId="14" xfId="0" applyFont="1" applyBorder="1" applyAlignment="1" applyProtection="1">
      <alignment horizontal="left" wrapText="1"/>
      <protection locked="0"/>
    </xf>
    <xf numFmtId="0" fontId="12" fillId="0" borderId="14" xfId="0" applyFont="1" applyBorder="1" applyAlignment="1" applyProtection="1">
      <alignment horizontal="left"/>
      <protection locked="0"/>
    </xf>
    <xf numFmtId="0" fontId="72" fillId="0" borderId="14" xfId="0" applyFont="1" applyFill="1" applyBorder="1" applyAlignment="1" applyProtection="1">
      <alignment horizontal="left" wrapText="1"/>
      <protection locked="0"/>
    </xf>
    <xf numFmtId="0" fontId="72" fillId="0" borderId="8" xfId="0" applyFont="1" applyFill="1" applyBorder="1" applyAlignment="1" applyProtection="1">
      <alignment horizontal="left" wrapText="1"/>
      <protection locked="0"/>
    </xf>
    <xf numFmtId="9" fontId="9" fillId="0" borderId="0" xfId="29" applyFont="1" applyAlignment="1" applyProtection="1">
      <alignment horizontal="left" wrapText="1"/>
      <protection locked="0"/>
    </xf>
    <xf numFmtId="0" fontId="12" fillId="0" borderId="6" xfId="0" applyFont="1" applyFill="1" applyBorder="1" applyAlignment="1" applyProtection="1">
      <alignment horizontal="left" wrapText="1"/>
      <protection locked="0"/>
    </xf>
    <xf numFmtId="0" fontId="7" fillId="2" borderId="0" xfId="11" applyFill="1" applyAlignment="1">
      <alignment horizontal="left" wrapText="1"/>
    </xf>
    <xf numFmtId="0" fontId="10" fillId="0" borderId="14" xfId="0" applyFont="1" applyBorder="1" applyAlignment="1">
      <alignment horizontal="center"/>
    </xf>
    <xf numFmtId="0" fontId="9" fillId="0" borderId="0" xfId="0" applyFont="1" applyFill="1" applyBorder="1" applyAlignment="1">
      <alignment horizontal="left"/>
    </xf>
    <xf numFmtId="0" fontId="14" fillId="4" borderId="19" xfId="0" applyFont="1" applyFill="1" applyBorder="1" applyAlignment="1">
      <alignment horizontal="left"/>
    </xf>
    <xf numFmtId="0" fontId="9" fillId="51" borderId="14" xfId="0" applyFont="1" applyFill="1" applyBorder="1" applyAlignment="1">
      <alignment horizontal="center"/>
    </xf>
    <xf numFmtId="165" fontId="10" fillId="6" borderId="22" xfId="0" applyNumberFormat="1" applyFont="1" applyFill="1" applyBorder="1" applyAlignment="1" applyProtection="1">
      <alignment horizontal="center"/>
    </xf>
    <xf numFmtId="165" fontId="10" fillId="6" borderId="20" xfId="0" applyNumberFormat="1" applyFont="1" applyFill="1" applyBorder="1" applyAlignment="1" applyProtection="1">
      <alignment horizontal="center"/>
    </xf>
    <xf numFmtId="165" fontId="10" fillId="6" borderId="21" xfId="0" applyNumberFormat="1" applyFont="1" applyFill="1" applyBorder="1" applyAlignment="1" applyProtection="1">
      <alignment horizontal="center"/>
    </xf>
    <xf numFmtId="0" fontId="45" fillId="0" borderId="0" xfId="0" applyFont="1" applyFill="1" applyBorder="1" applyAlignment="1" applyProtection="1">
      <alignment horizontal="left" wrapText="1"/>
      <protection locked="0"/>
    </xf>
    <xf numFmtId="0" fontId="9" fillId="0" borderId="0" xfId="0" applyFont="1" applyFill="1" applyBorder="1" applyAlignment="1" applyProtection="1">
      <alignment horizontal="left" wrapText="1"/>
      <protection locked="0"/>
    </xf>
    <xf numFmtId="0" fontId="10" fillId="0" borderId="52" xfId="0" applyFont="1" applyBorder="1" applyAlignment="1" applyProtection="1">
      <alignment horizontal="left" wrapText="1"/>
      <protection locked="0"/>
    </xf>
    <xf numFmtId="0" fontId="10" fillId="0" borderId="0" xfId="0" applyFont="1" applyBorder="1" applyAlignment="1" applyProtection="1">
      <alignment horizontal="left" wrapText="1"/>
      <protection locked="0"/>
    </xf>
    <xf numFmtId="165" fontId="10" fillId="0" borderId="14" xfId="0" applyNumberFormat="1" applyFont="1" applyFill="1" applyBorder="1" applyAlignment="1" applyProtection="1">
      <alignment horizontal="left"/>
      <protection locked="0"/>
    </xf>
    <xf numFmtId="165" fontId="10" fillId="6" borderId="14" xfId="0" applyNumberFormat="1" applyFont="1" applyFill="1" applyBorder="1" applyAlignment="1" applyProtection="1">
      <alignment horizontal="center"/>
    </xf>
    <xf numFmtId="166" fontId="13" fillId="0" borderId="5" xfId="15" applyNumberFormat="1" applyFont="1" applyBorder="1" applyAlignment="1">
      <alignment horizontal="center" vertical="center"/>
    </xf>
    <xf numFmtId="2" fontId="36" fillId="49" borderId="14" xfId="0" applyNumberFormat="1" applyFont="1" applyFill="1" applyBorder="1" applyAlignment="1">
      <alignment horizontal="center"/>
    </xf>
    <xf numFmtId="0" fontId="10" fillId="0" borderId="14" xfId="0" applyFont="1" applyFill="1" applyBorder="1" applyAlignment="1">
      <alignment horizontal="center"/>
    </xf>
    <xf numFmtId="0" fontId="74" fillId="0" borderId="14" xfId="0" applyFont="1" applyBorder="1" applyAlignment="1">
      <alignment wrapText="1"/>
    </xf>
    <xf numFmtId="0" fontId="0" fillId="0" borderId="94" xfId="0" applyBorder="1"/>
    <xf numFmtId="0" fontId="68" fillId="0" borderId="92" xfId="28" applyFont="1" applyBorder="1" applyAlignment="1">
      <alignment horizontal="left" vertical="center" wrapText="1"/>
    </xf>
    <xf numFmtId="0" fontId="68" fillId="0" borderId="93" xfId="28" applyFont="1" applyBorder="1" applyAlignment="1">
      <alignment horizontal="left" vertical="center" wrapText="1"/>
    </xf>
    <xf numFmtId="0" fontId="41" fillId="19" borderId="71" xfId="0" applyFont="1" applyFill="1" applyBorder="1" applyAlignment="1">
      <alignment horizontal="left"/>
    </xf>
    <xf numFmtId="0" fontId="41" fillId="19" borderId="0" xfId="0" applyFont="1" applyFill="1" applyBorder="1" applyAlignment="1">
      <alignment horizontal="left"/>
    </xf>
    <xf numFmtId="0" fontId="41" fillId="19" borderId="72" xfId="0" applyFont="1" applyFill="1" applyBorder="1" applyAlignment="1">
      <alignment horizontal="left"/>
    </xf>
    <xf numFmtId="0" fontId="9" fillId="3" borderId="65" xfId="11" applyFont="1" applyFill="1" applyBorder="1" applyAlignment="1">
      <alignment horizontal="left" wrapText="1"/>
    </xf>
    <xf numFmtId="0" fontId="9" fillId="3" borderId="66" xfId="11" applyFont="1" applyFill="1" applyBorder="1" applyAlignment="1">
      <alignment horizontal="left" wrapText="1"/>
    </xf>
    <xf numFmtId="0" fontId="9" fillId="3" borderId="67" xfId="11" applyFont="1" applyFill="1" applyBorder="1" applyAlignment="1">
      <alignment horizontal="left" wrapText="1"/>
    </xf>
    <xf numFmtId="0" fontId="7" fillId="2" borderId="0" xfId="11" applyFill="1" applyAlignment="1">
      <alignment horizontal="left" wrapText="1"/>
    </xf>
    <xf numFmtId="0" fontId="11" fillId="0" borderId="7" xfId="11" applyFont="1" applyBorder="1" applyAlignment="1">
      <alignment horizontal="left" wrapText="1"/>
    </xf>
    <xf numFmtId="0" fontId="11" fillId="0" borderId="0" xfId="11" applyFont="1" applyBorder="1" applyAlignment="1">
      <alignment horizontal="left" wrapText="1"/>
    </xf>
    <xf numFmtId="0" fontId="37" fillId="14" borderId="71" xfId="0" applyFont="1" applyFill="1" applyBorder="1" applyAlignment="1">
      <alignment horizontal="left" vertical="top" wrapText="1"/>
    </xf>
    <xf numFmtId="0" fontId="37" fillId="14" borderId="0" xfId="0" applyFont="1" applyFill="1" applyBorder="1" applyAlignment="1">
      <alignment horizontal="left" vertical="top" wrapText="1"/>
    </xf>
    <xf numFmtId="0" fontId="10" fillId="0" borderId="65" xfId="11" applyFont="1" applyBorder="1" applyAlignment="1">
      <alignment horizontal="left" vertical="top" wrapText="1"/>
    </xf>
    <xf numFmtId="0" fontId="10" fillId="0" borderId="66" xfId="11" applyFont="1" applyBorder="1" applyAlignment="1">
      <alignment horizontal="left" vertical="top" wrapText="1"/>
    </xf>
    <xf numFmtId="0" fontId="10" fillId="0" borderId="67" xfId="11" applyFont="1" applyBorder="1" applyAlignment="1">
      <alignment horizontal="left" vertical="top" wrapText="1"/>
    </xf>
    <xf numFmtId="0" fontId="9" fillId="3" borderId="68" xfId="11" applyFont="1" applyFill="1" applyBorder="1" applyAlignment="1">
      <alignment horizontal="left" wrapText="1"/>
    </xf>
    <xf numFmtId="0" fontId="9" fillId="3" borderId="69" xfId="11" applyFont="1" applyFill="1" applyBorder="1" applyAlignment="1">
      <alignment horizontal="left" wrapText="1"/>
    </xf>
    <xf numFmtId="0" fontId="9" fillId="3" borderId="63" xfId="11" applyFont="1" applyFill="1" applyBorder="1" applyAlignment="1">
      <alignment horizontal="left" wrapText="1"/>
    </xf>
    <xf numFmtId="0" fontId="10" fillId="0" borderId="39" xfId="11" applyFont="1" applyBorder="1" applyAlignment="1">
      <alignment horizontal="left" vertical="top" wrapText="1"/>
    </xf>
    <xf numFmtId="0" fontId="10" fillId="0" borderId="40" xfId="11" applyFont="1" applyBorder="1" applyAlignment="1">
      <alignment horizontal="left" vertical="top" wrapText="1"/>
    </xf>
    <xf numFmtId="0" fontId="10" fillId="0" borderId="70" xfId="11" applyFont="1" applyBorder="1" applyAlignment="1">
      <alignment horizontal="left" vertical="top" wrapText="1"/>
    </xf>
    <xf numFmtId="0" fontId="9" fillId="3" borderId="7" xfId="11" applyFont="1" applyFill="1" applyBorder="1" applyAlignment="1">
      <alignment horizontal="left" wrapText="1"/>
    </xf>
    <xf numFmtId="0" fontId="9" fillId="3" borderId="0" xfId="11" applyFont="1" applyFill="1" applyBorder="1" applyAlignment="1">
      <alignment horizontal="left" wrapText="1"/>
    </xf>
    <xf numFmtId="0" fontId="10" fillId="2" borderId="68" xfId="11" applyFont="1" applyFill="1" applyBorder="1" applyAlignment="1">
      <alignment horizontal="left" vertical="top" wrapText="1"/>
    </xf>
    <xf numFmtId="0" fontId="10" fillId="2" borderId="69" xfId="11" applyFont="1" applyFill="1" applyBorder="1" applyAlignment="1">
      <alignment horizontal="left" vertical="top" wrapText="1"/>
    </xf>
    <xf numFmtId="0" fontId="10" fillId="2" borderId="63" xfId="11" applyFont="1" applyFill="1" applyBorder="1" applyAlignment="1">
      <alignment horizontal="left" vertical="top" wrapText="1"/>
    </xf>
    <xf numFmtId="0" fontId="10" fillId="2" borderId="71" xfId="11" applyFont="1" applyFill="1" applyBorder="1" applyAlignment="1">
      <alignment horizontal="left" vertical="top" wrapText="1"/>
    </xf>
    <xf numFmtId="0" fontId="10" fillId="2" borderId="0" xfId="11" applyFont="1" applyFill="1" applyBorder="1" applyAlignment="1">
      <alignment horizontal="left" vertical="top" wrapText="1"/>
    </xf>
    <xf numFmtId="0" fontId="10" fillId="2" borderId="72" xfId="11" applyFont="1" applyFill="1" applyBorder="1" applyAlignment="1">
      <alignment horizontal="left" vertical="top" wrapText="1"/>
    </xf>
    <xf numFmtId="0" fontId="9" fillId="3" borderId="14" xfId="0" applyFont="1" applyFill="1" applyBorder="1" applyAlignment="1">
      <alignment horizontal="left"/>
    </xf>
    <xf numFmtId="0" fontId="9" fillId="3" borderId="15" xfId="0" applyFont="1" applyFill="1" applyBorder="1" applyAlignment="1">
      <alignment horizontal="left"/>
    </xf>
    <xf numFmtId="0" fontId="14" fillId="13" borderId="35" xfId="0" applyFont="1" applyFill="1" applyBorder="1" applyAlignment="1">
      <alignment horizontal="left"/>
    </xf>
    <xf numFmtId="0" fontId="14" fillId="13" borderId="41" xfId="0" applyFont="1" applyFill="1" applyBorder="1" applyAlignment="1">
      <alignment horizontal="left"/>
    </xf>
    <xf numFmtId="0" fontId="14" fillId="13" borderId="36" xfId="0" applyFont="1" applyFill="1" applyBorder="1" applyAlignment="1">
      <alignment horizontal="left"/>
    </xf>
    <xf numFmtId="0" fontId="9" fillId="0" borderId="19" xfId="3" applyFont="1" applyBorder="1" applyAlignment="1">
      <alignment horizontal="left" vertical="top" wrapText="1"/>
    </xf>
    <xf numFmtId="0" fontId="9" fillId="0" borderId="14" xfId="3" applyFont="1" applyBorder="1" applyAlignment="1">
      <alignment horizontal="left" vertical="top" wrapText="1"/>
    </xf>
    <xf numFmtId="0" fontId="9" fillId="0" borderId="15" xfId="3" applyFont="1" applyBorder="1" applyAlignment="1">
      <alignment horizontal="left" vertical="top" wrapText="1"/>
    </xf>
    <xf numFmtId="0" fontId="9" fillId="3" borderId="19" xfId="0" applyFont="1" applyFill="1" applyBorder="1" applyAlignment="1">
      <alignment horizontal="left"/>
    </xf>
    <xf numFmtId="0" fontId="9" fillId="0" borderId="19" xfId="4" applyFont="1" applyBorder="1" applyAlignment="1" applyProtection="1">
      <alignment horizontal="left" vertical="top" wrapText="1"/>
    </xf>
    <xf numFmtId="0" fontId="9" fillId="0" borderId="14" xfId="4" applyFont="1" applyBorder="1" applyAlignment="1" applyProtection="1">
      <alignment horizontal="left" vertical="top" wrapText="1"/>
    </xf>
    <xf numFmtId="0" fontId="9" fillId="0" borderId="15" xfId="4" applyFont="1" applyBorder="1" applyAlignment="1" applyProtection="1">
      <alignment horizontal="left" vertical="top" wrapText="1"/>
    </xf>
    <xf numFmtId="0" fontId="14" fillId="4" borderId="14" xfId="0" applyFont="1" applyFill="1" applyBorder="1" applyAlignment="1">
      <alignment horizontal="left"/>
    </xf>
    <xf numFmtId="0" fontId="14" fillId="4" borderId="15" xfId="0" applyFont="1" applyFill="1" applyBorder="1" applyAlignment="1">
      <alignment horizontal="left"/>
    </xf>
    <xf numFmtId="0" fontId="10" fillId="0" borderId="14" xfId="0" applyFont="1" applyBorder="1" applyAlignment="1">
      <alignment horizontal="center"/>
    </xf>
    <xf numFmtId="0" fontId="10" fillId="0" borderId="15" xfId="0" applyFont="1" applyBorder="1" applyAlignment="1">
      <alignment horizontal="center"/>
    </xf>
    <xf numFmtId="0" fontId="14" fillId="4" borderId="19" xfId="0" applyFont="1" applyFill="1" applyBorder="1" applyAlignment="1">
      <alignment horizontal="left"/>
    </xf>
    <xf numFmtId="0" fontId="9" fillId="0" borderId="0" xfId="0" applyFont="1" applyFill="1" applyBorder="1" applyAlignment="1">
      <alignment horizontal="left"/>
    </xf>
    <xf numFmtId="0" fontId="17" fillId="0" borderId="14" xfId="0" applyFont="1" applyBorder="1" applyAlignment="1">
      <alignment horizontal="center"/>
    </xf>
    <xf numFmtId="0" fontId="17" fillId="0" borderId="15" xfId="0" applyFont="1" applyBorder="1" applyAlignment="1">
      <alignment horizontal="center"/>
    </xf>
    <xf numFmtId="0" fontId="29" fillId="0" borderId="14" xfId="0" applyFont="1" applyFill="1" applyBorder="1" applyAlignment="1">
      <alignment horizontal="left" wrapText="1"/>
    </xf>
    <xf numFmtId="0" fontId="29" fillId="0" borderId="15" xfId="0" applyFont="1" applyFill="1" applyBorder="1" applyAlignment="1">
      <alignment horizontal="left" wrapText="1"/>
    </xf>
    <xf numFmtId="0" fontId="10" fillId="0" borderId="42" xfId="0" applyFont="1" applyBorder="1" applyAlignment="1">
      <alignment horizontal="center"/>
    </xf>
    <xf numFmtId="0" fontId="10" fillId="0" borderId="38" xfId="0" applyFont="1" applyBorder="1" applyAlignment="1">
      <alignment horizontal="center"/>
    </xf>
    <xf numFmtId="0" fontId="69" fillId="18" borderId="19" xfId="0" applyFont="1" applyFill="1" applyBorder="1" applyAlignment="1">
      <alignment wrapText="1"/>
    </xf>
    <xf numFmtId="0" fontId="69" fillId="18" borderId="14" xfId="0" applyFont="1" applyFill="1" applyBorder="1" applyAlignment="1">
      <alignment wrapText="1"/>
    </xf>
    <xf numFmtId="0" fontId="69" fillId="18" borderId="15" xfId="0" applyFont="1" applyFill="1" applyBorder="1" applyAlignment="1">
      <alignment wrapText="1"/>
    </xf>
    <xf numFmtId="0" fontId="62" fillId="53" borderId="46" xfId="0" applyFont="1" applyFill="1" applyBorder="1" applyAlignment="1">
      <alignment horizontal="left"/>
    </xf>
    <xf numFmtId="0" fontId="62" fillId="53" borderId="16" xfId="0" applyFont="1" applyFill="1" applyBorder="1" applyAlignment="1">
      <alignment horizontal="left"/>
    </xf>
    <xf numFmtId="0" fontId="62" fillId="53" borderId="47" xfId="0" applyFont="1" applyFill="1" applyBorder="1" applyAlignment="1">
      <alignment horizontal="left"/>
    </xf>
    <xf numFmtId="0" fontId="51" fillId="18" borderId="14" xfId="0" applyFont="1" applyFill="1" applyBorder="1" applyAlignment="1">
      <alignment horizontal="center" vertical="center" wrapText="1"/>
    </xf>
    <xf numFmtId="0" fontId="9" fillId="51" borderId="14" xfId="0" applyFont="1" applyFill="1" applyBorder="1" applyAlignment="1">
      <alignment horizontal="center"/>
    </xf>
    <xf numFmtId="0" fontId="37" fillId="0" borderId="14" xfId="0" applyFont="1" applyFill="1" applyBorder="1" applyAlignment="1" applyProtection="1">
      <alignment horizontal="left" wrapText="1"/>
      <protection locked="0"/>
    </xf>
    <xf numFmtId="0" fontId="62" fillId="40" borderId="14" xfId="0" applyFont="1" applyFill="1" applyBorder="1" applyAlignment="1" applyProtection="1">
      <alignment horizontal="center" vertical="center" wrapText="1"/>
      <protection locked="0"/>
    </xf>
    <xf numFmtId="0" fontId="10" fillId="61" borderId="14" xfId="0" applyFont="1" applyFill="1" applyBorder="1" applyAlignment="1" applyProtection="1">
      <alignment horizontal="left" wrapText="1"/>
      <protection locked="0"/>
    </xf>
    <xf numFmtId="0" fontId="53" fillId="0" borderId="2" xfId="0" applyFont="1" applyFill="1" applyBorder="1" applyAlignment="1" applyProtection="1">
      <alignment horizontal="left"/>
      <protection locked="0"/>
    </xf>
    <xf numFmtId="0" fontId="53" fillId="0" borderId="44" xfId="0" applyFont="1" applyFill="1" applyBorder="1" applyAlignment="1" applyProtection="1">
      <alignment horizontal="justify" wrapText="1"/>
      <protection locked="0"/>
    </xf>
    <xf numFmtId="0" fontId="0" fillId="0" borderId="25" xfId="0" applyBorder="1" applyAlignment="1">
      <alignment horizontal="justify"/>
    </xf>
    <xf numFmtId="0" fontId="0" fillId="0" borderId="82" xfId="0" applyBorder="1" applyAlignment="1">
      <alignment horizontal="justify"/>
    </xf>
    <xf numFmtId="0" fontId="0" fillId="0" borderId="83" xfId="0" applyBorder="1" applyAlignment="1">
      <alignment horizontal="justify"/>
    </xf>
    <xf numFmtId="0" fontId="9" fillId="0" borderId="0" xfId="0" applyFont="1" applyFill="1" applyBorder="1" applyAlignment="1" applyProtection="1">
      <alignment horizontal="left" wrapText="1"/>
      <protection locked="0"/>
    </xf>
    <xf numFmtId="165" fontId="32" fillId="29" borderId="14" xfId="0" applyNumberFormat="1" applyFont="1" applyFill="1" applyBorder="1" applyAlignment="1" applyProtection="1">
      <alignment horizontal="left"/>
    </xf>
    <xf numFmtId="0" fontId="32" fillId="0" borderId="5" xfId="0" applyFont="1" applyFill="1" applyBorder="1" applyAlignment="1" applyProtection="1">
      <alignment horizontal="left" textRotation="90" wrapText="1"/>
      <protection locked="0"/>
    </xf>
    <xf numFmtId="0" fontId="32" fillId="0" borderId="50" xfId="0" applyFont="1" applyFill="1" applyBorder="1" applyAlignment="1" applyProtection="1">
      <alignment horizontal="left" textRotation="90" wrapText="1"/>
      <protection locked="0"/>
    </xf>
    <xf numFmtId="165" fontId="10" fillId="6" borderId="21" xfId="0" applyNumberFormat="1" applyFont="1" applyFill="1" applyBorder="1" applyAlignment="1" applyProtection="1">
      <alignment horizontal="center"/>
    </xf>
    <xf numFmtId="165" fontId="10" fillId="6" borderId="14" xfId="0" applyNumberFormat="1" applyFont="1" applyFill="1" applyBorder="1" applyAlignment="1" applyProtection="1">
      <alignment horizontal="center"/>
    </xf>
    <xf numFmtId="4" fontId="12" fillId="0" borderId="21" xfId="0" applyNumberFormat="1" applyFont="1" applyFill="1" applyBorder="1" applyAlignment="1" applyProtection="1">
      <alignment horizontal="left" vertical="center"/>
      <protection locked="0"/>
    </xf>
    <xf numFmtId="4" fontId="12" fillId="0" borderId="14" xfId="0" applyNumberFormat="1" applyFont="1" applyFill="1" applyBorder="1" applyAlignment="1" applyProtection="1">
      <alignment horizontal="left" vertical="center"/>
      <protection locked="0"/>
    </xf>
    <xf numFmtId="4" fontId="10" fillId="0" borderId="77" xfId="0" applyNumberFormat="1" applyFont="1" applyFill="1" applyBorder="1" applyAlignment="1" applyProtection="1">
      <alignment horizontal="left"/>
    </xf>
    <xf numFmtId="4" fontId="10" fillId="0" borderId="43" xfId="0" applyNumberFormat="1" applyFont="1" applyFill="1" applyBorder="1" applyAlignment="1" applyProtection="1">
      <alignment horizontal="left"/>
    </xf>
    <xf numFmtId="4" fontId="10" fillId="0" borderId="4" xfId="0" applyNumberFormat="1" applyFont="1" applyFill="1" applyBorder="1" applyAlignment="1" applyProtection="1">
      <alignment horizontal="left"/>
    </xf>
    <xf numFmtId="4" fontId="10" fillId="0" borderId="51" xfId="0" applyNumberFormat="1" applyFont="1" applyFill="1" applyBorder="1" applyAlignment="1" applyProtection="1">
      <alignment horizontal="left"/>
    </xf>
    <xf numFmtId="165" fontId="43" fillId="25" borderId="27" xfId="0" applyNumberFormat="1" applyFont="1" applyFill="1" applyBorder="1" applyAlignment="1" applyProtection="1">
      <alignment horizontal="left"/>
      <protection locked="0"/>
    </xf>
    <xf numFmtId="165" fontId="43" fillId="25" borderId="6" xfId="0" applyNumberFormat="1" applyFont="1" applyFill="1" applyBorder="1" applyAlignment="1" applyProtection="1">
      <alignment horizontal="left"/>
      <protection locked="0"/>
    </xf>
    <xf numFmtId="165" fontId="50" fillId="26" borderId="13" xfId="0" applyNumberFormat="1" applyFont="1" applyFill="1" applyBorder="1" applyAlignment="1" applyProtection="1">
      <alignment horizontal="left"/>
      <protection locked="0"/>
    </xf>
    <xf numFmtId="165" fontId="50" fillId="26" borderId="27" xfId="0" applyNumberFormat="1" applyFont="1" applyFill="1" applyBorder="1" applyAlignment="1" applyProtection="1">
      <alignment horizontal="left"/>
      <protection locked="0"/>
    </xf>
    <xf numFmtId="165" fontId="50" fillId="26" borderId="6" xfId="0" applyNumberFormat="1" applyFont="1" applyFill="1" applyBorder="1" applyAlignment="1" applyProtection="1">
      <alignment horizontal="left"/>
      <protection locked="0"/>
    </xf>
    <xf numFmtId="4" fontId="50" fillId="22" borderId="53" xfId="0" applyNumberFormat="1" applyFont="1" applyFill="1" applyBorder="1" applyAlignment="1" applyProtection="1">
      <alignment horizontal="left"/>
    </xf>
    <xf numFmtId="4" fontId="50" fillId="22" borderId="54" xfId="0" applyNumberFormat="1" applyFont="1" applyFill="1" applyBorder="1" applyAlignment="1" applyProtection="1">
      <alignment horizontal="left"/>
    </xf>
    <xf numFmtId="0" fontId="9" fillId="0" borderId="33" xfId="0" applyFont="1" applyFill="1" applyBorder="1" applyAlignment="1" applyProtection="1">
      <alignment horizontal="left" wrapText="1"/>
      <protection locked="0"/>
    </xf>
    <xf numFmtId="165" fontId="32" fillId="29" borderId="78" xfId="0" applyNumberFormat="1" applyFont="1" applyFill="1" applyBorder="1" applyAlignment="1" applyProtection="1">
      <alignment horizontal="left"/>
    </xf>
    <xf numFmtId="165" fontId="32" fillId="29" borderId="16" xfId="0" applyNumberFormat="1" applyFont="1" applyFill="1" applyBorder="1" applyAlignment="1" applyProtection="1">
      <alignment horizontal="left"/>
    </xf>
    <xf numFmtId="165" fontId="32" fillId="29" borderId="79" xfId="0" applyNumberFormat="1" applyFont="1" applyFill="1" applyBorder="1" applyAlignment="1" applyProtection="1">
      <alignment horizontal="left"/>
    </xf>
    <xf numFmtId="0" fontId="9" fillId="6" borderId="14" xfId="0" applyFont="1" applyFill="1" applyBorder="1" applyAlignment="1" applyProtection="1">
      <alignment horizontal="left" wrapText="1"/>
      <protection locked="0"/>
    </xf>
    <xf numFmtId="0" fontId="32" fillId="0" borderId="5" xfId="0" applyFont="1" applyFill="1" applyBorder="1" applyAlignment="1" applyProtection="1">
      <alignment horizontal="center" textRotation="90" wrapText="1"/>
      <protection locked="0"/>
    </xf>
    <xf numFmtId="0" fontId="32" fillId="0" borderId="50" xfId="0" applyFont="1" applyFill="1" applyBorder="1" applyAlignment="1" applyProtection="1">
      <alignment horizontal="center" textRotation="90" wrapText="1"/>
      <protection locked="0"/>
    </xf>
    <xf numFmtId="0" fontId="9" fillId="6" borderId="10" xfId="0" applyFont="1" applyFill="1" applyBorder="1" applyAlignment="1" applyProtection="1">
      <alignment horizontal="left" textRotation="90" wrapText="1"/>
      <protection locked="0"/>
    </xf>
    <xf numFmtId="0" fontId="9" fillId="6" borderId="23" xfId="0" applyFont="1" applyFill="1" applyBorder="1" applyAlignment="1" applyProtection="1">
      <alignment horizontal="left" textRotation="90" wrapText="1"/>
      <protection locked="0"/>
    </xf>
    <xf numFmtId="0" fontId="9" fillId="27" borderId="23" xfId="0" applyFont="1" applyFill="1" applyBorder="1" applyAlignment="1" applyProtection="1">
      <alignment horizontal="center"/>
      <protection locked="0"/>
    </xf>
    <xf numFmtId="0" fontId="9" fillId="27" borderId="24" xfId="0" applyFont="1" applyFill="1" applyBorder="1" applyAlignment="1" applyProtection="1">
      <alignment horizontal="center"/>
      <protection locked="0"/>
    </xf>
    <xf numFmtId="0" fontId="9" fillId="3" borderId="14" xfId="0" applyFont="1" applyFill="1" applyBorder="1" applyAlignment="1" applyProtection="1">
      <alignment horizontal="left" wrapText="1"/>
      <protection locked="0"/>
    </xf>
    <xf numFmtId="4" fontId="12" fillId="0" borderId="57" xfId="0" applyNumberFormat="1" applyFont="1" applyFill="1" applyBorder="1" applyAlignment="1" applyProtection="1">
      <alignment horizontal="left"/>
      <protection locked="0"/>
    </xf>
    <xf numFmtId="4" fontId="12" fillId="0" borderId="11" xfId="0" applyNumberFormat="1" applyFont="1" applyFill="1" applyBorder="1" applyAlignment="1" applyProtection="1">
      <alignment horizontal="left"/>
      <protection locked="0"/>
    </xf>
    <xf numFmtId="4" fontId="12" fillId="0" borderId="12" xfId="0" applyNumberFormat="1" applyFont="1" applyFill="1" applyBorder="1" applyAlignment="1" applyProtection="1">
      <alignment horizontal="left"/>
      <protection locked="0"/>
    </xf>
    <xf numFmtId="4" fontId="12" fillId="0" borderId="60" xfId="0" applyNumberFormat="1" applyFont="1" applyFill="1" applyBorder="1" applyAlignment="1" applyProtection="1">
      <alignment horizontal="center" vertical="center"/>
      <protection locked="0"/>
    </xf>
    <xf numFmtId="4" fontId="12" fillId="0" borderId="31" xfId="0" applyNumberFormat="1" applyFont="1" applyFill="1" applyBorder="1" applyAlignment="1" applyProtection="1">
      <alignment horizontal="center" vertical="center"/>
      <protection locked="0"/>
    </xf>
    <xf numFmtId="4" fontId="12" fillId="0" borderId="20" xfId="0" applyNumberFormat="1" applyFont="1" applyFill="1" applyBorder="1" applyAlignment="1" applyProtection="1">
      <alignment horizontal="center" vertical="center"/>
      <protection locked="0"/>
    </xf>
    <xf numFmtId="4" fontId="12" fillId="0" borderId="21" xfId="0" applyNumberFormat="1" applyFont="1" applyFill="1" applyBorder="1" applyAlignment="1" applyProtection="1">
      <alignment horizontal="center" vertical="center"/>
      <protection locked="0"/>
    </xf>
    <xf numFmtId="4" fontId="10" fillId="0" borderId="76" xfId="0" applyNumberFormat="1" applyFont="1" applyFill="1" applyBorder="1" applyAlignment="1" applyProtection="1">
      <alignment horizontal="left"/>
    </xf>
    <xf numFmtId="165" fontId="43" fillId="25" borderId="75" xfId="0" applyNumberFormat="1" applyFont="1" applyFill="1" applyBorder="1" applyAlignment="1" applyProtection="1">
      <alignment horizontal="left"/>
      <protection locked="0"/>
    </xf>
    <xf numFmtId="165" fontId="43" fillId="25" borderId="62" xfId="0" applyNumberFormat="1" applyFont="1" applyFill="1" applyBorder="1" applyAlignment="1" applyProtection="1">
      <alignment horizontal="left"/>
      <protection locked="0"/>
    </xf>
    <xf numFmtId="165" fontId="50" fillId="26" borderId="26" xfId="0" applyNumberFormat="1" applyFont="1" applyFill="1" applyBorder="1" applyAlignment="1" applyProtection="1">
      <alignment horizontal="left"/>
      <protection locked="0"/>
    </xf>
    <xf numFmtId="165" fontId="50" fillId="26" borderId="25" xfId="0" applyNumberFormat="1" applyFont="1" applyFill="1" applyBorder="1" applyAlignment="1" applyProtection="1">
      <alignment horizontal="left"/>
      <protection locked="0"/>
    </xf>
    <xf numFmtId="165" fontId="50" fillId="26" borderId="32" xfId="0" applyNumberFormat="1" applyFont="1" applyFill="1" applyBorder="1" applyAlignment="1" applyProtection="1">
      <alignment horizontal="left"/>
      <protection locked="0"/>
    </xf>
    <xf numFmtId="4" fontId="50" fillId="22" borderId="55" xfId="0" applyNumberFormat="1" applyFont="1" applyFill="1" applyBorder="1" applyAlignment="1" applyProtection="1">
      <alignment horizontal="left"/>
    </xf>
    <xf numFmtId="4" fontId="50" fillId="22" borderId="75" xfId="0" applyNumberFormat="1" applyFont="1" applyFill="1" applyBorder="1" applyAlignment="1" applyProtection="1">
      <alignment horizontal="left"/>
    </xf>
    <xf numFmtId="165" fontId="10" fillId="6" borderId="22" xfId="0" applyNumberFormat="1" applyFont="1" applyFill="1" applyBorder="1" applyAlignment="1" applyProtection="1">
      <alignment horizontal="center"/>
    </xf>
    <xf numFmtId="165" fontId="10" fillId="6" borderId="20" xfId="0" applyNumberFormat="1" applyFont="1" applyFill="1" applyBorder="1" applyAlignment="1" applyProtection="1">
      <alignment horizontal="center"/>
    </xf>
    <xf numFmtId="4" fontId="12" fillId="0" borderId="61" xfId="0" applyNumberFormat="1" applyFont="1" applyFill="1" applyBorder="1" applyAlignment="1" applyProtection="1">
      <alignment horizontal="left" vertical="center"/>
      <protection locked="0"/>
    </xf>
    <xf numFmtId="4" fontId="12" fillId="0" borderId="18" xfId="0" applyNumberFormat="1" applyFont="1" applyFill="1" applyBorder="1" applyAlignment="1" applyProtection="1">
      <alignment horizontal="left" vertical="center"/>
      <protection locked="0"/>
    </xf>
    <xf numFmtId="4" fontId="12" fillId="0" borderId="31" xfId="0" applyNumberFormat="1" applyFont="1" applyFill="1" applyBorder="1" applyAlignment="1" applyProtection="1">
      <alignment horizontal="left" vertical="center"/>
      <protection locked="0"/>
    </xf>
    <xf numFmtId="4" fontId="12" fillId="0" borderId="17" xfId="0" applyNumberFormat="1" applyFont="1" applyFill="1" applyBorder="1" applyAlignment="1" applyProtection="1">
      <alignment horizontal="left" vertical="center"/>
      <protection locked="0"/>
    </xf>
    <xf numFmtId="0" fontId="9" fillId="31" borderId="14" xfId="0" applyFont="1" applyFill="1" applyBorder="1" applyAlignment="1" applyProtection="1">
      <alignment horizontal="left" wrapText="1"/>
      <protection locked="0"/>
    </xf>
    <xf numFmtId="0" fontId="73" fillId="0" borderId="14" xfId="0" applyFont="1" applyFill="1" applyBorder="1" applyAlignment="1" applyProtection="1">
      <alignment horizontal="left" wrapText="1"/>
      <protection locked="0"/>
    </xf>
    <xf numFmtId="0" fontId="9" fillId="27" borderId="14" xfId="0" applyFont="1" applyFill="1" applyBorder="1" applyAlignment="1" applyProtection="1">
      <alignment horizontal="center" wrapText="1"/>
      <protection locked="0"/>
    </xf>
    <xf numFmtId="4" fontId="12" fillId="0" borderId="56" xfId="0" applyNumberFormat="1" applyFont="1" applyFill="1" applyBorder="1" applyAlignment="1" applyProtection="1">
      <alignment horizontal="left"/>
      <protection locked="0"/>
    </xf>
    <xf numFmtId="4" fontId="12" fillId="0" borderId="50" xfId="0" applyNumberFormat="1" applyFont="1" applyFill="1" applyBorder="1" applyAlignment="1" applyProtection="1">
      <alignment horizontal="left"/>
      <protection locked="0"/>
    </xf>
    <xf numFmtId="4" fontId="50" fillId="8" borderId="21" xfId="0" applyNumberFormat="1" applyFont="1" applyFill="1" applyBorder="1" applyAlignment="1" applyProtection="1">
      <alignment horizontal="center"/>
    </xf>
    <xf numFmtId="165" fontId="10" fillId="0" borderId="14" xfId="0" applyNumberFormat="1" applyFont="1" applyFill="1" applyBorder="1" applyAlignment="1" applyProtection="1">
      <alignment horizontal="center"/>
      <protection locked="0"/>
    </xf>
    <xf numFmtId="4" fontId="50" fillId="22" borderId="18" xfId="0" applyNumberFormat="1" applyFont="1" applyFill="1" applyBorder="1" applyAlignment="1" applyProtection="1">
      <alignment horizontal="left"/>
    </xf>
    <xf numFmtId="4" fontId="50" fillId="22" borderId="16" xfId="0" applyNumberFormat="1" applyFont="1" applyFill="1" applyBorder="1" applyAlignment="1" applyProtection="1">
      <alignment horizontal="left"/>
    </xf>
    <xf numFmtId="4" fontId="50" fillId="22" borderId="17" xfId="0" applyNumberFormat="1" applyFont="1" applyFill="1" applyBorder="1" applyAlignment="1" applyProtection="1">
      <alignment horizontal="left"/>
    </xf>
    <xf numFmtId="165" fontId="10" fillId="0" borderId="14" xfId="0" applyNumberFormat="1" applyFont="1" applyFill="1" applyBorder="1" applyAlignment="1" applyProtection="1">
      <alignment horizontal="left"/>
      <protection locked="0"/>
    </xf>
    <xf numFmtId="4" fontId="10" fillId="0" borderId="80" xfId="0" applyNumberFormat="1" applyFont="1" applyFill="1" applyBorder="1" applyAlignment="1" applyProtection="1">
      <alignment horizontal="left"/>
      <protection locked="0"/>
    </xf>
    <xf numFmtId="4" fontId="10" fillId="0" borderId="74" xfId="0" applyNumberFormat="1" applyFont="1" applyFill="1" applyBorder="1" applyAlignment="1" applyProtection="1">
      <alignment horizontal="left"/>
      <protection locked="0"/>
    </xf>
    <xf numFmtId="0" fontId="10" fillId="0" borderId="11" xfId="0" applyFont="1" applyBorder="1" applyAlignment="1" applyProtection="1">
      <alignment horizontal="left"/>
      <protection locked="0"/>
    </xf>
    <xf numFmtId="0" fontId="10" fillId="0" borderId="0" xfId="0" applyFont="1" applyBorder="1" applyAlignment="1" applyProtection="1">
      <alignment horizontal="left"/>
      <protection locked="0"/>
    </xf>
    <xf numFmtId="165" fontId="32" fillId="29" borderId="18" xfId="0" applyNumberFormat="1" applyFont="1" applyFill="1" applyBorder="1" applyAlignment="1" applyProtection="1">
      <alignment horizontal="left"/>
    </xf>
    <xf numFmtId="4" fontId="10" fillId="0" borderId="77" xfId="0" applyNumberFormat="1" applyFont="1" applyFill="1" applyBorder="1" applyAlignment="1" applyProtection="1">
      <alignment horizontal="left"/>
      <protection locked="0"/>
    </xf>
    <xf numFmtId="4" fontId="10" fillId="0" borderId="43" xfId="0" applyNumberFormat="1" applyFont="1" applyFill="1" applyBorder="1" applyAlignment="1" applyProtection="1">
      <alignment horizontal="left"/>
      <protection locked="0"/>
    </xf>
    <xf numFmtId="4" fontId="10" fillId="0" borderId="4" xfId="0" applyNumberFormat="1" applyFont="1" applyFill="1" applyBorder="1" applyAlignment="1" applyProtection="1">
      <alignment horizontal="left"/>
      <protection locked="0"/>
    </xf>
    <xf numFmtId="4" fontId="12" fillId="0" borderId="9" xfId="0" applyNumberFormat="1" applyFont="1" applyFill="1" applyBorder="1" applyAlignment="1" applyProtection="1">
      <alignment horizontal="left"/>
      <protection locked="0"/>
    </xf>
    <xf numFmtId="4" fontId="12" fillId="0" borderId="58" xfId="0" applyNumberFormat="1" applyFont="1" applyFill="1" applyBorder="1" applyAlignment="1" applyProtection="1">
      <alignment horizontal="left"/>
      <protection locked="0"/>
    </xf>
    <xf numFmtId="4" fontId="12" fillId="0" borderId="49" xfId="0" applyNumberFormat="1" applyFont="1" applyFill="1" applyBorder="1" applyAlignment="1" applyProtection="1">
      <alignment horizontal="left"/>
      <protection locked="0"/>
    </xf>
    <xf numFmtId="4" fontId="12" fillId="0" borderId="48" xfId="0" applyNumberFormat="1" applyFont="1" applyFill="1" applyBorder="1" applyAlignment="1" applyProtection="1">
      <alignment horizontal="left"/>
      <protection locked="0"/>
    </xf>
    <xf numFmtId="0" fontId="9" fillId="0" borderId="45" xfId="0" applyFont="1" applyFill="1" applyBorder="1" applyAlignment="1" applyProtection="1">
      <alignment horizontal="center" vertical="center" wrapText="1"/>
      <protection locked="0"/>
    </xf>
    <xf numFmtId="0" fontId="9" fillId="0" borderId="73" xfId="0" applyFont="1" applyFill="1" applyBorder="1" applyAlignment="1" applyProtection="1">
      <alignment horizontal="center" vertical="center" wrapText="1"/>
      <protection locked="0"/>
    </xf>
    <xf numFmtId="0" fontId="9" fillId="6" borderId="88" xfId="0" applyFont="1" applyFill="1" applyBorder="1" applyAlignment="1" applyProtection="1">
      <alignment horizontal="left" textRotation="90" wrapText="1"/>
      <protection locked="0"/>
    </xf>
    <xf numFmtId="0" fontId="9" fillId="27" borderId="1" xfId="0" applyFont="1" applyFill="1" applyBorder="1" applyAlignment="1" applyProtection="1">
      <alignment horizontal="center"/>
      <protection locked="0"/>
    </xf>
    <xf numFmtId="0" fontId="10" fillId="0" borderId="51" xfId="0" applyFont="1" applyBorder="1" applyAlignment="1" applyProtection="1">
      <alignment horizontal="left" wrapText="1"/>
      <protection locked="0"/>
    </xf>
    <xf numFmtId="0" fontId="10" fillId="0" borderId="52" xfId="0" applyFont="1" applyBorder="1" applyAlignment="1" applyProtection="1">
      <alignment horizontal="left" wrapText="1"/>
      <protection locked="0"/>
    </xf>
    <xf numFmtId="0" fontId="10" fillId="0" borderId="0" xfId="0" applyFont="1" applyBorder="1" applyAlignment="1" applyProtection="1">
      <alignment horizontal="left" wrapText="1"/>
      <protection locked="0"/>
    </xf>
    <xf numFmtId="0" fontId="9" fillId="8" borderId="14" xfId="0" applyFont="1" applyFill="1" applyBorder="1" applyAlignment="1" applyProtection="1">
      <alignment horizontal="left" wrapText="1"/>
      <protection locked="0"/>
    </xf>
    <xf numFmtId="0" fontId="9" fillId="8" borderId="22" xfId="0" applyFont="1" applyFill="1" applyBorder="1" applyAlignment="1" applyProtection="1">
      <alignment horizontal="left" wrapText="1"/>
      <protection locked="0"/>
    </xf>
    <xf numFmtId="0" fontId="36" fillId="40" borderId="14" xfId="0" applyFont="1" applyFill="1" applyBorder="1" applyAlignment="1" applyProtection="1">
      <alignment horizontal="center" vertical="center" wrapText="1"/>
      <protection locked="0"/>
    </xf>
    <xf numFmtId="0" fontId="38" fillId="6" borderId="14" xfId="0" applyFont="1" applyFill="1" applyBorder="1" applyAlignment="1" applyProtection="1">
      <alignment horizontal="left" wrapText="1"/>
      <protection locked="0"/>
    </xf>
    <xf numFmtId="0" fontId="62" fillId="45" borderId="14" xfId="0" applyFont="1" applyFill="1" applyBorder="1" applyAlignment="1" applyProtection="1">
      <alignment horizontal="left" wrapText="1"/>
      <protection locked="0"/>
    </xf>
    <xf numFmtId="0" fontId="10" fillId="2" borderId="14" xfId="0" applyFont="1" applyFill="1" applyBorder="1" applyAlignment="1" applyProtection="1">
      <alignment horizontal="left" wrapText="1"/>
      <protection locked="0"/>
    </xf>
    <xf numFmtId="0" fontId="9" fillId="46" borderId="14" xfId="0" applyFont="1" applyFill="1" applyBorder="1" applyAlignment="1" applyProtection="1">
      <alignment horizontal="left" wrapText="1"/>
      <protection locked="0"/>
    </xf>
    <xf numFmtId="0" fontId="9" fillId="43" borderId="14" xfId="0" applyFont="1" applyFill="1" applyBorder="1" applyAlignment="1" applyProtection="1">
      <alignment horizontal="left" wrapText="1"/>
      <protection locked="0"/>
    </xf>
    <xf numFmtId="0" fontId="45" fillId="0" borderId="0" xfId="0" applyFont="1" applyFill="1" applyBorder="1" applyAlignment="1" applyProtection="1">
      <alignment horizontal="center" wrapText="1"/>
      <protection locked="0"/>
    </xf>
    <xf numFmtId="0" fontId="45" fillId="0" borderId="0" xfId="0" applyFont="1" applyFill="1" applyBorder="1" applyAlignment="1" applyProtection="1">
      <alignment horizontal="left" wrapText="1"/>
      <protection locked="0"/>
    </xf>
    <xf numFmtId="0" fontId="37" fillId="0" borderId="14" xfId="0" applyFont="1" applyBorder="1" applyAlignment="1" applyProtection="1">
      <alignment horizontal="left" wrapText="1"/>
      <protection locked="0"/>
    </xf>
    <xf numFmtId="4" fontId="10" fillId="0" borderId="3" xfId="0" applyNumberFormat="1" applyFont="1" applyFill="1" applyBorder="1" applyAlignment="1" applyProtection="1">
      <alignment horizontal="left"/>
      <protection locked="0"/>
    </xf>
    <xf numFmtId="0" fontId="37" fillId="0" borderId="18" xfId="0" applyFont="1" applyBorder="1" applyAlignment="1" applyProtection="1">
      <alignment horizontal="left" wrapText="1"/>
      <protection locked="0"/>
    </xf>
    <xf numFmtId="0" fontId="37" fillId="0" borderId="16" xfId="0" applyFont="1" applyBorder="1" applyAlignment="1" applyProtection="1">
      <alignment horizontal="left" wrapText="1"/>
      <protection locked="0"/>
    </xf>
    <xf numFmtId="0" fontId="37" fillId="0" borderId="17" xfId="0" applyFont="1" applyBorder="1" applyAlignment="1" applyProtection="1">
      <alignment horizontal="left" wrapText="1"/>
      <protection locked="0"/>
    </xf>
    <xf numFmtId="0" fontId="14" fillId="13" borderId="0" xfId="0" applyFont="1" applyFill="1" applyBorder="1" applyAlignment="1" applyProtection="1">
      <alignment horizontal="left"/>
      <protection locked="0"/>
    </xf>
    <xf numFmtId="0" fontId="14" fillId="13" borderId="60" xfId="0" applyFont="1" applyFill="1" applyBorder="1" applyAlignment="1" applyProtection="1">
      <alignment horizontal="left"/>
      <protection locked="0"/>
    </xf>
    <xf numFmtId="0" fontId="52" fillId="32" borderId="0" xfId="0" applyFont="1" applyFill="1" applyBorder="1" applyAlignment="1" applyProtection="1">
      <alignment horizontal="left"/>
      <protection locked="0"/>
    </xf>
    <xf numFmtId="4" fontId="43" fillId="22" borderId="28" xfId="0" applyNumberFormat="1" applyFont="1" applyFill="1" applyBorder="1" applyAlignment="1" applyProtection="1">
      <alignment horizontal="center"/>
    </xf>
    <xf numFmtId="4" fontId="43" fillId="22" borderId="29" xfId="0" applyNumberFormat="1" applyFont="1" applyFill="1" applyBorder="1" applyAlignment="1" applyProtection="1">
      <alignment horizontal="center"/>
    </xf>
    <xf numFmtId="4" fontId="43" fillId="22" borderId="30" xfId="0" applyNumberFormat="1" applyFont="1" applyFill="1" applyBorder="1" applyAlignment="1" applyProtection="1">
      <alignment horizontal="center"/>
    </xf>
    <xf numFmtId="0" fontId="9" fillId="19" borderId="14" xfId="15" applyFont="1" applyFill="1" applyBorder="1" applyAlignment="1">
      <alignment horizontal="center"/>
    </xf>
    <xf numFmtId="0" fontId="9" fillId="41" borderId="14" xfId="15" applyFont="1" applyFill="1" applyBorder="1" applyAlignment="1">
      <alignment horizontal="center"/>
    </xf>
    <xf numFmtId="14" fontId="8" fillId="0" borderId="9" xfId="15" applyNumberFormat="1" applyFont="1" applyBorder="1" applyAlignment="1">
      <alignment horizontal="left"/>
    </xf>
    <xf numFmtId="14" fontId="8" fillId="0" borderId="2" xfId="15" applyNumberFormat="1" applyFont="1" applyBorder="1" applyAlignment="1">
      <alignment horizontal="left"/>
    </xf>
    <xf numFmtId="0" fontId="13" fillId="3" borderId="8" xfId="15" applyFont="1" applyFill="1" applyBorder="1" applyAlignment="1">
      <alignment horizontal="center"/>
    </xf>
    <xf numFmtId="0" fontId="13" fillId="8" borderId="8" xfId="15" applyFont="1" applyFill="1" applyBorder="1" applyAlignment="1">
      <alignment horizontal="center"/>
    </xf>
    <xf numFmtId="166" fontId="13" fillId="0" borderId="5" xfId="15" applyNumberFormat="1" applyFont="1" applyBorder="1" applyAlignment="1">
      <alignment horizontal="center" vertical="center"/>
    </xf>
    <xf numFmtId="0" fontId="51" fillId="18" borderId="65" xfId="15" applyFont="1" applyFill="1" applyBorder="1" applyAlignment="1">
      <alignment horizontal="center"/>
    </xf>
    <xf numFmtId="0" fontId="51" fillId="18" borderId="66" xfId="15" applyFont="1" applyFill="1" applyBorder="1" applyAlignment="1">
      <alignment horizontal="center"/>
    </xf>
    <xf numFmtId="0" fontId="51" fillId="18" borderId="67" xfId="15" applyFont="1" applyFill="1" applyBorder="1" applyAlignment="1">
      <alignment horizontal="center"/>
    </xf>
    <xf numFmtId="0" fontId="23" fillId="0" borderId="26" xfId="15" applyFont="1" applyFill="1" applyBorder="1" applyAlignment="1">
      <alignment horizontal="center" vertical="center" textRotation="90" wrapText="1"/>
    </xf>
    <xf numFmtId="166" fontId="62" fillId="50" borderId="25" xfId="15" applyNumberFormat="1" applyFont="1" applyFill="1" applyBorder="1" applyAlignment="1">
      <alignment horizontal="center"/>
    </xf>
    <xf numFmtId="0" fontId="14" fillId="17" borderId="8" xfId="15" applyFont="1" applyFill="1" applyBorder="1" applyAlignment="1">
      <alignment horizontal="center"/>
    </xf>
    <xf numFmtId="0" fontId="9" fillId="19" borderId="14" xfId="15" applyFont="1" applyFill="1" applyBorder="1" applyAlignment="1">
      <alignment horizontal="center" vertical="center"/>
    </xf>
    <xf numFmtId="166" fontId="37" fillId="19" borderId="18" xfId="5" applyNumberFormat="1" applyFont="1" applyFill="1" applyBorder="1" applyAlignment="1" applyProtection="1">
      <alignment horizontal="center" vertical="top"/>
    </xf>
    <xf numFmtId="166" fontId="37" fillId="19" borderId="16" xfId="5" applyNumberFormat="1" applyFont="1" applyFill="1" applyBorder="1" applyAlignment="1" applyProtection="1">
      <alignment horizontal="center" vertical="top"/>
    </xf>
    <xf numFmtId="166" fontId="37" fillId="19" borderId="17" xfId="5" applyNumberFormat="1" applyFont="1" applyFill="1" applyBorder="1" applyAlignment="1" applyProtection="1">
      <alignment horizontal="center" vertical="top"/>
    </xf>
    <xf numFmtId="0" fontId="28" fillId="15" borderId="18" xfId="5" applyFont="1" applyFill="1" applyBorder="1" applyAlignment="1" applyProtection="1">
      <alignment horizontal="center" vertical="top"/>
      <protection locked="0"/>
    </xf>
    <xf numFmtId="0" fontId="28" fillId="15" borderId="16" xfId="5" applyFont="1" applyFill="1" applyBorder="1" applyAlignment="1" applyProtection="1">
      <alignment horizontal="center" vertical="top"/>
      <protection locked="0"/>
    </xf>
    <xf numFmtId="0" fontId="28" fillId="15" borderId="17" xfId="5" applyFont="1" applyFill="1" applyBorder="1" applyAlignment="1" applyProtection="1">
      <alignment horizontal="center" vertical="top"/>
      <protection locked="0"/>
    </xf>
    <xf numFmtId="0" fontId="36" fillId="18" borderId="34" xfId="5" applyFont="1" applyFill="1" applyBorder="1" applyAlignment="1" applyProtection="1">
      <alignment horizontal="left" vertical="top"/>
      <protection locked="0"/>
    </xf>
    <xf numFmtId="0" fontId="36" fillId="18" borderId="33" xfId="5" applyFont="1" applyFill="1" applyBorder="1" applyAlignment="1" applyProtection="1">
      <alignment horizontal="left" vertical="top"/>
      <protection locked="0"/>
    </xf>
    <xf numFmtId="0" fontId="13" fillId="36" borderId="11" xfId="15" applyFont="1" applyFill="1" applyBorder="1" applyAlignment="1">
      <alignment horizontal="left"/>
    </xf>
    <xf numFmtId="0" fontId="13" fillId="36" borderId="0" xfId="15" applyFont="1" applyFill="1" applyBorder="1" applyAlignment="1">
      <alignment horizontal="left"/>
    </xf>
    <xf numFmtId="0" fontId="13" fillId="36" borderId="49" xfId="15" applyFont="1" applyFill="1" applyBorder="1" applyAlignment="1">
      <alignment horizontal="left"/>
    </xf>
    <xf numFmtId="14" fontId="8" fillId="0" borderId="84" xfId="15" applyNumberFormat="1" applyFont="1" applyBorder="1" applyAlignment="1">
      <alignment horizontal="center"/>
    </xf>
    <xf numFmtId="14" fontId="8" fillId="0" borderId="85" xfId="15" applyNumberFormat="1" applyFont="1" applyBorder="1" applyAlignment="1">
      <alignment horizontal="center"/>
    </xf>
    <xf numFmtId="14" fontId="8" fillId="0" borderId="12" xfId="15" applyNumberFormat="1" applyFont="1" applyBorder="1" applyAlignment="1">
      <alignment horizontal="center"/>
    </xf>
    <xf numFmtId="14" fontId="8" fillId="0" borderId="48" xfId="15" applyNumberFormat="1" applyFont="1" applyBorder="1" applyAlignment="1">
      <alignment horizontal="center"/>
    </xf>
    <xf numFmtId="0" fontId="37" fillId="19" borderId="16" xfId="0" applyFont="1" applyFill="1" applyBorder="1" applyAlignment="1">
      <alignment horizontal="center" vertical="center" wrapText="1"/>
    </xf>
    <xf numFmtId="0" fontId="37" fillId="19" borderId="17" xfId="0" applyFont="1" applyFill="1" applyBorder="1" applyAlignment="1">
      <alignment horizontal="center" vertical="center" wrapText="1"/>
    </xf>
    <xf numFmtId="0" fontId="37" fillId="19" borderId="14" xfId="0" applyFont="1" applyFill="1" applyBorder="1" applyAlignment="1">
      <alignment horizontal="center"/>
    </xf>
    <xf numFmtId="0" fontId="10" fillId="0" borderId="65" xfId="0" applyFont="1" applyFill="1" applyBorder="1" applyAlignment="1">
      <alignment horizontal="center" wrapText="1"/>
    </xf>
    <xf numFmtId="0" fontId="10" fillId="0" borderId="66" xfId="0" applyFont="1" applyFill="1" applyBorder="1" applyAlignment="1">
      <alignment horizontal="center" wrapText="1"/>
    </xf>
    <xf numFmtId="0" fontId="10" fillId="0" borderId="67" xfId="0" applyFont="1" applyFill="1" applyBorder="1" applyAlignment="1">
      <alignment horizontal="center" wrapText="1"/>
    </xf>
    <xf numFmtId="2" fontId="36" fillId="49" borderId="14" xfId="0" applyNumberFormat="1" applyFont="1" applyFill="1" applyBorder="1" applyAlignment="1">
      <alignment horizontal="center"/>
    </xf>
    <xf numFmtId="0" fontId="37" fillId="19" borderId="14" xfId="0" applyFont="1" applyFill="1" applyBorder="1" applyAlignment="1">
      <alignment horizontal="center" vertical="center"/>
    </xf>
    <xf numFmtId="0" fontId="37" fillId="19" borderId="14" xfId="0" applyFont="1" applyFill="1" applyBorder="1" applyAlignment="1">
      <alignment horizontal="center" vertical="center" wrapText="1"/>
    </xf>
    <xf numFmtId="0" fontId="37" fillId="0" borderId="14" xfId="0" applyFont="1" applyBorder="1" applyAlignment="1">
      <alignment horizontal="center" vertical="center" textRotation="90"/>
    </xf>
    <xf numFmtId="0" fontId="37" fillId="0" borderId="22" xfId="0" applyFont="1" applyBorder="1" applyAlignment="1">
      <alignment horizontal="center" vertical="center" textRotation="90"/>
    </xf>
    <xf numFmtId="0" fontId="18" fillId="0" borderId="14" xfId="0" applyFont="1" applyBorder="1" applyAlignment="1">
      <alignment horizontal="center"/>
    </xf>
    <xf numFmtId="0" fontId="18" fillId="0" borderId="14" xfId="0" applyFont="1" applyFill="1" applyBorder="1" applyAlignment="1">
      <alignment horizontal="center"/>
    </xf>
    <xf numFmtId="0" fontId="62" fillId="55" borderId="14" xfId="0" applyFont="1" applyFill="1" applyBorder="1" applyAlignment="1">
      <alignment horizontal="center" vertical="center"/>
    </xf>
    <xf numFmtId="0" fontId="54" fillId="34" borderId="65" xfId="0" applyFont="1" applyFill="1" applyBorder="1" applyAlignment="1">
      <alignment horizontal="center"/>
    </xf>
    <xf numFmtId="0" fontId="54" fillId="34" borderId="67" xfId="0" applyFont="1" applyFill="1" applyBorder="1" applyAlignment="1">
      <alignment horizontal="center"/>
    </xf>
    <xf numFmtId="0" fontId="52" fillId="0" borderId="0" xfId="0" applyFont="1" applyFill="1" applyBorder="1" applyAlignment="1">
      <alignment horizontal="left" vertical="top"/>
    </xf>
    <xf numFmtId="0" fontId="54" fillId="34" borderId="35" xfId="0" applyFont="1" applyFill="1" applyBorder="1" applyAlignment="1">
      <alignment horizontal="center"/>
    </xf>
    <xf numFmtId="0" fontId="54" fillId="34" borderId="41" xfId="0" applyFont="1" applyFill="1" applyBorder="1" applyAlignment="1">
      <alignment horizontal="center"/>
    </xf>
    <xf numFmtId="0" fontId="54" fillId="34" borderId="36" xfId="0" applyFont="1" applyFill="1" applyBorder="1" applyAlignment="1">
      <alignment horizontal="center"/>
    </xf>
    <xf numFmtId="0" fontId="54" fillId="34" borderId="68" xfId="0" applyFont="1" applyFill="1" applyBorder="1" applyAlignment="1">
      <alignment horizontal="center"/>
    </xf>
    <xf numFmtId="0" fontId="54" fillId="34" borderId="69" xfId="0" applyFont="1" applyFill="1" applyBorder="1" applyAlignment="1">
      <alignment horizontal="center"/>
    </xf>
    <xf numFmtId="0" fontId="54" fillId="34" borderId="63" xfId="0" applyFont="1" applyFill="1" applyBorder="1" applyAlignment="1">
      <alignment horizontal="center"/>
    </xf>
    <xf numFmtId="0" fontId="58" fillId="37" borderId="19" xfId="0" applyFont="1" applyFill="1" applyBorder="1" applyAlignment="1">
      <alignment horizontal="left"/>
    </xf>
    <xf numFmtId="0" fontId="58" fillId="37" borderId="14" xfId="0" applyFont="1" applyFill="1" applyBorder="1" applyAlignment="1">
      <alignment horizontal="left"/>
    </xf>
    <xf numFmtId="0" fontId="58" fillId="37" borderId="15" xfId="0" applyFont="1" applyFill="1" applyBorder="1" applyAlignment="1">
      <alignment horizontal="left"/>
    </xf>
    <xf numFmtId="0" fontId="37" fillId="0" borderId="18" xfId="0" applyFont="1" applyBorder="1" applyAlignment="1">
      <alignment horizontal="center"/>
    </xf>
    <xf numFmtId="0" fontId="37" fillId="0" borderId="47" xfId="0" applyFont="1" applyBorder="1" applyAlignment="1">
      <alignment horizontal="center"/>
    </xf>
    <xf numFmtId="0" fontId="38" fillId="35" borderId="39" xfId="19" applyFont="1" applyFill="1" applyBorder="1" applyAlignment="1">
      <alignment horizontal="center"/>
    </xf>
    <xf numFmtId="0" fontId="38" fillId="35" borderId="89" xfId="19" applyFont="1" applyFill="1" applyBorder="1" applyAlignment="1">
      <alignment horizontal="center"/>
    </xf>
    <xf numFmtId="0" fontId="38" fillId="35" borderId="90" xfId="19" applyFont="1" applyFill="1" applyBorder="1" applyAlignment="1">
      <alignment horizontal="center"/>
    </xf>
    <xf numFmtId="0" fontId="41" fillId="35" borderId="64" xfId="0" applyFont="1" applyFill="1" applyBorder="1" applyAlignment="1">
      <alignment horizontal="center"/>
    </xf>
    <xf numFmtId="0" fontId="41" fillId="35" borderId="86" xfId="0" applyFont="1" applyFill="1" applyBorder="1" applyAlignment="1">
      <alignment horizontal="center"/>
    </xf>
    <xf numFmtId="0" fontId="57" fillId="0" borderId="19" xfId="0" applyFont="1" applyBorder="1" applyAlignment="1">
      <alignment horizontal="left"/>
    </xf>
    <xf numFmtId="0" fontId="57" fillId="0" borderId="14" xfId="0" applyFont="1" applyBorder="1" applyAlignment="1">
      <alignment horizontal="left"/>
    </xf>
    <xf numFmtId="0" fontId="57" fillId="0" borderId="15" xfId="0" applyFont="1" applyBorder="1" applyAlignment="1">
      <alignment horizontal="left"/>
    </xf>
    <xf numFmtId="0" fontId="48" fillId="3" borderId="18" xfId="0" applyFont="1" applyFill="1" applyBorder="1" applyAlignment="1">
      <alignment horizontal="center"/>
    </xf>
    <xf numFmtId="0" fontId="48" fillId="3" borderId="47" xfId="0" applyFont="1" applyFill="1" applyBorder="1" applyAlignment="1">
      <alignment horizontal="center"/>
    </xf>
    <xf numFmtId="0" fontId="39" fillId="19" borderId="14" xfId="0" applyFont="1" applyFill="1" applyBorder="1" applyAlignment="1">
      <alignment horizontal="center"/>
    </xf>
    <xf numFmtId="0" fontId="39" fillId="19" borderId="37" xfId="0" applyFont="1" applyFill="1" applyBorder="1" applyAlignment="1">
      <alignment horizontal="center"/>
    </xf>
    <xf numFmtId="0" fontId="39" fillId="19" borderId="64" xfId="0" applyFont="1" applyFill="1" applyBorder="1" applyAlignment="1">
      <alignment horizontal="center"/>
    </xf>
    <xf numFmtId="2" fontId="32" fillId="0" borderId="87" xfId="0" applyNumberFormat="1" applyFont="1" applyBorder="1" applyAlignment="1">
      <alignment horizontal="center" vertical="center"/>
    </xf>
    <xf numFmtId="2" fontId="32" fillId="0" borderId="86" xfId="0" applyNumberFormat="1" applyFont="1" applyBorder="1" applyAlignment="1">
      <alignment horizontal="center" vertical="center"/>
    </xf>
    <xf numFmtId="0" fontId="54" fillId="34" borderId="14" xfId="0" applyFont="1" applyFill="1" applyBorder="1" applyAlignment="1">
      <alignment horizontal="center"/>
    </xf>
    <xf numFmtId="0" fontId="10" fillId="0" borderId="14" xfId="0" applyFont="1" applyBorder="1" applyAlignment="1">
      <alignment horizontal="center" wrapText="1"/>
    </xf>
    <xf numFmtId="0" fontId="9" fillId="0" borderId="0" xfId="0" applyFont="1" applyBorder="1" applyAlignment="1">
      <alignment horizontal="left" vertical="top" wrapText="1"/>
    </xf>
    <xf numFmtId="0" fontId="9" fillId="0" borderId="0" xfId="0" applyFont="1" applyBorder="1" applyAlignment="1">
      <alignment horizontal="center" vertical="top" wrapText="1"/>
    </xf>
    <xf numFmtId="0" fontId="14" fillId="13" borderId="2" xfId="0" applyFont="1" applyFill="1" applyBorder="1" applyAlignment="1">
      <alignment horizontal="left" vertical="top" wrapText="1"/>
    </xf>
    <xf numFmtId="0" fontId="10" fillId="0" borderId="2" xfId="0" applyFont="1" applyBorder="1" applyAlignment="1">
      <alignment horizontal="left" vertical="top" wrapText="1"/>
    </xf>
    <xf numFmtId="0" fontId="10" fillId="0" borderId="27" xfId="0" applyFont="1" applyBorder="1" applyAlignment="1">
      <alignment horizontal="center" vertical="top" wrapText="1"/>
    </xf>
    <xf numFmtId="0" fontId="10" fillId="0" borderId="6" xfId="0" applyFont="1" applyBorder="1" applyAlignment="1">
      <alignment horizontal="center" vertical="top" wrapText="1"/>
    </xf>
    <xf numFmtId="0" fontId="10" fillId="0" borderId="14" xfId="0" applyFont="1" applyFill="1" applyBorder="1" applyAlignment="1">
      <alignment horizontal="left" vertical="top" wrapText="1"/>
    </xf>
    <xf numFmtId="0" fontId="10" fillId="0" borderId="14" xfId="0" applyFont="1" applyFill="1" applyBorder="1" applyAlignment="1">
      <alignment horizontal="center"/>
    </xf>
  </cellXfs>
  <cellStyles count="30">
    <cellStyle name="Comma" xfId="25" builtinId="3"/>
    <cellStyle name="Currency 2" xfId="1" xr:uid="{00000000-0005-0000-0000-000001000000}"/>
    <cellStyle name="Hyperlink" xfId="20" builtinId="8"/>
    <cellStyle name="Normal" xfId="0" builtinId="0"/>
    <cellStyle name="Normal 10" xfId="2" xr:uid="{00000000-0005-0000-0000-000004000000}"/>
    <cellStyle name="Normal 11" xfId="19" xr:uid="{00000000-0005-0000-0000-000005000000}"/>
    <cellStyle name="Normal 12" xfId="18" xr:uid="{00000000-0005-0000-0000-000006000000}"/>
    <cellStyle name="Normal 12 2" xfId="21" xr:uid="{00000000-0005-0000-0000-000007000000}"/>
    <cellStyle name="Normal 12 2 2" xfId="23" xr:uid="{00000000-0005-0000-0000-000008000000}"/>
    <cellStyle name="Normal 12 3" xfId="22" xr:uid="{00000000-0005-0000-0000-000009000000}"/>
    <cellStyle name="Normal 13" xfId="27" xr:uid="{00000000-0005-0000-0000-00000A000000}"/>
    <cellStyle name="Normal 2" xfId="3" xr:uid="{00000000-0005-0000-0000-00000B000000}"/>
    <cellStyle name="Normal 2 2" xfId="4" xr:uid="{00000000-0005-0000-0000-00000C000000}"/>
    <cellStyle name="Normal 2 2 2" xfId="26" xr:uid="{00000000-0005-0000-0000-00000D000000}"/>
    <cellStyle name="Normal 2 3" xfId="24" xr:uid="{00000000-0005-0000-0000-00000E000000}"/>
    <cellStyle name="Normal 3" xfId="5" xr:uid="{00000000-0005-0000-0000-00000F000000}"/>
    <cellStyle name="Normal 3 2" xfId="6" xr:uid="{00000000-0005-0000-0000-000010000000}"/>
    <cellStyle name="Normal 4" xfId="7" xr:uid="{00000000-0005-0000-0000-000011000000}"/>
    <cellStyle name="Normal 4 2" xfId="8" xr:uid="{00000000-0005-0000-0000-000012000000}"/>
    <cellStyle name="Normal 5" xfId="9" xr:uid="{00000000-0005-0000-0000-000013000000}"/>
    <cellStyle name="Normal 5 2" xfId="28" xr:uid="{00000000-0005-0000-0000-000014000000}"/>
    <cellStyle name="Normal 6" xfId="10" xr:uid="{00000000-0005-0000-0000-000015000000}"/>
    <cellStyle name="Normal 7" xfId="11" xr:uid="{00000000-0005-0000-0000-000016000000}"/>
    <cellStyle name="Normal 7 2" xfId="12" xr:uid="{00000000-0005-0000-0000-000017000000}"/>
    <cellStyle name="Normal 8" xfId="13" xr:uid="{00000000-0005-0000-0000-000018000000}"/>
    <cellStyle name="Normal 8 2" xfId="14" xr:uid="{00000000-0005-0000-0000-000019000000}"/>
    <cellStyle name="Normal 8 3" xfId="17" xr:uid="{00000000-0005-0000-0000-00001A000000}"/>
    <cellStyle name="Normal 9" xfId="15" xr:uid="{00000000-0005-0000-0000-00001B000000}"/>
    <cellStyle name="Percent" xfId="29" builtinId="5"/>
    <cellStyle name="Percent 2" xfId="16" xr:uid="{00000000-0005-0000-0000-00001C000000}"/>
  </cellStyles>
  <dxfs count="39">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AA64F"/>
      <rgbColor rgb="00800080"/>
      <rgbColor rgb="004F81BD"/>
      <rgbColor rgb="00C0C0C0"/>
      <rgbColor rgb="00808080"/>
      <rgbColor rgb="0093A9CE"/>
      <rgbColor rgb="00AB4744"/>
      <rgbColor rgb="00EBF1DE"/>
      <rgbColor rgb="00DCE6F2"/>
      <rgbColor rgb="00660066"/>
      <rgbColor rgb="00D99694"/>
      <rgbColor rgb="000066CC"/>
      <rgbColor rgb="00D9D9D9"/>
      <rgbColor rgb="00000080"/>
      <rgbColor rgb="00FF00FF"/>
      <rgbColor rgb="00FFFF00"/>
      <rgbColor rgb="0000FFFF"/>
      <rgbColor rgb="00800080"/>
      <rgbColor rgb="00800000"/>
      <rgbColor rgb="006C6C6D"/>
      <rgbColor rgb="000000FF"/>
      <rgbColor rgb="0000CCFF"/>
      <rgbColor rgb="00F2F2F2"/>
      <rgbColor rgb="00B8CD97"/>
      <rgbColor rgb="00FFFF99"/>
      <rgbColor rgb="00BFBFBF"/>
      <rgbColor rgb="00D09493"/>
      <rgbColor rgb="00A6A6A6"/>
      <rgbColor rgb="00C3D69B"/>
      <rgbColor rgb="004672A8"/>
      <rgbColor rgb="0033CCCC"/>
      <rgbColor rgb="007F7F7F"/>
      <rgbColor rgb="00FFCC00"/>
      <rgbColor rgb="00DC853E"/>
      <rgbColor rgb="00FF6600"/>
      <rgbColor rgb="00725990"/>
      <rgbColor rgb="00878787"/>
      <rgbColor rgb="00003366"/>
      <rgbColor rgb="004299B0"/>
      <rgbColor rgb="00003300"/>
      <rgbColor rgb="00632523"/>
      <rgbColor rgb="005F5F60"/>
      <rgbColor rgb="00595959"/>
      <rgbColor rgb="00376092"/>
      <rgbColor rgb="00404040"/>
    </indexedColors>
    <mruColors>
      <color rgb="FFF6A9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microsoft.com/office/2017/10/relationships/person" Target="persons/perso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US"/>
              <a:t>Project Chart</a:t>
            </a:r>
          </a:p>
        </c:rich>
      </c:tx>
      <c:layout>
        <c:manualLayout>
          <c:xMode val="edge"/>
          <c:yMode val="edge"/>
          <c:x val="3.2127249154096711E-2"/>
          <c:y val="4.6159594634004077E-2"/>
        </c:manualLayout>
      </c:layout>
      <c:overlay val="0"/>
      <c:spPr>
        <a:noFill/>
        <a:ln w="25400">
          <a:noFill/>
        </a:ln>
      </c:spPr>
    </c:title>
    <c:autoTitleDeleted val="0"/>
    <c:plotArea>
      <c:layout>
        <c:manualLayout>
          <c:layoutTarget val="inner"/>
          <c:xMode val="edge"/>
          <c:yMode val="edge"/>
          <c:x val="0.21313980137509594"/>
          <c:y val="0.39114391143911437"/>
          <c:w val="0.25897631779985619"/>
          <c:h val="0.41697416974170415"/>
        </c:manualLayout>
      </c:layout>
      <c:pieChart>
        <c:varyColors val="1"/>
        <c:ser>
          <c:idx val="0"/>
          <c:order val="0"/>
          <c:spPr>
            <a:solidFill>
              <a:srgbClr val="4F81BD"/>
            </a:solidFill>
            <a:ln w="25400">
              <a:noFill/>
            </a:ln>
          </c:spPr>
          <c:dPt>
            <c:idx val="0"/>
            <c:bubble3D val="0"/>
            <c:spPr>
              <a:solidFill>
                <a:srgbClr val="4672A8"/>
              </a:solidFill>
              <a:ln w="25400">
                <a:noFill/>
              </a:ln>
            </c:spPr>
            <c:extLst>
              <c:ext xmlns:c16="http://schemas.microsoft.com/office/drawing/2014/chart" uri="{C3380CC4-5D6E-409C-BE32-E72D297353CC}">
                <c16:uniqueId val="{00000001-7671-415E-8162-76C15ABE001E}"/>
              </c:ext>
            </c:extLst>
          </c:dPt>
          <c:dPt>
            <c:idx val="1"/>
            <c:bubble3D val="0"/>
            <c:spPr>
              <a:solidFill>
                <a:srgbClr val="AB4744"/>
              </a:solidFill>
              <a:ln w="25400">
                <a:noFill/>
              </a:ln>
            </c:spPr>
            <c:extLst>
              <c:ext xmlns:c16="http://schemas.microsoft.com/office/drawing/2014/chart" uri="{C3380CC4-5D6E-409C-BE32-E72D297353CC}">
                <c16:uniqueId val="{00000003-7671-415E-8162-76C15ABE001E}"/>
              </c:ext>
            </c:extLst>
          </c:dPt>
          <c:dPt>
            <c:idx val="2"/>
            <c:bubble3D val="0"/>
            <c:spPr>
              <a:solidFill>
                <a:srgbClr val="8AA64F"/>
              </a:solidFill>
              <a:ln w="25400">
                <a:noFill/>
              </a:ln>
            </c:spPr>
            <c:extLst>
              <c:ext xmlns:c16="http://schemas.microsoft.com/office/drawing/2014/chart" uri="{C3380CC4-5D6E-409C-BE32-E72D297353CC}">
                <c16:uniqueId val="{00000005-7671-415E-8162-76C15ABE001E}"/>
              </c:ext>
            </c:extLst>
          </c:dPt>
          <c:dPt>
            <c:idx val="3"/>
            <c:bubble3D val="0"/>
            <c:spPr>
              <a:solidFill>
                <a:srgbClr val="725990"/>
              </a:solidFill>
              <a:ln w="25400">
                <a:noFill/>
              </a:ln>
            </c:spPr>
            <c:extLst>
              <c:ext xmlns:c16="http://schemas.microsoft.com/office/drawing/2014/chart" uri="{C3380CC4-5D6E-409C-BE32-E72D297353CC}">
                <c16:uniqueId val="{00000007-7671-415E-8162-76C15ABE001E}"/>
              </c:ext>
            </c:extLst>
          </c:dPt>
          <c:dPt>
            <c:idx val="4"/>
            <c:bubble3D val="0"/>
            <c:spPr>
              <a:solidFill>
                <a:srgbClr val="4299B0"/>
              </a:solidFill>
              <a:ln w="25400">
                <a:noFill/>
              </a:ln>
            </c:spPr>
            <c:extLst>
              <c:ext xmlns:c16="http://schemas.microsoft.com/office/drawing/2014/chart" uri="{C3380CC4-5D6E-409C-BE32-E72D297353CC}">
                <c16:uniqueId val="{00000009-7671-415E-8162-76C15ABE001E}"/>
              </c:ext>
            </c:extLst>
          </c:dPt>
          <c:dPt>
            <c:idx val="5"/>
            <c:bubble3D val="0"/>
            <c:spPr>
              <a:solidFill>
                <a:srgbClr val="DC853E"/>
              </a:solidFill>
              <a:ln w="25400">
                <a:noFill/>
              </a:ln>
            </c:spPr>
            <c:extLst>
              <c:ext xmlns:c16="http://schemas.microsoft.com/office/drawing/2014/chart" uri="{C3380CC4-5D6E-409C-BE32-E72D297353CC}">
                <c16:uniqueId val="{0000000B-7671-415E-8162-76C15ABE001E}"/>
              </c:ext>
            </c:extLst>
          </c:dPt>
          <c:dPt>
            <c:idx val="6"/>
            <c:bubble3D val="0"/>
            <c:spPr>
              <a:solidFill>
                <a:srgbClr val="93A9CE"/>
              </a:solidFill>
              <a:ln w="25400">
                <a:noFill/>
              </a:ln>
            </c:spPr>
            <c:extLst>
              <c:ext xmlns:c16="http://schemas.microsoft.com/office/drawing/2014/chart" uri="{C3380CC4-5D6E-409C-BE32-E72D297353CC}">
                <c16:uniqueId val="{0000000D-7671-415E-8162-76C15ABE001E}"/>
              </c:ext>
            </c:extLst>
          </c:dPt>
          <c:dPt>
            <c:idx val="7"/>
            <c:bubble3D val="0"/>
            <c:spPr>
              <a:solidFill>
                <a:srgbClr val="D09493"/>
              </a:solidFill>
              <a:ln w="25400">
                <a:noFill/>
              </a:ln>
            </c:spPr>
            <c:extLst>
              <c:ext xmlns:c16="http://schemas.microsoft.com/office/drawing/2014/chart" uri="{C3380CC4-5D6E-409C-BE32-E72D297353CC}">
                <c16:uniqueId val="{0000000F-7671-415E-8162-76C15ABE001E}"/>
              </c:ext>
            </c:extLst>
          </c:dPt>
          <c:dPt>
            <c:idx val="8"/>
            <c:bubble3D val="0"/>
            <c:spPr>
              <a:solidFill>
                <a:srgbClr val="B8CD97"/>
              </a:solidFill>
              <a:ln w="25400">
                <a:noFill/>
              </a:ln>
            </c:spPr>
            <c:extLst>
              <c:ext xmlns:c16="http://schemas.microsoft.com/office/drawing/2014/chart" uri="{C3380CC4-5D6E-409C-BE32-E72D297353CC}">
                <c16:uniqueId val="{00000011-7671-415E-8162-76C15ABE001E}"/>
              </c:ext>
            </c:extLst>
          </c:dPt>
          <c:dLbls>
            <c:spPr>
              <a:noFill/>
              <a:ln w="25400">
                <a:noFill/>
              </a:ln>
            </c:spPr>
            <c:txPr>
              <a:bodyPr/>
              <a:lstStyle/>
              <a:p>
                <a:pPr>
                  <a:defRPr sz="1000" b="0" i="0" u="none" strike="noStrike" baseline="0">
                    <a:solidFill>
                      <a:srgbClr val="000000"/>
                    </a:solidFill>
                    <a:latin typeface="Calibri"/>
                    <a:ea typeface="Calibri"/>
                    <a:cs typeface="Calibri"/>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'Offshore Estimate Distribution'!$A$3:$A$11</c:f>
              <c:strCache>
                <c:ptCount val="9"/>
                <c:pt idx="0">
                  <c:v>Requirements</c:v>
                </c:pt>
                <c:pt idx="1">
                  <c:v>Management</c:v>
                </c:pt>
                <c:pt idx="2">
                  <c:v>Design</c:v>
                </c:pt>
                <c:pt idx="3">
                  <c:v>Development</c:v>
                </c:pt>
                <c:pt idx="4">
                  <c:v>Testing</c:v>
                </c:pt>
                <c:pt idx="5">
                  <c:v>Re-Work</c:v>
                </c:pt>
                <c:pt idx="6">
                  <c:v>Release &amp; Deployment</c:v>
                </c:pt>
                <c:pt idx="7">
                  <c:v>UX Effort</c:v>
                </c:pt>
                <c:pt idx="8">
                  <c:v>Others &amp; TW</c:v>
                </c:pt>
              </c:strCache>
            </c:strRef>
          </c:cat>
          <c:val>
            <c:numRef>
              <c:f>'Offshore Estimate Distribution'!$C$3:$C$11</c:f>
              <c:numCache>
                <c:formatCode>0.00</c:formatCode>
                <c:ptCount val="9"/>
                <c:pt idx="0">
                  <c:v>215.60000000000002</c:v>
                </c:pt>
                <c:pt idx="1">
                  <c:v>1918.5276000000001</c:v>
                </c:pt>
                <c:pt idx="2">
                  <c:v>2508</c:v>
                </c:pt>
                <c:pt idx="3">
                  <c:v>2784.1000000000004</c:v>
                </c:pt>
                <c:pt idx="4">
                  <c:v>2005.0800000000002</c:v>
                </c:pt>
                <c:pt idx="5">
                  <c:v>882.2</c:v>
                </c:pt>
                <c:pt idx="6">
                  <c:v>237.60000000000002</c:v>
                </c:pt>
                <c:pt idx="7">
                  <c:v>2402.4</c:v>
                </c:pt>
                <c:pt idx="8">
                  <c:v>88</c:v>
                </c:pt>
              </c:numCache>
            </c:numRef>
          </c:val>
          <c:extLst>
            <c:ext xmlns:c16="http://schemas.microsoft.com/office/drawing/2014/chart" uri="{C3380CC4-5D6E-409C-BE32-E72D297353CC}">
              <c16:uniqueId val="{00000012-7671-415E-8162-76C15ABE001E}"/>
            </c:ext>
          </c:extLst>
        </c:ser>
        <c:dLbls>
          <c:showLegendKey val="0"/>
          <c:showVal val="0"/>
          <c:showCatName val="0"/>
          <c:showSerName val="0"/>
          <c:showPercent val="0"/>
          <c:showBubbleSize val="0"/>
          <c:showLeaderLines val="0"/>
        </c:dLbls>
        <c:firstSliceAng val="0"/>
      </c:pieChart>
      <c:spPr>
        <a:noFill/>
        <a:ln w="25400">
          <a:noFill/>
        </a:ln>
      </c:spPr>
    </c:plotArea>
    <c:legend>
      <c:legendPos val="r"/>
      <c:layout>
        <c:manualLayout>
          <c:xMode val="edge"/>
          <c:yMode val="edge"/>
          <c:x val="0.67838041931506265"/>
          <c:y val="1.8450349956255468E-2"/>
          <c:w val="0.30481282610758526"/>
          <c:h val="0.97047973170020407"/>
        </c:manualLayout>
      </c:layout>
      <c:overlay val="0"/>
      <c:spPr>
        <a:noFill/>
        <a:ln w="25400">
          <a:noFill/>
        </a:ln>
      </c:spPr>
      <c:txPr>
        <a:bodyPr/>
        <a:lstStyle/>
        <a:p>
          <a:pPr>
            <a:defRPr sz="920" b="0" i="0" u="none" strike="noStrike" baseline="0">
              <a:solidFill>
                <a:srgbClr val="000000"/>
              </a:solidFill>
              <a:latin typeface="Calibri"/>
              <a:ea typeface="Calibri"/>
              <a:cs typeface="Calibri"/>
            </a:defRPr>
          </a:pPr>
          <a:endParaRPr lang="en-US"/>
        </a:p>
      </c:txPr>
    </c:legend>
    <c:plotVisOnly val="1"/>
    <c:dispBlanksAs val="zero"/>
    <c:showDLblsOverMax val="0"/>
  </c:chart>
  <c:spPr>
    <a:solidFill>
      <a:srgbClr val="FFFFFF"/>
    </a:solidFill>
    <a:ln w="12700">
      <a:solidFill>
        <a:srgbClr val="878787"/>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000000000000755" r="0.75000000000000755" t="1" header="0.51180555555555562" footer="0.51180555555555562"/>
    <c:pageSetup firstPageNumber="0"/>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US"/>
              <a:t>Organization Chart </a:t>
            </a:r>
          </a:p>
        </c:rich>
      </c:tx>
      <c:layout>
        <c:manualLayout>
          <c:xMode val="edge"/>
          <c:yMode val="edge"/>
          <c:x val="1.5180273518441771E-2"/>
          <c:y val="3.2270705745115646E-2"/>
        </c:manualLayout>
      </c:layout>
      <c:overlay val="0"/>
      <c:spPr>
        <a:noFill/>
        <a:ln w="25400">
          <a:noFill/>
        </a:ln>
      </c:spPr>
    </c:title>
    <c:autoTitleDeleted val="0"/>
    <c:plotArea>
      <c:layout>
        <c:manualLayout>
          <c:layoutTarget val="inner"/>
          <c:xMode val="edge"/>
          <c:yMode val="edge"/>
          <c:x val="0.18734388009991901"/>
          <c:y val="0.39114391143911437"/>
          <c:w val="0.28226477935054917"/>
          <c:h val="0.41697416974170415"/>
        </c:manualLayout>
      </c:layout>
      <c:pieChart>
        <c:varyColors val="1"/>
        <c:ser>
          <c:idx val="0"/>
          <c:order val="0"/>
          <c:spPr>
            <a:solidFill>
              <a:srgbClr val="4F81BD"/>
            </a:solidFill>
            <a:ln w="25400">
              <a:noFill/>
            </a:ln>
          </c:spPr>
          <c:dPt>
            <c:idx val="0"/>
            <c:bubble3D val="0"/>
            <c:spPr>
              <a:solidFill>
                <a:srgbClr val="4672A8"/>
              </a:solidFill>
              <a:ln w="25400">
                <a:noFill/>
              </a:ln>
            </c:spPr>
            <c:extLst>
              <c:ext xmlns:c16="http://schemas.microsoft.com/office/drawing/2014/chart" uri="{C3380CC4-5D6E-409C-BE32-E72D297353CC}">
                <c16:uniqueId val="{00000001-97D8-4392-ABBF-37C8576462F2}"/>
              </c:ext>
            </c:extLst>
          </c:dPt>
          <c:dPt>
            <c:idx val="1"/>
            <c:bubble3D val="0"/>
            <c:spPr>
              <a:solidFill>
                <a:srgbClr val="AB4744"/>
              </a:solidFill>
              <a:ln w="25400">
                <a:noFill/>
              </a:ln>
            </c:spPr>
            <c:extLst>
              <c:ext xmlns:c16="http://schemas.microsoft.com/office/drawing/2014/chart" uri="{C3380CC4-5D6E-409C-BE32-E72D297353CC}">
                <c16:uniqueId val="{00000003-97D8-4392-ABBF-37C8576462F2}"/>
              </c:ext>
            </c:extLst>
          </c:dPt>
          <c:dPt>
            <c:idx val="2"/>
            <c:bubble3D val="0"/>
            <c:spPr>
              <a:solidFill>
                <a:srgbClr val="8AA64F"/>
              </a:solidFill>
              <a:ln w="25400">
                <a:noFill/>
              </a:ln>
            </c:spPr>
            <c:extLst>
              <c:ext xmlns:c16="http://schemas.microsoft.com/office/drawing/2014/chart" uri="{C3380CC4-5D6E-409C-BE32-E72D297353CC}">
                <c16:uniqueId val="{00000005-97D8-4392-ABBF-37C8576462F2}"/>
              </c:ext>
            </c:extLst>
          </c:dPt>
          <c:dPt>
            <c:idx val="3"/>
            <c:bubble3D val="0"/>
            <c:spPr>
              <a:solidFill>
                <a:srgbClr val="725990"/>
              </a:solidFill>
              <a:ln w="25400">
                <a:noFill/>
              </a:ln>
            </c:spPr>
            <c:extLst>
              <c:ext xmlns:c16="http://schemas.microsoft.com/office/drawing/2014/chart" uri="{C3380CC4-5D6E-409C-BE32-E72D297353CC}">
                <c16:uniqueId val="{00000007-97D8-4392-ABBF-37C8576462F2}"/>
              </c:ext>
            </c:extLst>
          </c:dPt>
          <c:dPt>
            <c:idx val="4"/>
            <c:bubble3D val="0"/>
            <c:spPr>
              <a:solidFill>
                <a:srgbClr val="4299B0"/>
              </a:solidFill>
              <a:ln w="25400">
                <a:noFill/>
              </a:ln>
            </c:spPr>
            <c:extLst>
              <c:ext xmlns:c16="http://schemas.microsoft.com/office/drawing/2014/chart" uri="{C3380CC4-5D6E-409C-BE32-E72D297353CC}">
                <c16:uniqueId val="{00000009-97D8-4392-ABBF-37C8576462F2}"/>
              </c:ext>
            </c:extLst>
          </c:dPt>
          <c:dPt>
            <c:idx val="5"/>
            <c:bubble3D val="0"/>
            <c:spPr>
              <a:solidFill>
                <a:srgbClr val="DC853E"/>
              </a:solidFill>
              <a:ln w="25400">
                <a:noFill/>
              </a:ln>
            </c:spPr>
            <c:extLst>
              <c:ext xmlns:c16="http://schemas.microsoft.com/office/drawing/2014/chart" uri="{C3380CC4-5D6E-409C-BE32-E72D297353CC}">
                <c16:uniqueId val="{0000000B-97D8-4392-ABBF-37C8576462F2}"/>
              </c:ext>
            </c:extLst>
          </c:dPt>
          <c:dPt>
            <c:idx val="6"/>
            <c:bubble3D val="0"/>
            <c:spPr>
              <a:solidFill>
                <a:srgbClr val="93A9CE"/>
              </a:solidFill>
              <a:ln w="25400">
                <a:noFill/>
              </a:ln>
            </c:spPr>
            <c:extLst>
              <c:ext xmlns:c16="http://schemas.microsoft.com/office/drawing/2014/chart" uri="{C3380CC4-5D6E-409C-BE32-E72D297353CC}">
                <c16:uniqueId val="{0000000D-97D8-4392-ABBF-37C8576462F2}"/>
              </c:ext>
            </c:extLst>
          </c:dPt>
          <c:dPt>
            <c:idx val="7"/>
            <c:bubble3D val="0"/>
            <c:spPr>
              <a:solidFill>
                <a:srgbClr val="D09493"/>
              </a:solidFill>
              <a:ln w="25400">
                <a:noFill/>
              </a:ln>
            </c:spPr>
            <c:extLst>
              <c:ext xmlns:c16="http://schemas.microsoft.com/office/drawing/2014/chart" uri="{C3380CC4-5D6E-409C-BE32-E72D297353CC}">
                <c16:uniqueId val="{0000000F-97D8-4392-ABBF-37C8576462F2}"/>
              </c:ext>
            </c:extLst>
          </c:dPt>
          <c:dPt>
            <c:idx val="8"/>
            <c:bubble3D val="0"/>
            <c:spPr>
              <a:solidFill>
                <a:srgbClr val="B8CD97"/>
              </a:solidFill>
              <a:ln w="25400">
                <a:noFill/>
              </a:ln>
            </c:spPr>
            <c:extLst>
              <c:ext xmlns:c16="http://schemas.microsoft.com/office/drawing/2014/chart" uri="{C3380CC4-5D6E-409C-BE32-E72D297353CC}">
                <c16:uniqueId val="{00000011-97D8-4392-ABBF-37C8576462F2}"/>
              </c:ext>
            </c:extLst>
          </c:dPt>
          <c:dLbls>
            <c:spPr>
              <a:noFill/>
              <a:ln w="25400">
                <a:noFill/>
              </a:ln>
            </c:spPr>
            <c:txPr>
              <a:bodyPr/>
              <a:lstStyle/>
              <a:p>
                <a:pPr>
                  <a:defRPr sz="1000" b="0" i="0" u="none" strike="noStrike" baseline="0">
                    <a:solidFill>
                      <a:srgbClr val="000000"/>
                    </a:solidFill>
                    <a:latin typeface="Calibri"/>
                    <a:ea typeface="Calibri"/>
                    <a:cs typeface="Calibri"/>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'Offshore Estimate Distribution'!$A$3:$A$11</c:f>
              <c:strCache>
                <c:ptCount val="9"/>
                <c:pt idx="0">
                  <c:v>Requirements</c:v>
                </c:pt>
                <c:pt idx="1">
                  <c:v>Management</c:v>
                </c:pt>
                <c:pt idx="2">
                  <c:v>Design</c:v>
                </c:pt>
                <c:pt idx="3">
                  <c:v>Development</c:v>
                </c:pt>
                <c:pt idx="4">
                  <c:v>Testing</c:v>
                </c:pt>
                <c:pt idx="5">
                  <c:v>Re-Work</c:v>
                </c:pt>
                <c:pt idx="6">
                  <c:v>Release &amp; Deployment</c:v>
                </c:pt>
                <c:pt idx="7">
                  <c:v>UX Effort</c:v>
                </c:pt>
                <c:pt idx="8">
                  <c:v>Others &amp; TW</c:v>
                </c:pt>
              </c:strCache>
            </c:strRef>
          </c:cat>
          <c:val>
            <c:numRef>
              <c:f>'Offshore Estimate Distribution'!$D$3:$D$11</c:f>
              <c:numCache>
                <c:formatCode>0%</c:formatCode>
                <c:ptCount val="9"/>
                <c:pt idx="0">
                  <c:v>0.06</c:v>
                </c:pt>
                <c:pt idx="1">
                  <c:v>0.17</c:v>
                </c:pt>
                <c:pt idx="2">
                  <c:v>0.05</c:v>
                </c:pt>
                <c:pt idx="3">
                  <c:v>0.28000000000000003</c:v>
                </c:pt>
                <c:pt idx="4">
                  <c:v>0.15</c:v>
                </c:pt>
                <c:pt idx="5">
                  <c:v>0.14000000000000001</c:v>
                </c:pt>
                <c:pt idx="6">
                  <c:v>0.02</c:v>
                </c:pt>
                <c:pt idx="8">
                  <c:v>0.05</c:v>
                </c:pt>
              </c:numCache>
            </c:numRef>
          </c:val>
          <c:extLst>
            <c:ext xmlns:c16="http://schemas.microsoft.com/office/drawing/2014/chart" uri="{C3380CC4-5D6E-409C-BE32-E72D297353CC}">
              <c16:uniqueId val="{00000012-97D8-4392-ABBF-37C8576462F2}"/>
            </c:ext>
          </c:extLst>
        </c:ser>
        <c:dLbls>
          <c:showLegendKey val="0"/>
          <c:showVal val="0"/>
          <c:showCatName val="0"/>
          <c:showSerName val="0"/>
          <c:showPercent val="0"/>
          <c:showBubbleSize val="0"/>
          <c:showLeaderLines val="0"/>
        </c:dLbls>
        <c:firstSliceAng val="0"/>
      </c:pieChart>
      <c:spPr>
        <a:noFill/>
        <a:ln w="25400">
          <a:noFill/>
        </a:ln>
      </c:spPr>
    </c:plotArea>
    <c:legend>
      <c:legendPos val="r"/>
      <c:layout>
        <c:manualLayout>
          <c:xMode val="edge"/>
          <c:yMode val="edge"/>
          <c:x val="0.64945876502279321"/>
          <c:y val="1.8450349956255468E-2"/>
          <c:w val="0.33222323525349218"/>
          <c:h val="0.97047973170020407"/>
        </c:manualLayout>
      </c:layout>
      <c:overlay val="0"/>
      <c:spPr>
        <a:noFill/>
        <a:ln w="25400">
          <a:noFill/>
        </a:ln>
      </c:spPr>
      <c:txPr>
        <a:bodyPr/>
        <a:lstStyle/>
        <a:p>
          <a:pPr>
            <a:defRPr sz="920" b="0" i="0" u="none" strike="noStrike" baseline="0">
              <a:solidFill>
                <a:srgbClr val="000000"/>
              </a:solidFill>
              <a:latin typeface="Calibri"/>
              <a:ea typeface="Calibri"/>
              <a:cs typeface="Calibri"/>
            </a:defRPr>
          </a:pPr>
          <a:endParaRPr lang="en-US"/>
        </a:p>
      </c:txPr>
    </c:legend>
    <c:plotVisOnly val="1"/>
    <c:dispBlanksAs val="zero"/>
    <c:showDLblsOverMax val="0"/>
  </c:chart>
  <c:spPr>
    <a:solidFill>
      <a:srgbClr val="FFFFFF"/>
    </a:solidFill>
    <a:ln w="12700">
      <a:solidFill>
        <a:srgbClr val="878787"/>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000000000000755" r="0.75000000000000755" t="1" header="0.51180555555555562" footer="0.51180555555555562"/>
    <c:pageSetup firstPageNumber="0"/>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390524</xdr:colOff>
      <xdr:row>0</xdr:row>
      <xdr:rowOff>152401</xdr:rowOff>
    </xdr:from>
    <xdr:to>
      <xdr:col>5</xdr:col>
      <xdr:colOff>171450</xdr:colOff>
      <xdr:row>10</xdr:row>
      <xdr:rowOff>342900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90524" y="152401"/>
          <a:ext cx="2828926" cy="1628774"/>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800" b="0">
              <a:solidFill>
                <a:sysClr val="windowText" lastClr="000000"/>
              </a:solidFill>
              <a:latin typeface="Segoe UI" panose="020B0502040204020203" pitchFamily="34" charset="0"/>
              <a:ea typeface="Segoe UI" panose="020B0502040204020203" pitchFamily="34" charset="0"/>
              <a:cs typeface="Segoe UI" panose="020B0502040204020203" pitchFamily="34" charset="0"/>
            </a:rPr>
            <a:t>[Type</a:t>
          </a:r>
          <a:r>
            <a:rPr lang="en-US" sz="1800" b="0" baseline="0">
              <a:solidFill>
                <a:sysClr val="windowText" lastClr="000000"/>
              </a:solidFill>
              <a:latin typeface="Segoe UI" panose="020B0502040204020203" pitchFamily="34" charset="0"/>
              <a:ea typeface="Segoe UI" panose="020B0502040204020203" pitchFamily="34" charset="0"/>
              <a:cs typeface="Segoe UI" panose="020B0502040204020203" pitchFamily="34" charset="0"/>
            </a:rPr>
            <a:t> </a:t>
          </a:r>
          <a:r>
            <a:rPr lang="en-US" sz="1800" b="0">
              <a:solidFill>
                <a:sysClr val="windowText" lastClr="000000"/>
              </a:solidFill>
              <a:latin typeface="Segoe UI" panose="020B0502040204020203" pitchFamily="34" charset="0"/>
              <a:ea typeface="Segoe UI" panose="020B0502040204020203" pitchFamily="34" charset="0"/>
              <a:cs typeface="Segoe UI" panose="020B0502040204020203" pitchFamily="34" charset="0"/>
            </a:rPr>
            <a:t>Project Name]</a:t>
          </a:r>
        </a:p>
        <a:p>
          <a:endParaRPr lang="en-US" sz="2400" b="1" baseline="0">
            <a:solidFill>
              <a:sysClr val="windowText" lastClr="000000"/>
            </a:solidFill>
            <a:latin typeface="Segoe UI" panose="020B0502040204020203" pitchFamily="34" charset="0"/>
            <a:ea typeface="Segoe UI" panose="020B0502040204020203" pitchFamily="34" charset="0"/>
            <a:cs typeface="Segoe UI" panose="020B0502040204020203" pitchFamily="34" charset="0"/>
          </a:endParaRPr>
        </a:p>
        <a:p>
          <a:r>
            <a:rPr lang="en-US" sz="1800" b="0">
              <a:solidFill>
                <a:sysClr val="windowText" lastClr="000000"/>
              </a:solidFill>
              <a:latin typeface="Segoe UI" panose="020B0502040204020203" pitchFamily="34" charset="0"/>
              <a:ea typeface="Segoe UI" panose="020B0502040204020203" pitchFamily="34" charset="0"/>
              <a:cs typeface="Segoe UI" panose="020B0502040204020203" pitchFamily="34" charset="0"/>
            </a:rPr>
            <a:t>Standard Estimate Sheet </a:t>
          </a:r>
        </a:p>
        <a:p>
          <a:endParaRPr lang="en-US" sz="1400" b="0"/>
        </a:p>
        <a:p>
          <a:endParaRPr lang="en-US" sz="1400" b="0"/>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Document Change Control</a:t>
          </a:r>
          <a:endParaRPr lang="en-US" sz="1100"/>
        </a:p>
        <a:p>
          <a:endParaRPr lang="en-US" sz="1100"/>
        </a:p>
        <a:p>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r>
            <a:rPr lang="en-US" sz="1100" b="0" i="0" u="none" strike="noStrike">
              <a:solidFill>
                <a:schemeClr val="dk1"/>
              </a:solidFill>
              <a:latin typeface="+mn-lt"/>
              <a:ea typeface="+mn-ea"/>
              <a:cs typeface="+mn-cs"/>
            </a:rPr>
            <a:t> </a:t>
          </a:r>
          <a:r>
            <a:rPr lang="en-US"/>
            <a:t>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638175</xdr:colOff>
      <xdr:row>15</xdr:row>
      <xdr:rowOff>66675</xdr:rowOff>
    </xdr:from>
    <xdr:to>
      <xdr:col>4</xdr:col>
      <xdr:colOff>66675</xdr:colOff>
      <xdr:row>32</xdr:row>
      <xdr:rowOff>57150</xdr:rowOff>
    </xdr:to>
    <xdr:graphicFrame macro="">
      <xdr:nvGraphicFramePr>
        <xdr:cNvPr id="11280" name="Chart 4">
          <a:extLst>
            <a:ext uri="{FF2B5EF4-FFF2-40B4-BE49-F238E27FC236}">
              <a16:creationId xmlns:a16="http://schemas.microsoft.com/office/drawing/2014/main" id="{00000000-0008-0000-0800-0000102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15</xdr:row>
      <xdr:rowOff>66675</xdr:rowOff>
    </xdr:from>
    <xdr:to>
      <xdr:col>1</xdr:col>
      <xdr:colOff>638175</xdr:colOff>
      <xdr:row>32</xdr:row>
      <xdr:rowOff>57150</xdr:rowOff>
    </xdr:to>
    <xdr:graphicFrame macro="">
      <xdr:nvGraphicFramePr>
        <xdr:cNvPr id="11281" name="Chart 5">
          <a:extLst>
            <a:ext uri="{FF2B5EF4-FFF2-40B4-BE49-F238E27FC236}">
              <a16:creationId xmlns:a16="http://schemas.microsoft.com/office/drawing/2014/main" id="{00000000-0008-0000-0800-0000112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eem.amer/Downloads/ClientName_ProjectName_Feature%20Effort%20Estimate%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rznnas-01\All-Shares\SourceSafe\InternalSrcSafe\temp\ClientName_ProjectName_Feature%20Effort%20Estimat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rznnas-01\all-shares\SourceSafe\InternalSrcSafe\temp\sst1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rznnas-01\all-shares\SourceSafe\InternalSrcSafe\temp\ClientName_ProjectName_Size%20Estimation%20Sheet-Worx.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rznnas-01\Documents%20and%20Settings\maha.adel\Local%20Settings\Temporary%20Internet%20Files\OLKA3\Validation%20Report%20(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rznnas-01\All-Shares\SourceSafe\InternalSrcSafe\temp\ClientName_ProjectName_Testing%20Weekly%20Status%20Repor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Scope, Assumptions&amp;Reuse"/>
      <sheetName val="Risks"/>
      <sheetName val="% Data"/>
      <sheetName val="Offshore Effort Estimate"/>
      <sheetName val="TW Estimate"/>
      <sheetName val="UX Effort Estimate"/>
      <sheetName val="Offshore Estimate Distribution"/>
      <sheetName val="Cost - Detailed"/>
      <sheetName val="GM Calculator"/>
      <sheetName val="Tentative Timeline"/>
    </sheetNames>
    <sheetDataSet>
      <sheetData sheetId="0"/>
      <sheetData sheetId="1"/>
      <sheetData sheetId="2"/>
      <sheetData sheetId="3"/>
      <sheetData sheetId="4">
        <row r="190">
          <cell r="E190">
            <v>0</v>
          </cell>
        </row>
        <row r="193">
          <cell r="E193">
            <v>0</v>
          </cell>
        </row>
      </sheetData>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Change Control"/>
      <sheetName val="Read Me"/>
      <sheetName val="Scope &amp; Assumptions"/>
      <sheetName val="Risks"/>
      <sheetName val="Offshore Estimate Summary"/>
      <sheetName val="Offshore Effort Estimate"/>
      <sheetName val="Change Request Imapct Analysis"/>
      <sheetName val="Onsite Effort Estimate"/>
      <sheetName val="Reuse"/>
      <sheetName val="Timeline"/>
      <sheetName val="Team effort distribution"/>
      <sheetName val="% Data"/>
      <sheetName val="Tentive Timeline"/>
      <sheetName val="GM Calculator"/>
      <sheetName val="Products"/>
    </sheetNames>
    <sheetDataSet>
      <sheetData sheetId="0" refreshError="1"/>
      <sheetData sheetId="1" refreshError="1"/>
      <sheetData sheetId="2" refreshError="1"/>
      <sheetData sheetId="3" refreshError="1"/>
      <sheetData sheetId="4">
        <row r="56">
          <cell r="AB56">
            <v>0</v>
          </cell>
        </row>
      </sheetData>
      <sheetData sheetId="5" refreshError="1">
        <row r="56">
          <cell r="AB56">
            <v>6.0000000000000012E-2</v>
          </cell>
        </row>
      </sheetData>
      <sheetData sheetId="6" refreshError="1"/>
      <sheetData sheetId="7" refreshError="1"/>
      <sheetData sheetId="8" refreshError="1"/>
      <sheetData sheetId="9" refreshError="1"/>
      <sheetData sheetId="10" refreshError="1"/>
      <sheetData sheetId="11">
        <row r="9">
          <cell r="B9">
            <v>0.01</v>
          </cell>
        </row>
        <row r="10">
          <cell r="B10" t="e">
            <v>#DIV/0!</v>
          </cell>
        </row>
      </sheetData>
      <sheetData sheetId="12" refreshError="1"/>
      <sheetData sheetId="13" refreshError="1"/>
      <sheetData sheetId="1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etailed Estimation"/>
      <sheetName val="Configuration &amp; Tuning"/>
      <sheetName val="Sprint Planning"/>
    </sheetNames>
    <sheetDataSet>
      <sheetData sheetId="0" refreshError="1"/>
      <sheetData sheetId="1" refreshError="1"/>
      <sheetData sheetId="2">
        <row r="5">
          <cell r="C5">
            <v>4</v>
          </cell>
        </row>
      </sheetData>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etailed Estimation"/>
      <sheetName val="Configuration &amp; Tuning"/>
      <sheetName val="Read me"/>
    </sheetNames>
    <sheetDataSet>
      <sheetData sheetId="0" refreshError="1"/>
      <sheetData sheetId="1" refreshError="1"/>
      <sheetData sheetId="2">
        <row r="5">
          <cell r="C5">
            <v>4</v>
          </cell>
        </row>
      </sheetData>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moke Test Report (2)"/>
      <sheetName val="Doc. Change Control"/>
      <sheetName val="Intro"/>
      <sheetName val="Help"/>
      <sheetName val="Delivery Checklist"/>
      <sheetName val="Phy Audit-Package Validation "/>
      <sheetName val="Phy Audit-Package Deployment"/>
      <sheetName val="Smoke Test Report"/>
      <sheetName val="Datasheet"/>
    </sheetNames>
    <sheetDataSet>
      <sheetData sheetId="0"/>
      <sheetData sheetId="1"/>
      <sheetData sheetId="2"/>
      <sheetData sheetId="3"/>
      <sheetData sheetId="4"/>
      <sheetData sheetId="5"/>
      <sheetData sheetId="6"/>
      <sheetData sheetId="7"/>
      <sheetData sheetId="8">
        <row r="13">
          <cell r="H13" t="str">
            <v>Pass</v>
          </cell>
        </row>
        <row r="14">
          <cell r="H14" t="str">
            <v>Fail</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Change Control"/>
      <sheetName val="Read Me"/>
      <sheetName val="Summary Status"/>
      <sheetName val="Task Status"/>
      <sheetName val="Bugs Status"/>
      <sheetName val="Resources' Vacations"/>
    </sheetNames>
    <sheetDataSet>
      <sheetData sheetId="0" refreshError="1"/>
      <sheetData sheetId="1" refreshError="1"/>
      <sheetData sheetId="2" refreshError="1"/>
      <sheetData sheetId="3"/>
      <sheetData sheetId="4" refreshError="1"/>
      <sheetData sheetId="5" refreshError="1"/>
    </sheetDataSet>
  </externalBook>
</externalLink>
</file>

<file path=xl/persons/person.xml><?xml version="1.0" encoding="utf-8"?>
<personList xmlns="http://schemas.microsoft.com/office/spreadsheetml/2018/threadedcomments" xmlns:x="http://schemas.openxmlformats.org/spreadsheetml/2006/main">
  <person displayName="Guest User" id="{39E9749C-2CD5-4410-AFCA-805B7151A799}" userId="S::urn:spo:anon#cce21b95e85221bb56b9630eed138abcc3e1eb284119a385a465025a1de9079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S23" dT="2020-03-01T14:31:13.57" personId="{39E9749C-2CD5-4410-AFCA-805B7151A799}" id="{6FC49B9B-209D-4468-8074-F81E7F45B83E}">
    <text xml:space="preserve">No Testcases as the testing will be using SQL script. Testing and testcasesa are the same in such case
</text>
  </threadedComment>
  <threadedComment ref="R24" dT="2020-03-01T14:33:05.31" personId="{39E9749C-2CD5-4410-AFCA-805B7151A799}" id="{A0F82F93-5787-4085-AEBA-8F338F55C36C}">
    <text xml:space="preserve">For All Cases and under modules..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2.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E20"/>
  <sheetViews>
    <sheetView showGridLines="0" topLeftCell="A2" zoomScaleNormal="100" workbookViewId="0">
      <selection activeCell="B13" sqref="B13:B14"/>
    </sheetView>
  </sheetViews>
  <sheetFormatPr defaultColWidth="9.140625" defaultRowHeight="12.75" x14ac:dyDescent="0.2"/>
  <cols>
    <col min="1" max="1" width="7.28515625" style="433" customWidth="1"/>
    <col min="2" max="2" width="16.42578125" style="433" customWidth="1"/>
    <col min="3" max="3" width="17.28515625" style="433" customWidth="1"/>
    <col min="4" max="4" width="16.42578125" style="433" customWidth="1"/>
    <col min="5" max="5" width="14.85546875" style="433" customWidth="1"/>
    <col min="6" max="13" width="9.140625" style="433"/>
    <col min="14" max="14" width="15.140625" style="433" customWidth="1"/>
    <col min="15" max="16384" width="9.140625" style="433"/>
  </cols>
  <sheetData>
    <row r="10" spans="2:5" ht="30" customHeight="1" x14ac:dyDescent="0.2"/>
    <row r="11" spans="2:5" ht="15" customHeight="1" thickBot="1" x14ac:dyDescent="0.25"/>
    <row r="12" spans="2:5" ht="36" customHeight="1" thickBot="1" x14ac:dyDescent="0.25">
      <c r="B12" s="436" t="s">
        <v>0</v>
      </c>
      <c r="C12" s="435" t="s">
        <v>1</v>
      </c>
      <c r="D12" s="435" t="s">
        <v>2</v>
      </c>
      <c r="E12" s="435" t="s">
        <v>3</v>
      </c>
    </row>
    <row r="13" spans="2:5" ht="42.75" customHeight="1" x14ac:dyDescent="0.2">
      <c r="B13" s="468" t="s">
        <v>4</v>
      </c>
      <c r="C13" s="468" t="s">
        <v>5</v>
      </c>
      <c r="D13" s="468" t="s">
        <v>6</v>
      </c>
      <c r="E13" s="468" t="s">
        <v>7</v>
      </c>
    </row>
    <row r="14" spans="2:5" ht="13.5" customHeight="1" thickBot="1" x14ac:dyDescent="0.25">
      <c r="B14" s="469"/>
      <c r="C14" s="469"/>
      <c r="D14" s="469"/>
      <c r="E14" s="469"/>
    </row>
    <row r="17" spans="2:2" ht="2.25" customHeight="1" x14ac:dyDescent="0.2"/>
    <row r="18" spans="2:2" ht="5.25" customHeight="1" x14ac:dyDescent="0.2"/>
    <row r="19" spans="2:2" x14ac:dyDescent="0.2">
      <c r="B19" s="434" t="s">
        <v>8</v>
      </c>
    </row>
    <row r="20" spans="2:2" x14ac:dyDescent="0.2">
      <c r="B20" s="434" t="s">
        <v>9</v>
      </c>
    </row>
  </sheetData>
  <mergeCells count="4">
    <mergeCell ref="B13:B14"/>
    <mergeCell ref="C13:C14"/>
    <mergeCell ref="D13:D14"/>
    <mergeCell ref="E13:E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indexed="29"/>
  </sheetPr>
  <dimension ref="A1:BR50"/>
  <sheetViews>
    <sheetView zoomScaleNormal="100" workbookViewId="0">
      <selection activeCell="A3" sqref="A3"/>
    </sheetView>
  </sheetViews>
  <sheetFormatPr defaultColWidth="9.140625" defaultRowHeight="12.75" x14ac:dyDescent="0.2"/>
  <cols>
    <col min="1" max="1" width="29.42578125" style="1" customWidth="1"/>
    <col min="2" max="2" width="118.5703125" style="1" customWidth="1"/>
    <col min="3" max="16384" width="9.140625" style="1"/>
  </cols>
  <sheetData>
    <row r="1" spans="1:14" ht="27.75" customHeight="1" x14ac:dyDescent="0.3">
      <c r="A1" s="477" t="s">
        <v>10</v>
      </c>
      <c r="B1" s="478"/>
      <c r="C1" s="478"/>
      <c r="D1" s="478"/>
      <c r="E1" s="478"/>
    </row>
    <row r="2" spans="1:14" customFormat="1" ht="15" x14ac:dyDescent="0.25">
      <c r="A2" s="188" t="s">
        <v>11</v>
      </c>
      <c r="B2" s="189" t="s">
        <v>12</v>
      </c>
    </row>
    <row r="3" spans="1:14" customFormat="1" ht="15" x14ac:dyDescent="0.25">
      <c r="A3" s="188" t="s">
        <v>13</v>
      </c>
      <c r="B3" s="189" t="s">
        <v>14</v>
      </c>
    </row>
    <row r="4" spans="1:14" customFormat="1" ht="15" x14ac:dyDescent="0.25">
      <c r="A4" s="188" t="s">
        <v>15</v>
      </c>
      <c r="B4" s="189" t="s">
        <v>16</v>
      </c>
    </row>
    <row r="5" spans="1:14" customFormat="1" ht="15" x14ac:dyDescent="0.25">
      <c r="A5" s="188" t="s">
        <v>17</v>
      </c>
      <c r="B5" s="189" t="s">
        <v>18</v>
      </c>
    </row>
    <row r="6" spans="1:14" customFormat="1" ht="15" x14ac:dyDescent="0.25">
      <c r="A6" s="188" t="s">
        <v>19</v>
      </c>
      <c r="B6" s="189" t="s">
        <v>20</v>
      </c>
    </row>
    <row r="7" spans="1:14" customFormat="1" ht="15" x14ac:dyDescent="0.25">
      <c r="A7" s="188" t="s">
        <v>21</v>
      </c>
      <c r="B7" s="189" t="s">
        <v>22</v>
      </c>
    </row>
    <row r="8" spans="1:14" customFormat="1" ht="15" x14ac:dyDescent="0.25">
      <c r="A8" s="188" t="s">
        <v>23</v>
      </c>
      <c r="B8" s="189" t="s">
        <v>24</v>
      </c>
    </row>
    <row r="9" spans="1:14" customFormat="1" ht="30" x14ac:dyDescent="0.25">
      <c r="A9" s="188" t="s">
        <v>25</v>
      </c>
      <c r="B9" s="262" t="s">
        <v>26</v>
      </c>
    </row>
    <row r="10" spans="1:14" customFormat="1" ht="15" x14ac:dyDescent="0.25">
      <c r="A10" s="188" t="s">
        <v>27</v>
      </c>
      <c r="B10" s="189">
        <v>0</v>
      </c>
    </row>
    <row r="11" spans="1:14" customFormat="1" ht="15.75" thickBot="1" x14ac:dyDescent="0.3">
      <c r="A11" s="190" t="s">
        <v>28</v>
      </c>
      <c r="B11" s="191" t="s">
        <v>29</v>
      </c>
    </row>
    <row r="12" spans="1:14" ht="27.75" customHeight="1" thickBot="1" x14ac:dyDescent="0.35">
      <c r="A12" s="477" t="s">
        <v>30</v>
      </c>
      <c r="B12" s="478"/>
      <c r="C12" s="478"/>
      <c r="D12" s="478"/>
      <c r="E12" s="478"/>
    </row>
    <row r="13" spans="1:14" ht="129.75" customHeight="1" thickBot="1" x14ac:dyDescent="0.25">
      <c r="A13" s="481" t="s">
        <v>31</v>
      </c>
      <c r="B13" s="482"/>
      <c r="C13" s="482"/>
      <c r="D13" s="482"/>
      <c r="E13" s="482"/>
      <c r="F13" s="482"/>
      <c r="G13" s="482"/>
      <c r="H13" s="482"/>
      <c r="I13" s="482"/>
      <c r="J13" s="482"/>
      <c r="K13" s="482"/>
      <c r="L13" s="482"/>
      <c r="M13" s="482"/>
      <c r="N13" s="483"/>
    </row>
    <row r="14" spans="1:14" ht="19.5" customHeight="1" x14ac:dyDescent="0.25">
      <c r="A14" s="484" t="s">
        <v>32</v>
      </c>
      <c r="B14" s="485"/>
      <c r="C14" s="485"/>
      <c r="D14" s="485"/>
      <c r="E14" s="485"/>
      <c r="F14" s="485"/>
      <c r="G14" s="485"/>
      <c r="H14" s="485"/>
      <c r="I14" s="485"/>
      <c r="J14" s="485"/>
      <c r="K14" s="485"/>
      <c r="L14" s="485"/>
      <c r="M14" s="486"/>
    </row>
    <row r="15" spans="1:14" ht="63" customHeight="1" thickBot="1" x14ac:dyDescent="0.25">
      <c r="A15" s="487" t="s">
        <v>33</v>
      </c>
      <c r="B15" s="488"/>
      <c r="C15" s="488"/>
      <c r="D15" s="488"/>
      <c r="E15" s="488"/>
      <c r="F15" s="488"/>
      <c r="G15" s="488"/>
      <c r="H15" s="488"/>
      <c r="I15" s="488"/>
      <c r="J15" s="488"/>
      <c r="K15" s="488"/>
      <c r="L15" s="488"/>
      <c r="M15" s="489"/>
    </row>
    <row r="16" spans="1:14" ht="19.5" customHeight="1" thickBot="1" x14ac:dyDescent="0.3">
      <c r="A16" s="490" t="s">
        <v>15</v>
      </c>
      <c r="B16" s="491"/>
      <c r="C16" s="491"/>
      <c r="D16" s="491"/>
      <c r="E16" s="491"/>
      <c r="F16" s="491"/>
      <c r="G16" s="491"/>
      <c r="H16" s="491"/>
      <c r="I16" s="491"/>
      <c r="J16" s="491"/>
      <c r="K16" s="491"/>
      <c r="L16" s="491"/>
      <c r="M16" s="491"/>
    </row>
    <row r="17" spans="1:70" ht="12.75" customHeight="1" x14ac:dyDescent="0.2">
      <c r="A17" s="492" t="s">
        <v>34</v>
      </c>
      <c r="B17" s="493"/>
      <c r="C17" s="493"/>
      <c r="D17" s="493"/>
      <c r="E17" s="493"/>
      <c r="F17" s="493"/>
      <c r="G17" s="493"/>
      <c r="H17" s="493"/>
      <c r="I17" s="493"/>
      <c r="J17" s="493"/>
      <c r="K17" s="493"/>
      <c r="L17" s="493"/>
      <c r="M17" s="494"/>
    </row>
    <row r="18" spans="1:70" ht="12.75" customHeight="1" x14ac:dyDescent="0.2">
      <c r="A18" s="495"/>
      <c r="B18" s="496"/>
      <c r="C18" s="496"/>
      <c r="D18" s="496"/>
      <c r="E18" s="496"/>
      <c r="F18" s="496"/>
      <c r="G18" s="496"/>
      <c r="H18" s="496"/>
      <c r="I18" s="496"/>
      <c r="J18" s="496"/>
      <c r="K18" s="496"/>
      <c r="L18" s="496"/>
      <c r="M18" s="497"/>
    </row>
    <row r="19" spans="1:70" ht="12.75" customHeight="1" x14ac:dyDescent="0.2">
      <c r="A19" s="495"/>
      <c r="B19" s="496"/>
      <c r="C19" s="496"/>
      <c r="D19" s="496"/>
      <c r="E19" s="496"/>
      <c r="F19" s="496"/>
      <c r="G19" s="496"/>
      <c r="H19" s="496"/>
      <c r="I19" s="496"/>
      <c r="J19" s="496"/>
      <c r="K19" s="496"/>
      <c r="L19" s="496"/>
      <c r="M19" s="497"/>
    </row>
    <row r="20" spans="1:70" ht="12.75" customHeight="1" x14ac:dyDescent="0.2">
      <c r="A20" s="495"/>
      <c r="B20" s="496"/>
      <c r="C20" s="496"/>
      <c r="D20" s="496"/>
      <c r="E20" s="496"/>
      <c r="F20" s="496"/>
      <c r="G20" s="496"/>
      <c r="H20" s="496"/>
      <c r="I20" s="496"/>
      <c r="J20" s="496"/>
      <c r="K20" s="496"/>
      <c r="L20" s="496"/>
      <c r="M20" s="497"/>
    </row>
    <row r="21" spans="1:70" ht="12.75" customHeight="1" thickBot="1" x14ac:dyDescent="0.25">
      <c r="A21" s="495"/>
      <c r="B21" s="496"/>
      <c r="C21" s="496"/>
      <c r="D21" s="496"/>
      <c r="E21" s="496"/>
      <c r="F21" s="496"/>
      <c r="G21" s="496"/>
      <c r="H21" s="496"/>
      <c r="I21" s="496"/>
      <c r="J21" s="496"/>
      <c r="K21" s="496"/>
      <c r="L21" s="496"/>
      <c r="M21" s="497"/>
    </row>
    <row r="22" spans="1:70" s="142" customFormat="1" ht="18" customHeight="1" thickBot="1" x14ac:dyDescent="0.3">
      <c r="A22" s="473" t="s">
        <v>35</v>
      </c>
      <c r="B22" s="474"/>
      <c r="C22" s="474"/>
      <c r="D22" s="474"/>
      <c r="E22" s="474"/>
      <c r="F22" s="474"/>
      <c r="G22" s="474"/>
      <c r="H22" s="474"/>
      <c r="I22" s="474"/>
      <c r="J22" s="474"/>
      <c r="K22" s="474"/>
      <c r="L22" s="474"/>
      <c r="M22" s="474"/>
      <c r="N22" s="475"/>
      <c r="O22" s="282"/>
      <c r="P22" s="282"/>
      <c r="Q22" s="282"/>
      <c r="R22" s="282"/>
      <c r="S22" s="282"/>
      <c r="T22" s="283"/>
      <c r="U22" s="283"/>
      <c r="V22" s="283"/>
      <c r="W22" s="283"/>
      <c r="X22" s="283"/>
      <c r="Y22" s="283"/>
      <c r="Z22" s="283"/>
      <c r="AA22" s="283"/>
      <c r="AB22" s="283"/>
      <c r="AC22" s="283"/>
      <c r="AD22" s="283"/>
      <c r="AE22" s="283"/>
      <c r="AF22" s="284"/>
      <c r="AG22" s="284"/>
      <c r="AH22" s="284"/>
      <c r="AI22" s="284"/>
      <c r="AJ22" s="284"/>
      <c r="AK22" s="284"/>
      <c r="AL22" s="284"/>
      <c r="AM22" s="284"/>
      <c r="AN22" s="284"/>
      <c r="AO22" s="284"/>
      <c r="AP22" s="284"/>
      <c r="AQ22" s="284"/>
      <c r="AR22" s="284"/>
      <c r="AS22" s="284"/>
      <c r="AT22" s="284"/>
      <c r="AU22" s="284"/>
      <c r="AV22" s="284"/>
      <c r="AW22" s="284"/>
      <c r="AX22" s="284"/>
      <c r="AY22" s="284"/>
      <c r="AZ22" s="284"/>
      <c r="BA22" s="284"/>
      <c r="BB22" s="284"/>
      <c r="BC22" s="284"/>
      <c r="BD22" s="284"/>
      <c r="BE22" s="284"/>
      <c r="BF22" s="284"/>
      <c r="BG22" s="284"/>
      <c r="BH22" s="284"/>
      <c r="BI22" s="284"/>
      <c r="BJ22" s="284"/>
      <c r="BK22" s="284"/>
      <c r="BL22" s="284"/>
      <c r="BM22" s="284"/>
      <c r="BN22" s="284"/>
      <c r="BO22" s="284"/>
      <c r="BP22" s="284"/>
      <c r="BQ22" s="284"/>
      <c r="BR22" s="284"/>
    </row>
    <row r="23" spans="1:70" s="3" customFormat="1" ht="19.5" customHeight="1" x14ac:dyDescent="0.2">
      <c r="A23" s="192" t="s">
        <v>36</v>
      </c>
      <c r="B23" s="97"/>
      <c r="C23" s="98"/>
      <c r="D23" s="99"/>
      <c r="E23" s="97"/>
      <c r="F23" s="97"/>
      <c r="G23" s="97"/>
      <c r="H23" s="97"/>
      <c r="I23" s="97"/>
      <c r="J23" s="97"/>
      <c r="K23" s="97"/>
      <c r="L23" s="97"/>
      <c r="M23" s="97"/>
      <c r="N23" s="193"/>
      <c r="O23" s="102"/>
      <c r="P23" s="102"/>
      <c r="Q23" s="102"/>
      <c r="R23" s="102"/>
      <c r="S23" s="102"/>
      <c r="T23" s="449"/>
      <c r="U23" s="449"/>
      <c r="V23" s="449"/>
      <c r="W23" s="449"/>
      <c r="X23" s="449"/>
      <c r="Y23" s="449"/>
      <c r="Z23" s="449"/>
      <c r="AA23" s="449"/>
      <c r="AB23" s="449"/>
      <c r="AC23" s="449"/>
      <c r="AD23" s="449"/>
      <c r="AE23" s="449"/>
      <c r="AF23" s="449"/>
      <c r="AG23" s="449"/>
      <c r="AH23" s="449"/>
      <c r="AI23" s="449"/>
      <c r="AJ23" s="449"/>
      <c r="AK23" s="449"/>
      <c r="AL23" s="449"/>
      <c r="AM23" s="449"/>
      <c r="AN23" s="449"/>
      <c r="AO23" s="449"/>
      <c r="AP23" s="449"/>
      <c r="AQ23" s="449"/>
      <c r="AR23" s="449"/>
      <c r="AS23" s="449"/>
      <c r="AT23" s="449"/>
      <c r="AU23" s="449"/>
      <c r="AV23" s="449"/>
      <c r="AW23" s="449"/>
      <c r="AX23" s="449"/>
      <c r="AY23" s="449"/>
      <c r="AZ23" s="449"/>
      <c r="BA23" s="449"/>
      <c r="BB23" s="449"/>
      <c r="BC23" s="449"/>
      <c r="BD23" s="449"/>
      <c r="BE23" s="449"/>
      <c r="BF23" s="449"/>
      <c r="BG23" s="449"/>
      <c r="BH23" s="449"/>
      <c r="BI23" s="449"/>
      <c r="BJ23" s="449"/>
      <c r="BK23" s="449"/>
      <c r="BL23" s="449"/>
      <c r="BM23" s="449"/>
      <c r="BN23" s="449"/>
      <c r="BO23" s="449"/>
      <c r="BP23" s="449"/>
      <c r="BQ23" s="449"/>
      <c r="BR23" s="449"/>
    </row>
    <row r="24" spans="1:70" s="2" customFormat="1" ht="27.75" customHeight="1" x14ac:dyDescent="0.2">
      <c r="A24" s="194" t="s">
        <v>37</v>
      </c>
      <c r="B24" s="101"/>
      <c r="C24" s="101"/>
      <c r="D24" s="99"/>
      <c r="E24" s="97"/>
      <c r="F24" s="97"/>
      <c r="G24" s="97"/>
      <c r="H24" s="97"/>
      <c r="I24" s="97"/>
      <c r="J24" s="97"/>
      <c r="K24" s="97"/>
      <c r="L24" s="97"/>
      <c r="M24" s="97"/>
      <c r="N24" s="193"/>
      <c r="O24" s="102"/>
      <c r="P24" s="102"/>
      <c r="Q24" s="102"/>
      <c r="R24" s="102"/>
      <c r="S24" s="102"/>
    </row>
    <row r="25" spans="1:70" ht="15" x14ac:dyDescent="0.2">
      <c r="A25" s="192" t="s">
        <v>38</v>
      </c>
      <c r="B25" s="97"/>
      <c r="C25" s="98"/>
      <c r="D25" s="99"/>
      <c r="E25" s="97"/>
      <c r="F25" s="97"/>
      <c r="G25" s="97"/>
      <c r="H25" s="97"/>
      <c r="I25" s="97"/>
      <c r="J25" s="97"/>
      <c r="K25" s="97"/>
      <c r="L25" s="97"/>
      <c r="M25" s="97"/>
      <c r="N25" s="193"/>
      <c r="O25" s="102"/>
      <c r="P25" s="102"/>
      <c r="Q25" s="102"/>
      <c r="R25" s="102"/>
      <c r="S25" s="102"/>
    </row>
    <row r="26" spans="1:70" ht="15" x14ac:dyDescent="0.2">
      <c r="A26" s="192" t="s">
        <v>39</v>
      </c>
      <c r="B26" s="97"/>
      <c r="C26" s="98"/>
      <c r="D26" s="99"/>
      <c r="E26" s="97"/>
      <c r="F26" s="97"/>
      <c r="G26" s="97"/>
      <c r="H26" s="97"/>
      <c r="I26" s="97"/>
      <c r="J26" s="97"/>
      <c r="K26" s="97"/>
      <c r="L26" s="97"/>
      <c r="M26" s="97"/>
      <c r="N26" s="193"/>
      <c r="O26" s="102"/>
      <c r="P26" s="102"/>
      <c r="Q26" s="102"/>
      <c r="R26" s="102"/>
      <c r="S26" s="102"/>
    </row>
    <row r="27" spans="1:70" ht="15" x14ac:dyDescent="0.2">
      <c r="A27" s="192" t="s">
        <v>40</v>
      </c>
      <c r="B27" s="97"/>
      <c r="C27" s="100"/>
      <c r="D27" s="99"/>
      <c r="E27" s="97"/>
      <c r="F27" s="97"/>
      <c r="G27" s="97"/>
      <c r="H27" s="97"/>
      <c r="I27" s="97"/>
      <c r="J27" s="97"/>
      <c r="K27" s="97"/>
      <c r="L27" s="97"/>
      <c r="M27" s="97"/>
      <c r="N27" s="193"/>
      <c r="O27" s="102"/>
      <c r="P27" s="102"/>
      <c r="Q27" s="102"/>
      <c r="R27" s="102"/>
      <c r="S27" s="102"/>
    </row>
    <row r="28" spans="1:70" ht="15" customHeight="1" x14ac:dyDescent="0.2">
      <c r="A28" s="479" t="s">
        <v>41</v>
      </c>
      <c r="B28" s="480"/>
      <c r="C28" s="480"/>
      <c r="D28" s="480"/>
      <c r="E28" s="480"/>
      <c r="F28" s="480"/>
      <c r="G28" s="480"/>
      <c r="H28" s="480"/>
      <c r="I28" s="480"/>
      <c r="J28" s="480"/>
      <c r="K28" s="480"/>
      <c r="L28" s="480"/>
      <c r="M28" s="97"/>
      <c r="N28" s="193"/>
      <c r="O28" s="102"/>
      <c r="P28" s="102"/>
      <c r="Q28" s="102"/>
      <c r="R28" s="102"/>
      <c r="S28" s="102"/>
    </row>
    <row r="29" spans="1:70" ht="50.25" customHeight="1" thickBot="1" x14ac:dyDescent="0.25">
      <c r="A29" s="479"/>
      <c r="B29" s="480"/>
      <c r="C29" s="480"/>
      <c r="D29" s="480"/>
      <c r="E29" s="480"/>
      <c r="F29" s="480"/>
      <c r="G29" s="480"/>
      <c r="H29" s="480"/>
      <c r="I29" s="480"/>
      <c r="J29" s="480"/>
      <c r="K29" s="480"/>
      <c r="L29" s="480"/>
      <c r="M29" s="97"/>
      <c r="N29" s="193"/>
      <c r="O29" s="102"/>
      <c r="P29" s="102"/>
      <c r="Q29" s="102"/>
      <c r="R29" s="102"/>
      <c r="S29" s="102"/>
    </row>
    <row r="30" spans="1:70" ht="15" hidden="1" customHeight="1" x14ac:dyDescent="0.2">
      <c r="A30" s="479"/>
      <c r="B30" s="480"/>
      <c r="C30" s="480"/>
      <c r="D30" s="480"/>
      <c r="E30" s="480"/>
      <c r="F30" s="480"/>
      <c r="G30" s="480"/>
      <c r="H30" s="480"/>
      <c r="I30" s="480"/>
      <c r="J30" s="480"/>
      <c r="K30" s="480"/>
      <c r="L30" s="480"/>
      <c r="M30" s="97"/>
      <c r="N30" s="195"/>
      <c r="O30" s="102"/>
      <c r="P30" s="102"/>
      <c r="Q30" s="102"/>
      <c r="R30" s="102"/>
      <c r="S30" s="102"/>
    </row>
    <row r="31" spans="1:70" ht="19.5" customHeight="1" thickBot="1" x14ac:dyDescent="0.3">
      <c r="A31" s="473" t="s">
        <v>42</v>
      </c>
      <c r="B31" s="474"/>
      <c r="C31" s="474"/>
      <c r="D31" s="474"/>
      <c r="E31" s="474"/>
      <c r="F31" s="474"/>
      <c r="G31" s="474"/>
      <c r="H31" s="474"/>
      <c r="I31" s="474"/>
      <c r="J31" s="474"/>
      <c r="K31" s="474"/>
      <c r="L31" s="474"/>
      <c r="M31" s="475"/>
    </row>
    <row r="33" spans="1:13" x14ac:dyDescent="0.2">
      <c r="A33" s="167" t="s">
        <v>43</v>
      </c>
      <c r="B33" s="167" t="s">
        <v>44</v>
      </c>
    </row>
    <row r="34" spans="1:13" x14ac:dyDescent="0.2">
      <c r="A34" s="167" t="s">
        <v>45</v>
      </c>
      <c r="B34" s="167" t="s">
        <v>46</v>
      </c>
    </row>
    <row r="35" spans="1:13" x14ac:dyDescent="0.2">
      <c r="A35" s="167" t="s">
        <v>47</v>
      </c>
      <c r="B35" s="167" t="s">
        <v>48</v>
      </c>
    </row>
    <row r="36" spans="1:13" x14ac:dyDescent="0.2">
      <c r="A36" s="167" t="s">
        <v>49</v>
      </c>
      <c r="B36" s="167" t="s">
        <v>50</v>
      </c>
    </row>
    <row r="37" spans="1:13" x14ac:dyDescent="0.2">
      <c r="A37" s="167" t="s">
        <v>51</v>
      </c>
      <c r="B37" s="167" t="s">
        <v>52</v>
      </c>
    </row>
    <row r="38" spans="1:13" x14ac:dyDescent="0.2">
      <c r="A38" s="167" t="s">
        <v>53</v>
      </c>
      <c r="B38" s="167" t="s">
        <v>54</v>
      </c>
    </row>
    <row r="39" spans="1:13" x14ac:dyDescent="0.2">
      <c r="A39" s="167" t="s">
        <v>55</v>
      </c>
      <c r="B39" s="167" t="s">
        <v>56</v>
      </c>
    </row>
    <row r="40" spans="1:13" s="279" customFormat="1" x14ac:dyDescent="0.2">
      <c r="A40" s="167" t="s">
        <v>57</v>
      </c>
      <c r="B40" s="167" t="s">
        <v>58</v>
      </c>
    </row>
    <row r="41" spans="1:13" x14ac:dyDescent="0.2">
      <c r="A41" s="167" t="s">
        <v>59</v>
      </c>
      <c r="B41" s="167" t="s">
        <v>60</v>
      </c>
    </row>
    <row r="42" spans="1:13" ht="13.5" thickBot="1" x14ac:dyDescent="0.25">
      <c r="A42" s="167" t="s">
        <v>61</v>
      </c>
      <c r="B42" s="167" t="s">
        <v>62</v>
      </c>
    </row>
    <row r="43" spans="1:13" ht="19.5" customHeight="1" thickBot="1" x14ac:dyDescent="0.3">
      <c r="A43" s="473" t="s">
        <v>63</v>
      </c>
      <c r="B43" s="474"/>
      <c r="C43" s="474"/>
      <c r="D43" s="474"/>
      <c r="E43" s="474"/>
      <c r="F43" s="474"/>
      <c r="G43" s="474"/>
      <c r="H43" s="474"/>
      <c r="I43" s="474"/>
      <c r="J43" s="474"/>
      <c r="K43" s="474"/>
      <c r="L43" s="474"/>
      <c r="M43" s="475"/>
    </row>
    <row r="44" spans="1:13" x14ac:dyDescent="0.2">
      <c r="A44" s="470" t="s">
        <v>64</v>
      </c>
      <c r="B44" s="471"/>
      <c r="C44" s="471"/>
      <c r="D44" s="471"/>
      <c r="E44" s="472"/>
    </row>
    <row r="45" spans="1:13" x14ac:dyDescent="0.2">
      <c r="A45" s="470" t="s">
        <v>65</v>
      </c>
      <c r="B45" s="471"/>
      <c r="C45" s="471"/>
      <c r="D45" s="471"/>
      <c r="E45" s="472"/>
    </row>
    <row r="46" spans="1:13" x14ac:dyDescent="0.2">
      <c r="A46" s="470" t="s">
        <v>66</v>
      </c>
      <c r="B46" s="471"/>
      <c r="C46" s="471"/>
      <c r="D46" s="471"/>
      <c r="E46" s="472"/>
    </row>
    <row r="47" spans="1:13" x14ac:dyDescent="0.2">
      <c r="A47" s="470" t="s">
        <v>67</v>
      </c>
      <c r="B47" s="471"/>
      <c r="C47" s="471"/>
      <c r="D47" s="471"/>
      <c r="E47" s="472"/>
    </row>
    <row r="48" spans="1:13" ht="13.5" thickBot="1" x14ac:dyDescent="0.25">
      <c r="A48" s="470" t="s">
        <v>68</v>
      </c>
      <c r="B48" s="471"/>
      <c r="C48" s="471"/>
      <c r="D48" s="471"/>
      <c r="E48" s="472"/>
    </row>
    <row r="49" spans="1:19" ht="19.5" customHeight="1" thickBot="1" x14ac:dyDescent="0.3">
      <c r="A49" s="473" t="s">
        <v>27</v>
      </c>
      <c r="B49" s="474"/>
      <c r="C49" s="474"/>
      <c r="D49" s="474"/>
      <c r="E49" s="474"/>
      <c r="F49" s="474"/>
      <c r="G49" s="474"/>
      <c r="H49" s="474"/>
      <c r="I49" s="474"/>
      <c r="J49" s="474"/>
      <c r="K49" s="474"/>
      <c r="L49" s="474"/>
      <c r="M49" s="475"/>
    </row>
    <row r="50" spans="1:19" ht="22.5" customHeight="1" x14ac:dyDescent="0.2">
      <c r="A50" s="476" t="s">
        <v>69</v>
      </c>
      <c r="B50" s="476"/>
      <c r="M50" s="97"/>
      <c r="N50" s="193"/>
      <c r="O50" s="102"/>
      <c r="P50" s="102"/>
      <c r="Q50" s="102"/>
      <c r="R50" s="102"/>
      <c r="S50" s="102"/>
    </row>
  </sheetData>
  <sheetProtection selectLockedCells="1" selectUnlockedCells="1"/>
  <mergeCells count="18">
    <mergeCell ref="A43:M43"/>
    <mergeCell ref="A44:E44"/>
    <mergeCell ref="A45:E45"/>
    <mergeCell ref="A31:M31"/>
    <mergeCell ref="A1:E1"/>
    <mergeCell ref="A28:L30"/>
    <mergeCell ref="A12:E12"/>
    <mergeCell ref="A13:N13"/>
    <mergeCell ref="A14:M14"/>
    <mergeCell ref="A15:M15"/>
    <mergeCell ref="A16:M16"/>
    <mergeCell ref="A17:M21"/>
    <mergeCell ref="A22:N22"/>
    <mergeCell ref="A46:E46"/>
    <mergeCell ref="A47:E47"/>
    <mergeCell ref="A49:M49"/>
    <mergeCell ref="A50:B50"/>
    <mergeCell ref="A48:E48"/>
  </mergeCells>
  <hyperlinks>
    <hyperlink ref="A2" location="'Scope, Assumptions&amp;Reuse'!A1" display="Scope, Assumptions&amp;Reuse" xr:uid="{00000000-0004-0000-0100-000000000000}"/>
    <hyperlink ref="A3" location="'% Data'!A1" display="% Data" xr:uid="{00000000-0004-0000-0100-000001000000}"/>
    <hyperlink ref="A4" location="Risks!A1" display="Risks" xr:uid="{00000000-0004-0000-0100-000002000000}"/>
    <hyperlink ref="A5" location="'Onsite Effort Estimate'!A1" display="Offshore Effort Estimate" xr:uid="{00000000-0004-0000-0100-000003000000}"/>
    <hyperlink ref="A7" location="'TW Estimate'!A1" display="TW Effort Estimate" xr:uid="{00000000-0004-0000-0100-000004000000}"/>
    <hyperlink ref="A10" location="'GM Calculator'!A1" display="Cost Summary" xr:uid="{00000000-0004-0000-0100-000005000000}"/>
    <hyperlink ref="A8" location="'Offshore Estimate Distribution'!A1" display="Offshore Estimate Distribution" xr:uid="{00000000-0004-0000-0100-000006000000}"/>
    <hyperlink ref="A9" location="'Cost - Detailed'!A1" display="Cost detailed" xr:uid="{00000000-0004-0000-0100-000007000000}"/>
    <hyperlink ref="A11" location="'Tentative Timeline'!A1" display="Tentative timeline" xr:uid="{00000000-0004-0000-0100-000008000000}"/>
    <hyperlink ref="A6" location="'UX Effort Estimate'!A1" display="UX Effort Estimate" xr:uid="{00000000-0004-0000-0100-000009000000}"/>
  </hyperlinks>
  <pageMargins left="0.75" right="0.75" top="1" bottom="1"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dimension ref="A1:AFV26"/>
  <sheetViews>
    <sheetView zoomScaleNormal="100" workbookViewId="0">
      <selection activeCell="B13" sqref="B13:E13"/>
    </sheetView>
  </sheetViews>
  <sheetFormatPr defaultColWidth="9.140625" defaultRowHeight="15" x14ac:dyDescent="0.25"/>
  <cols>
    <col min="1" max="1" width="66" style="4" customWidth="1"/>
    <col min="2" max="2" width="26.42578125" style="4" customWidth="1"/>
    <col min="3" max="3" width="22.28515625" style="4" customWidth="1"/>
    <col min="4" max="4" width="9.28515625" style="4" customWidth="1"/>
    <col min="5" max="5" width="13.85546875" style="4" customWidth="1"/>
    <col min="6" max="6" width="9.140625" style="5"/>
    <col min="7" max="7" width="11" style="5" customWidth="1"/>
    <col min="8" max="854" width="9.140625" style="5"/>
    <col min="855" max="16384" width="9.140625" style="4"/>
  </cols>
  <sheetData>
    <row r="1" spans="1:854" x14ac:dyDescent="0.25">
      <c r="A1" s="500" t="s">
        <v>70</v>
      </c>
      <c r="B1" s="501"/>
      <c r="C1" s="501"/>
      <c r="D1" s="501"/>
      <c r="E1" s="502"/>
    </row>
    <row r="2" spans="1:854" s="6" customFormat="1" ht="15" customHeight="1" x14ac:dyDescent="0.2">
      <c r="A2" s="503" t="s">
        <v>71</v>
      </c>
      <c r="B2" s="504"/>
      <c r="C2" s="504"/>
      <c r="D2" s="504"/>
      <c r="E2" s="505"/>
    </row>
    <row r="3" spans="1:854" x14ac:dyDescent="0.25">
      <c r="A3" s="506" t="s">
        <v>72</v>
      </c>
      <c r="B3" s="498"/>
      <c r="C3" s="498"/>
      <c r="D3" s="498"/>
      <c r="E3" s="499"/>
    </row>
    <row r="4" spans="1:854" ht="79.5" customHeight="1" x14ac:dyDescent="0.25">
      <c r="A4" s="507" t="s">
        <v>73</v>
      </c>
      <c r="B4" s="508"/>
      <c r="C4" s="508"/>
      <c r="D4" s="508"/>
      <c r="E4" s="509"/>
    </row>
    <row r="5" spans="1:854" x14ac:dyDescent="0.25">
      <c r="A5" s="452" t="s">
        <v>74</v>
      </c>
      <c r="B5" s="510" t="s">
        <v>75</v>
      </c>
      <c r="C5" s="510"/>
      <c r="D5" s="510"/>
      <c r="E5" s="511"/>
    </row>
    <row r="6" spans="1:854" x14ac:dyDescent="0.25">
      <c r="A6" s="160" t="s">
        <v>76</v>
      </c>
      <c r="B6" s="512"/>
      <c r="C6" s="512"/>
      <c r="D6" s="512"/>
      <c r="E6" s="513"/>
    </row>
    <row r="7" spans="1:854" x14ac:dyDescent="0.25">
      <c r="A7" s="160"/>
      <c r="B7" s="512"/>
      <c r="C7" s="512"/>
      <c r="D7" s="512"/>
      <c r="E7" s="513"/>
    </row>
    <row r="8" spans="1:854" x14ac:dyDescent="0.25">
      <c r="A8" s="160"/>
      <c r="B8" s="512"/>
      <c r="C8" s="512"/>
      <c r="D8" s="512"/>
      <c r="E8" s="513"/>
    </row>
    <row r="9" spans="1:854" x14ac:dyDescent="0.25">
      <c r="A9" s="160"/>
      <c r="B9" s="512"/>
      <c r="C9" s="512"/>
      <c r="D9" s="512"/>
      <c r="E9" s="513"/>
    </row>
    <row r="10" spans="1:854" x14ac:dyDescent="0.25">
      <c r="A10" s="160"/>
      <c r="B10" s="512"/>
      <c r="C10" s="512"/>
      <c r="D10" s="512"/>
      <c r="E10" s="513"/>
    </row>
    <row r="11" spans="1:854" x14ac:dyDescent="0.25">
      <c r="A11" s="514" t="s">
        <v>32</v>
      </c>
      <c r="B11" s="510"/>
      <c r="C11" s="510"/>
      <c r="D11" s="510"/>
      <c r="E11" s="511"/>
    </row>
    <row r="12" spans="1:854" s="8" customFormat="1" x14ac:dyDescent="0.25">
      <c r="A12" s="161" t="s">
        <v>77</v>
      </c>
      <c r="B12" s="498" t="s">
        <v>78</v>
      </c>
      <c r="C12" s="498"/>
      <c r="D12" s="498"/>
      <c r="E12" s="499"/>
      <c r="F12" s="7"/>
      <c r="G12" s="515"/>
      <c r="H12" s="515"/>
      <c r="I12" s="515"/>
      <c r="J12" s="515"/>
      <c r="K12" s="7"/>
      <c r="L12" s="515"/>
      <c r="M12" s="515"/>
      <c r="N12" s="515"/>
      <c r="O12" s="515"/>
      <c r="P12" s="7"/>
      <c r="Q12" s="515"/>
      <c r="R12" s="515"/>
      <c r="S12" s="515"/>
      <c r="T12" s="515"/>
      <c r="U12" s="7"/>
      <c r="V12" s="515"/>
      <c r="W12" s="515"/>
      <c r="X12" s="515"/>
      <c r="Y12" s="515"/>
      <c r="Z12" s="7"/>
      <c r="AA12" s="515"/>
      <c r="AB12" s="515"/>
      <c r="AC12" s="515"/>
      <c r="AD12" s="515"/>
      <c r="AE12" s="7"/>
      <c r="AF12" s="515"/>
      <c r="AG12" s="515"/>
      <c r="AH12" s="515"/>
      <c r="AI12" s="515"/>
      <c r="AJ12" s="7"/>
      <c r="AK12" s="515"/>
      <c r="AL12" s="515"/>
      <c r="AM12" s="515"/>
      <c r="AN12" s="515"/>
      <c r="AO12" s="7"/>
      <c r="AP12" s="515"/>
      <c r="AQ12" s="515"/>
      <c r="AR12" s="515"/>
      <c r="AS12" s="515"/>
      <c r="AT12" s="7"/>
      <c r="AU12" s="515"/>
      <c r="AV12" s="515"/>
      <c r="AW12" s="515"/>
      <c r="AX12" s="515"/>
      <c r="AY12" s="7"/>
      <c r="AZ12" s="515"/>
      <c r="BA12" s="515"/>
      <c r="BB12" s="515"/>
      <c r="BC12" s="515"/>
      <c r="BD12" s="7"/>
      <c r="BE12" s="515"/>
      <c r="BF12" s="515"/>
      <c r="BG12" s="515"/>
      <c r="BH12" s="515"/>
      <c r="BI12" s="7"/>
      <c r="BJ12" s="515"/>
      <c r="BK12" s="515"/>
      <c r="BL12" s="515"/>
      <c r="BM12" s="515"/>
      <c r="BN12" s="7"/>
      <c r="BO12" s="515"/>
      <c r="BP12" s="515"/>
      <c r="BQ12" s="515"/>
      <c r="BR12" s="515"/>
      <c r="BS12" s="7"/>
      <c r="BT12" s="515"/>
      <c r="BU12" s="515"/>
      <c r="BV12" s="515"/>
      <c r="BW12" s="515"/>
      <c r="BX12" s="7"/>
      <c r="BY12" s="515"/>
      <c r="BZ12" s="515"/>
      <c r="CA12" s="515"/>
      <c r="CB12" s="515"/>
      <c r="CC12" s="7"/>
      <c r="CD12" s="515"/>
      <c r="CE12" s="515"/>
      <c r="CF12" s="515"/>
      <c r="CG12" s="515"/>
      <c r="CH12" s="7"/>
      <c r="CI12" s="515"/>
      <c r="CJ12" s="515"/>
      <c r="CK12" s="515"/>
      <c r="CL12" s="515"/>
      <c r="CM12" s="7"/>
      <c r="CN12" s="515"/>
      <c r="CO12" s="515"/>
      <c r="CP12" s="515"/>
      <c r="CQ12" s="515"/>
      <c r="CR12" s="7"/>
      <c r="CS12" s="515"/>
      <c r="CT12" s="515"/>
      <c r="CU12" s="515"/>
      <c r="CV12" s="515"/>
      <c r="CW12" s="7"/>
      <c r="CX12" s="515"/>
      <c r="CY12" s="515"/>
      <c r="CZ12" s="515"/>
      <c r="DA12" s="515"/>
      <c r="DB12" s="7"/>
      <c r="DC12" s="515"/>
      <c r="DD12" s="515"/>
      <c r="DE12" s="515"/>
      <c r="DF12" s="515"/>
      <c r="DG12" s="7"/>
      <c r="DH12" s="515"/>
      <c r="DI12" s="515"/>
      <c r="DJ12" s="515"/>
      <c r="DK12" s="515"/>
      <c r="DL12" s="7"/>
      <c r="DM12" s="515"/>
      <c r="DN12" s="515"/>
      <c r="DO12" s="515"/>
      <c r="DP12" s="515"/>
      <c r="DQ12" s="7"/>
      <c r="DR12" s="515"/>
      <c r="DS12" s="515"/>
      <c r="DT12" s="515"/>
      <c r="DU12" s="515"/>
      <c r="DV12" s="7"/>
      <c r="DW12" s="515"/>
      <c r="DX12" s="515"/>
      <c r="DY12" s="515"/>
      <c r="DZ12" s="515"/>
      <c r="EA12" s="7"/>
      <c r="EB12" s="515"/>
      <c r="EC12" s="515"/>
      <c r="ED12" s="515"/>
      <c r="EE12" s="515"/>
      <c r="EF12" s="7"/>
      <c r="EG12" s="515"/>
      <c r="EH12" s="515"/>
      <c r="EI12" s="515"/>
      <c r="EJ12" s="515"/>
      <c r="EK12" s="7"/>
      <c r="EL12" s="515"/>
      <c r="EM12" s="515"/>
      <c r="EN12" s="515"/>
      <c r="EO12" s="515"/>
      <c r="EP12" s="7"/>
      <c r="EQ12" s="515"/>
      <c r="ER12" s="515"/>
      <c r="ES12" s="515"/>
      <c r="ET12" s="515"/>
      <c r="EU12" s="7"/>
      <c r="EV12" s="515"/>
      <c r="EW12" s="515"/>
      <c r="EX12" s="515"/>
      <c r="EY12" s="515"/>
      <c r="EZ12" s="7"/>
      <c r="FA12" s="515"/>
      <c r="FB12" s="515"/>
      <c r="FC12" s="515"/>
      <c r="FD12" s="515"/>
      <c r="FE12" s="7"/>
      <c r="FF12" s="515"/>
      <c r="FG12" s="515"/>
      <c r="FH12" s="515"/>
      <c r="FI12" s="515"/>
      <c r="FJ12" s="7"/>
      <c r="FK12" s="515"/>
      <c r="FL12" s="515"/>
      <c r="FM12" s="515"/>
      <c r="FN12" s="515"/>
      <c r="FO12" s="7"/>
      <c r="FP12" s="515"/>
      <c r="FQ12" s="515"/>
      <c r="FR12" s="515"/>
      <c r="FS12" s="515"/>
      <c r="FT12" s="7"/>
      <c r="FU12" s="515"/>
      <c r="FV12" s="515"/>
      <c r="FW12" s="515"/>
      <c r="FX12" s="515"/>
      <c r="FY12" s="7"/>
      <c r="FZ12" s="515"/>
      <c r="GA12" s="515"/>
      <c r="GB12" s="515"/>
      <c r="GC12" s="515"/>
      <c r="GD12" s="7"/>
      <c r="GE12" s="515"/>
      <c r="GF12" s="515"/>
      <c r="GG12" s="515"/>
      <c r="GH12" s="515"/>
      <c r="GI12" s="7"/>
      <c r="GJ12" s="515"/>
      <c r="GK12" s="515"/>
      <c r="GL12" s="515"/>
      <c r="GM12" s="515"/>
      <c r="GN12" s="7"/>
      <c r="GO12" s="515"/>
      <c r="GP12" s="515"/>
      <c r="GQ12" s="515"/>
      <c r="GR12" s="515"/>
      <c r="GS12" s="7"/>
      <c r="GT12" s="515"/>
      <c r="GU12" s="515"/>
      <c r="GV12" s="515"/>
      <c r="GW12" s="515"/>
      <c r="GX12" s="7"/>
      <c r="GY12" s="515"/>
      <c r="GZ12" s="515"/>
      <c r="HA12" s="515"/>
      <c r="HB12" s="515"/>
      <c r="HC12" s="7"/>
      <c r="HD12" s="515"/>
      <c r="HE12" s="515"/>
      <c r="HF12" s="515"/>
      <c r="HG12" s="515"/>
      <c r="HH12" s="7"/>
      <c r="HI12" s="515"/>
      <c r="HJ12" s="515"/>
      <c r="HK12" s="515"/>
      <c r="HL12" s="515"/>
      <c r="HM12" s="7"/>
      <c r="HN12" s="515"/>
      <c r="HO12" s="515"/>
      <c r="HP12" s="515"/>
      <c r="HQ12" s="515"/>
      <c r="HR12" s="7"/>
      <c r="HS12" s="515"/>
      <c r="HT12" s="515"/>
      <c r="HU12" s="515"/>
      <c r="HV12" s="515"/>
      <c r="HW12" s="7"/>
      <c r="HX12" s="515"/>
      <c r="HY12" s="515"/>
      <c r="HZ12" s="515"/>
      <c r="IA12" s="515"/>
      <c r="IB12" s="7"/>
      <c r="IC12" s="515"/>
      <c r="ID12" s="515"/>
      <c r="IE12" s="515"/>
      <c r="IF12" s="515"/>
      <c r="IG12" s="7"/>
      <c r="IH12" s="515"/>
      <c r="II12" s="515"/>
      <c r="IJ12" s="515"/>
      <c r="IK12" s="515"/>
      <c r="IL12" s="7"/>
      <c r="IM12" s="515"/>
      <c r="IN12" s="515"/>
      <c r="IO12" s="515"/>
      <c r="IP12" s="515"/>
      <c r="IQ12" s="7"/>
      <c r="IR12" s="515"/>
      <c r="IS12" s="515"/>
      <c r="IT12" s="515"/>
      <c r="IU12" s="515"/>
      <c r="IV12" s="7"/>
      <c r="IW12" s="451"/>
      <c r="IX12" s="451"/>
      <c r="IY12" s="451"/>
      <c r="IZ12" s="451"/>
      <c r="JA12" s="451"/>
      <c r="JB12" s="451"/>
      <c r="JC12" s="451"/>
      <c r="JD12" s="451"/>
      <c r="JE12" s="451"/>
      <c r="JF12" s="451"/>
      <c r="JG12" s="451"/>
      <c r="JH12" s="451"/>
      <c r="JI12" s="451"/>
      <c r="JJ12" s="451"/>
      <c r="JK12" s="451"/>
      <c r="JL12" s="451"/>
      <c r="JM12" s="451"/>
      <c r="JN12" s="451"/>
      <c r="JO12" s="451"/>
      <c r="JP12" s="451"/>
      <c r="JQ12" s="451"/>
      <c r="JR12" s="451"/>
      <c r="JS12" s="451"/>
      <c r="JT12" s="451"/>
      <c r="JU12" s="451"/>
      <c r="JV12" s="451"/>
      <c r="JW12" s="451"/>
      <c r="JX12" s="451"/>
      <c r="JY12" s="451"/>
      <c r="JZ12" s="451"/>
      <c r="KA12" s="451"/>
      <c r="KB12" s="451"/>
      <c r="KC12" s="451"/>
      <c r="KD12" s="451"/>
      <c r="KE12" s="451"/>
      <c r="KF12" s="451"/>
      <c r="KG12" s="451"/>
      <c r="KH12" s="451"/>
      <c r="KI12" s="451"/>
      <c r="KJ12" s="451"/>
      <c r="KK12" s="451"/>
      <c r="KL12" s="451"/>
      <c r="KM12" s="451"/>
      <c r="KN12" s="451"/>
      <c r="KO12" s="451"/>
      <c r="KP12" s="451"/>
      <c r="KQ12" s="451"/>
      <c r="KR12" s="451"/>
      <c r="KS12" s="451"/>
      <c r="KT12" s="451"/>
      <c r="KU12" s="451"/>
      <c r="KV12" s="451"/>
      <c r="KW12" s="451"/>
      <c r="KX12" s="451"/>
      <c r="KY12" s="451"/>
      <c r="KZ12" s="451"/>
      <c r="LA12" s="451"/>
      <c r="LB12" s="451"/>
      <c r="LC12" s="451"/>
      <c r="LD12" s="451"/>
      <c r="LE12" s="451"/>
      <c r="LF12" s="451"/>
      <c r="LG12" s="451"/>
      <c r="LH12" s="451"/>
      <c r="LI12" s="451"/>
      <c r="LJ12" s="451"/>
      <c r="LK12" s="451"/>
      <c r="LL12" s="451"/>
      <c r="LM12" s="451"/>
      <c r="LN12" s="451"/>
      <c r="LO12" s="451"/>
      <c r="LP12" s="451"/>
      <c r="LQ12" s="451"/>
      <c r="LR12" s="451"/>
      <c r="LS12" s="451"/>
      <c r="LT12" s="451"/>
      <c r="LU12" s="451"/>
      <c r="LV12" s="451"/>
      <c r="LW12" s="451"/>
      <c r="LX12" s="451"/>
      <c r="LY12" s="451"/>
      <c r="LZ12" s="451"/>
      <c r="MA12" s="451"/>
      <c r="MB12" s="451"/>
      <c r="MC12" s="451"/>
      <c r="MD12" s="451"/>
      <c r="ME12" s="451"/>
      <c r="MF12" s="451"/>
      <c r="MG12" s="451"/>
      <c r="MH12" s="451"/>
      <c r="MI12" s="451"/>
      <c r="MJ12" s="451"/>
      <c r="MK12" s="451"/>
      <c r="ML12" s="451"/>
      <c r="MM12" s="451"/>
      <c r="MN12" s="451"/>
      <c r="MO12" s="451"/>
      <c r="MP12" s="451"/>
      <c r="MQ12" s="451"/>
      <c r="MR12" s="451"/>
      <c r="MS12" s="451"/>
      <c r="MT12" s="451"/>
      <c r="MU12" s="451"/>
      <c r="MV12" s="451"/>
      <c r="MW12" s="451"/>
      <c r="MX12" s="451"/>
      <c r="MY12" s="451"/>
      <c r="MZ12" s="451"/>
      <c r="NA12" s="451"/>
      <c r="NB12" s="451"/>
      <c r="NC12" s="451"/>
      <c r="ND12" s="451"/>
      <c r="NE12" s="451"/>
      <c r="NF12" s="451"/>
      <c r="NG12" s="451"/>
      <c r="NH12" s="451"/>
      <c r="NI12" s="451"/>
      <c r="NJ12" s="451"/>
      <c r="NK12" s="451"/>
      <c r="NL12" s="451"/>
      <c r="NM12" s="451"/>
      <c r="NN12" s="451"/>
      <c r="NO12" s="451"/>
      <c r="NP12" s="451"/>
      <c r="NQ12" s="451"/>
      <c r="NR12" s="451"/>
      <c r="NS12" s="451"/>
      <c r="NT12" s="451"/>
      <c r="NU12" s="451"/>
      <c r="NV12" s="451"/>
      <c r="NW12" s="451"/>
      <c r="NX12" s="451"/>
      <c r="NY12" s="451"/>
      <c r="NZ12" s="451"/>
      <c r="OA12" s="451"/>
      <c r="OB12" s="451"/>
      <c r="OC12" s="451"/>
      <c r="OD12" s="451"/>
      <c r="OE12" s="451"/>
      <c r="OF12" s="451"/>
      <c r="OG12" s="451"/>
      <c r="OH12" s="451"/>
      <c r="OI12" s="451"/>
      <c r="OJ12" s="451"/>
      <c r="OK12" s="451"/>
      <c r="OL12" s="451"/>
      <c r="OM12" s="451"/>
      <c r="ON12" s="451"/>
      <c r="OO12" s="451"/>
      <c r="OP12" s="451"/>
      <c r="OQ12" s="451"/>
      <c r="OR12" s="451"/>
      <c r="OS12" s="451"/>
      <c r="OT12" s="451"/>
      <c r="OU12" s="451"/>
      <c r="OV12" s="451"/>
      <c r="OW12" s="451"/>
      <c r="OX12" s="451"/>
      <c r="OY12" s="451"/>
      <c r="OZ12" s="451"/>
      <c r="PA12" s="451"/>
      <c r="PB12" s="451"/>
      <c r="PC12" s="451"/>
      <c r="PD12" s="451"/>
      <c r="PE12" s="451"/>
      <c r="PF12" s="451"/>
      <c r="PG12" s="451"/>
      <c r="PH12" s="451"/>
      <c r="PI12" s="451"/>
      <c r="PJ12" s="451"/>
      <c r="PK12" s="451"/>
      <c r="PL12" s="451"/>
      <c r="PM12" s="451"/>
      <c r="PN12" s="451"/>
      <c r="PO12" s="451"/>
      <c r="PP12" s="451"/>
      <c r="PQ12" s="451"/>
      <c r="PR12" s="451"/>
      <c r="PS12" s="451"/>
      <c r="PT12" s="451"/>
      <c r="PU12" s="451"/>
      <c r="PV12" s="451"/>
      <c r="PW12" s="451"/>
      <c r="PX12" s="451"/>
      <c r="PY12" s="451"/>
      <c r="PZ12" s="451"/>
      <c r="QA12" s="451"/>
      <c r="QB12" s="451"/>
      <c r="QC12" s="451"/>
      <c r="QD12" s="451"/>
      <c r="QE12" s="451"/>
      <c r="QF12" s="451"/>
      <c r="QG12" s="451"/>
      <c r="QH12" s="451"/>
      <c r="QI12" s="451"/>
      <c r="QJ12" s="451"/>
      <c r="QK12" s="451"/>
      <c r="QL12" s="451"/>
      <c r="QM12" s="451"/>
      <c r="QN12" s="451"/>
      <c r="QO12" s="451"/>
      <c r="QP12" s="451"/>
      <c r="QQ12" s="451"/>
      <c r="QR12" s="451"/>
      <c r="QS12" s="451"/>
      <c r="QT12" s="451"/>
      <c r="QU12" s="451"/>
      <c r="QV12" s="451"/>
      <c r="QW12" s="451"/>
      <c r="QX12" s="451"/>
      <c r="QY12" s="451"/>
      <c r="QZ12" s="451"/>
      <c r="RA12" s="451"/>
      <c r="RB12" s="451"/>
      <c r="RC12" s="451"/>
      <c r="RD12" s="451"/>
      <c r="RE12" s="451"/>
      <c r="RF12" s="451"/>
      <c r="RG12" s="451"/>
      <c r="RH12" s="451"/>
      <c r="RI12" s="451"/>
      <c r="RJ12" s="451"/>
      <c r="RK12" s="451"/>
      <c r="RL12" s="451"/>
      <c r="RM12" s="451"/>
      <c r="RN12" s="451"/>
      <c r="RO12" s="451"/>
      <c r="RP12" s="451"/>
      <c r="RQ12" s="451"/>
      <c r="RR12" s="451"/>
      <c r="RS12" s="451"/>
      <c r="RT12" s="451"/>
      <c r="RU12" s="451"/>
      <c r="RV12" s="451"/>
      <c r="RW12" s="451"/>
      <c r="RX12" s="451"/>
      <c r="RY12" s="451"/>
      <c r="RZ12" s="451"/>
      <c r="SA12" s="451"/>
      <c r="SB12" s="451"/>
      <c r="SC12" s="451"/>
      <c r="SD12" s="451"/>
      <c r="SE12" s="451"/>
      <c r="SF12" s="451"/>
      <c r="SG12" s="451"/>
      <c r="SH12" s="451"/>
      <c r="SI12" s="451"/>
      <c r="SJ12" s="451"/>
      <c r="SK12" s="451"/>
      <c r="SL12" s="451"/>
      <c r="SM12" s="451"/>
      <c r="SN12" s="451"/>
      <c r="SO12" s="451"/>
      <c r="SP12" s="451"/>
      <c r="SQ12" s="451"/>
      <c r="SR12" s="451"/>
      <c r="SS12" s="451"/>
      <c r="ST12" s="451"/>
      <c r="SU12" s="451"/>
      <c r="SV12" s="451"/>
      <c r="SW12" s="451"/>
      <c r="SX12" s="451"/>
      <c r="SY12" s="451"/>
      <c r="SZ12" s="451"/>
      <c r="TA12" s="451"/>
      <c r="TB12" s="451"/>
      <c r="TC12" s="451"/>
      <c r="TD12" s="451"/>
      <c r="TE12" s="451"/>
      <c r="TF12" s="451"/>
      <c r="TG12" s="451"/>
      <c r="TH12" s="451"/>
      <c r="TI12" s="451"/>
      <c r="TJ12" s="451"/>
      <c r="TK12" s="451"/>
      <c r="TL12" s="451"/>
      <c r="TM12" s="451"/>
      <c r="TN12" s="451"/>
      <c r="TO12" s="451"/>
      <c r="TP12" s="451"/>
      <c r="TQ12" s="451"/>
      <c r="TR12" s="451"/>
      <c r="TS12" s="451"/>
      <c r="TT12" s="451"/>
      <c r="TU12" s="451"/>
      <c r="TV12" s="451"/>
      <c r="TW12" s="451"/>
      <c r="TX12" s="451"/>
      <c r="TY12" s="451"/>
      <c r="TZ12" s="451"/>
      <c r="UA12" s="451"/>
      <c r="UB12" s="451"/>
      <c r="UC12" s="451"/>
      <c r="UD12" s="451"/>
      <c r="UE12" s="451"/>
      <c r="UF12" s="451"/>
      <c r="UG12" s="451"/>
      <c r="UH12" s="451"/>
      <c r="UI12" s="451"/>
      <c r="UJ12" s="451"/>
      <c r="UK12" s="451"/>
      <c r="UL12" s="451"/>
      <c r="UM12" s="451"/>
      <c r="UN12" s="451"/>
      <c r="UO12" s="451"/>
      <c r="UP12" s="451"/>
      <c r="UQ12" s="451"/>
      <c r="UR12" s="451"/>
      <c r="US12" s="451"/>
      <c r="UT12" s="451"/>
      <c r="UU12" s="451"/>
      <c r="UV12" s="451"/>
      <c r="UW12" s="451"/>
      <c r="UX12" s="451"/>
      <c r="UY12" s="451"/>
      <c r="UZ12" s="451"/>
      <c r="VA12" s="451"/>
      <c r="VB12" s="451"/>
      <c r="VC12" s="451"/>
      <c r="VD12" s="451"/>
      <c r="VE12" s="451"/>
      <c r="VF12" s="451"/>
      <c r="VG12" s="451"/>
      <c r="VH12" s="451"/>
      <c r="VI12" s="451"/>
      <c r="VJ12" s="451"/>
      <c r="VK12" s="451"/>
      <c r="VL12" s="451"/>
      <c r="VM12" s="451"/>
      <c r="VN12" s="451"/>
      <c r="VO12" s="451"/>
      <c r="VP12" s="451"/>
      <c r="VQ12" s="451"/>
      <c r="VR12" s="451"/>
      <c r="VS12" s="451"/>
      <c r="VT12" s="451"/>
      <c r="VU12" s="451"/>
      <c r="VV12" s="451"/>
      <c r="VW12" s="451"/>
      <c r="VX12" s="451"/>
      <c r="VY12" s="451"/>
      <c r="VZ12" s="451"/>
      <c r="WA12" s="451"/>
      <c r="WB12" s="451"/>
      <c r="WC12" s="451"/>
      <c r="WD12" s="451"/>
      <c r="WE12" s="451"/>
      <c r="WF12" s="451"/>
      <c r="WG12" s="451"/>
      <c r="WH12" s="451"/>
      <c r="WI12" s="451"/>
      <c r="WJ12" s="451"/>
      <c r="WK12" s="451"/>
      <c r="WL12" s="451"/>
      <c r="WM12" s="451"/>
      <c r="WN12" s="451"/>
      <c r="WO12" s="451"/>
      <c r="WP12" s="451"/>
      <c r="WQ12" s="451"/>
      <c r="WR12" s="451"/>
      <c r="WS12" s="451"/>
      <c r="WT12" s="451"/>
      <c r="WU12" s="451"/>
      <c r="WV12" s="451"/>
      <c r="WW12" s="451"/>
      <c r="WX12" s="451"/>
      <c r="WY12" s="451"/>
      <c r="WZ12" s="451"/>
      <c r="XA12" s="451"/>
      <c r="XB12" s="451"/>
      <c r="XC12" s="451"/>
      <c r="XD12" s="451"/>
      <c r="XE12" s="451"/>
      <c r="XF12" s="451"/>
      <c r="XG12" s="451"/>
      <c r="XH12" s="451"/>
      <c r="XI12" s="451"/>
      <c r="XJ12" s="451"/>
      <c r="XK12" s="451"/>
      <c r="XL12" s="451"/>
      <c r="XM12" s="451"/>
      <c r="XN12" s="451"/>
      <c r="XO12" s="451"/>
      <c r="XP12" s="451"/>
      <c r="XQ12" s="451"/>
      <c r="XR12" s="451"/>
      <c r="XS12" s="451"/>
      <c r="XT12" s="451"/>
      <c r="XU12" s="451"/>
      <c r="XV12" s="451"/>
      <c r="XW12" s="451"/>
      <c r="XX12" s="451"/>
      <c r="XY12" s="451"/>
      <c r="XZ12" s="451"/>
      <c r="YA12" s="451"/>
      <c r="YB12" s="451"/>
      <c r="YC12" s="451"/>
      <c r="YD12" s="451"/>
      <c r="YE12" s="451"/>
      <c r="YF12" s="451"/>
      <c r="YG12" s="451"/>
      <c r="YH12" s="451"/>
      <c r="YI12" s="451"/>
      <c r="YJ12" s="451"/>
      <c r="YK12" s="451"/>
      <c r="YL12" s="451"/>
      <c r="YM12" s="451"/>
      <c r="YN12" s="451"/>
      <c r="YO12" s="451"/>
      <c r="YP12" s="451"/>
      <c r="YQ12" s="451"/>
      <c r="YR12" s="451"/>
      <c r="YS12" s="451"/>
      <c r="YT12" s="451"/>
      <c r="YU12" s="451"/>
      <c r="YV12" s="451"/>
      <c r="YW12" s="451"/>
      <c r="YX12" s="451"/>
      <c r="YY12" s="451"/>
      <c r="YZ12" s="451"/>
      <c r="ZA12" s="451"/>
      <c r="ZB12" s="451"/>
      <c r="ZC12" s="451"/>
      <c r="ZD12" s="451"/>
      <c r="ZE12" s="451"/>
      <c r="ZF12" s="451"/>
      <c r="ZG12" s="451"/>
      <c r="ZH12" s="451"/>
      <c r="ZI12" s="451"/>
      <c r="ZJ12" s="451"/>
      <c r="ZK12" s="451"/>
      <c r="ZL12" s="451"/>
      <c r="ZM12" s="451"/>
      <c r="ZN12" s="451"/>
      <c r="ZO12" s="451"/>
      <c r="ZP12" s="451"/>
      <c r="ZQ12" s="451"/>
      <c r="ZR12" s="451"/>
      <c r="ZS12" s="451"/>
      <c r="ZT12" s="451"/>
      <c r="ZU12" s="451"/>
      <c r="ZV12" s="451"/>
      <c r="ZW12" s="451"/>
      <c r="ZX12" s="451"/>
      <c r="ZY12" s="451"/>
      <c r="ZZ12" s="451"/>
      <c r="AAA12" s="451"/>
      <c r="AAB12" s="451"/>
      <c r="AAC12" s="451"/>
      <c r="AAD12" s="451"/>
      <c r="AAE12" s="451"/>
      <c r="AAF12" s="451"/>
      <c r="AAG12" s="451"/>
      <c r="AAH12" s="451"/>
      <c r="AAI12" s="451"/>
      <c r="AAJ12" s="451"/>
      <c r="AAK12" s="451"/>
      <c r="AAL12" s="451"/>
      <c r="AAM12" s="451"/>
      <c r="AAN12" s="451"/>
      <c r="AAO12" s="451"/>
      <c r="AAP12" s="451"/>
      <c r="AAQ12" s="451"/>
      <c r="AAR12" s="451"/>
      <c r="AAS12" s="451"/>
      <c r="AAT12" s="451"/>
      <c r="AAU12" s="451"/>
      <c r="AAV12" s="451"/>
      <c r="AAW12" s="451"/>
      <c r="AAX12" s="451"/>
      <c r="AAY12" s="451"/>
      <c r="AAZ12" s="451"/>
      <c r="ABA12" s="451"/>
      <c r="ABB12" s="451"/>
      <c r="ABC12" s="451"/>
      <c r="ABD12" s="451"/>
      <c r="ABE12" s="451"/>
      <c r="ABF12" s="451"/>
      <c r="ABG12" s="451"/>
      <c r="ABH12" s="451"/>
      <c r="ABI12" s="451"/>
      <c r="ABJ12" s="451"/>
      <c r="ABK12" s="451"/>
      <c r="ABL12" s="451"/>
      <c r="ABM12" s="451"/>
      <c r="ABN12" s="451"/>
      <c r="ABO12" s="451"/>
      <c r="ABP12" s="451"/>
      <c r="ABQ12" s="451"/>
      <c r="ABR12" s="451"/>
      <c r="ABS12" s="451"/>
      <c r="ABT12" s="451"/>
      <c r="ABU12" s="451"/>
      <c r="ABV12" s="451"/>
      <c r="ABW12" s="451"/>
      <c r="ABX12" s="451"/>
      <c r="ABY12" s="451"/>
      <c r="ABZ12" s="451"/>
      <c r="ACA12" s="451"/>
      <c r="ACB12" s="451"/>
      <c r="ACC12" s="451"/>
      <c r="ACD12" s="451"/>
      <c r="ACE12" s="451"/>
      <c r="ACF12" s="451"/>
      <c r="ACG12" s="451"/>
      <c r="ACH12" s="451"/>
      <c r="ACI12" s="451"/>
      <c r="ACJ12" s="451"/>
      <c r="ACK12" s="451"/>
      <c r="ACL12" s="451"/>
      <c r="ACM12" s="451"/>
      <c r="ACN12" s="451"/>
      <c r="ACO12" s="451"/>
      <c r="ACP12" s="451"/>
      <c r="ACQ12" s="451"/>
      <c r="ACR12" s="451"/>
      <c r="ACS12" s="451"/>
      <c r="ACT12" s="451"/>
      <c r="ACU12" s="451"/>
      <c r="ACV12" s="451"/>
      <c r="ACW12" s="451"/>
      <c r="ACX12" s="451"/>
      <c r="ACY12" s="451"/>
      <c r="ACZ12" s="451"/>
      <c r="ADA12" s="451"/>
      <c r="ADB12" s="451"/>
      <c r="ADC12" s="451"/>
      <c r="ADD12" s="451"/>
      <c r="ADE12" s="451"/>
      <c r="ADF12" s="451"/>
      <c r="ADG12" s="451"/>
      <c r="ADH12" s="451"/>
      <c r="ADI12" s="451"/>
      <c r="ADJ12" s="451"/>
      <c r="ADK12" s="451"/>
      <c r="ADL12" s="451"/>
      <c r="ADM12" s="451"/>
      <c r="ADN12" s="451"/>
      <c r="ADO12" s="451"/>
      <c r="ADP12" s="451"/>
      <c r="ADQ12" s="451"/>
      <c r="ADR12" s="451"/>
      <c r="ADS12" s="451"/>
      <c r="ADT12" s="451"/>
      <c r="ADU12" s="451"/>
      <c r="ADV12" s="451"/>
      <c r="ADW12" s="451"/>
      <c r="ADX12" s="451"/>
      <c r="ADY12" s="451"/>
      <c r="ADZ12" s="451"/>
      <c r="AEA12" s="451"/>
      <c r="AEB12" s="451"/>
      <c r="AEC12" s="451"/>
      <c r="AED12" s="451"/>
      <c r="AEE12" s="451"/>
      <c r="AEF12" s="451"/>
      <c r="AEG12" s="451"/>
      <c r="AEH12" s="451"/>
      <c r="AEI12" s="451"/>
      <c r="AEJ12" s="451"/>
      <c r="AEK12" s="451"/>
      <c r="AEL12" s="451"/>
      <c r="AEM12" s="451"/>
      <c r="AEN12" s="451"/>
      <c r="AEO12" s="451"/>
      <c r="AEP12" s="451"/>
      <c r="AEQ12" s="451"/>
      <c r="AER12" s="451"/>
      <c r="AES12" s="451"/>
      <c r="AET12" s="451"/>
      <c r="AEU12" s="451"/>
      <c r="AEV12" s="451"/>
      <c r="AEW12" s="451"/>
      <c r="AEX12" s="451"/>
      <c r="AEY12" s="451"/>
      <c r="AEZ12" s="451"/>
      <c r="AFA12" s="451"/>
      <c r="AFB12" s="451"/>
      <c r="AFC12" s="451"/>
      <c r="AFD12" s="451"/>
      <c r="AFE12" s="451"/>
      <c r="AFF12" s="451"/>
      <c r="AFG12" s="451"/>
      <c r="AFH12" s="451"/>
      <c r="AFI12" s="451"/>
      <c r="AFJ12" s="451"/>
      <c r="AFK12" s="451"/>
      <c r="AFL12" s="451"/>
      <c r="AFM12" s="451"/>
      <c r="AFN12" s="451"/>
      <c r="AFO12" s="451"/>
      <c r="AFP12" s="451"/>
      <c r="AFQ12" s="451"/>
      <c r="AFR12" s="451"/>
      <c r="AFS12" s="451"/>
      <c r="AFT12" s="451"/>
      <c r="AFU12" s="451"/>
      <c r="AFV12" s="451"/>
    </row>
    <row r="13" spans="1:854" s="141" customFormat="1" ht="27.6" customHeight="1" x14ac:dyDescent="0.25">
      <c r="A13" s="162"/>
      <c r="B13" s="518" t="s">
        <v>79</v>
      </c>
      <c r="C13" s="518"/>
      <c r="D13" s="518"/>
      <c r="E13" s="519"/>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row>
    <row r="14" spans="1:854" x14ac:dyDescent="0.25">
      <c r="A14" s="162"/>
      <c r="B14" s="516"/>
      <c r="C14" s="516"/>
      <c r="D14" s="516"/>
      <c r="E14" s="517"/>
    </row>
    <row r="15" spans="1:854" x14ac:dyDescent="0.25">
      <c r="A15" s="162"/>
      <c r="B15" s="516"/>
      <c r="C15" s="516"/>
      <c r="D15" s="516"/>
      <c r="E15" s="517"/>
    </row>
    <row r="16" spans="1:854" x14ac:dyDescent="0.25">
      <c r="A16" s="162"/>
      <c r="B16" s="516"/>
      <c r="C16" s="516"/>
      <c r="D16" s="516"/>
      <c r="E16" s="517"/>
    </row>
    <row r="17" spans="1:5" x14ac:dyDescent="0.25">
      <c r="A17" s="163"/>
      <c r="B17" s="516"/>
      <c r="C17" s="516"/>
      <c r="D17" s="516"/>
      <c r="E17" s="517"/>
    </row>
    <row r="18" spans="1:5" x14ac:dyDescent="0.25">
      <c r="A18" s="525" t="s">
        <v>80</v>
      </c>
      <c r="B18" s="526"/>
      <c r="C18" s="526"/>
      <c r="D18" s="526"/>
      <c r="E18" s="527"/>
    </row>
    <row r="19" spans="1:5" ht="73.5" customHeight="1" x14ac:dyDescent="0.25">
      <c r="A19" s="522" t="s">
        <v>81</v>
      </c>
      <c r="B19" s="523"/>
      <c r="C19" s="523"/>
      <c r="D19" s="523"/>
      <c r="E19" s="524"/>
    </row>
    <row r="20" spans="1:5" x14ac:dyDescent="0.25">
      <c r="A20" s="161" t="s">
        <v>82</v>
      </c>
      <c r="B20" s="498" t="s">
        <v>83</v>
      </c>
      <c r="C20" s="498"/>
      <c r="D20" s="498"/>
      <c r="E20" s="499"/>
    </row>
    <row r="21" spans="1:5" x14ac:dyDescent="0.25">
      <c r="A21" s="164"/>
      <c r="B21" s="512"/>
      <c r="C21" s="512"/>
      <c r="D21" s="512"/>
      <c r="E21" s="513"/>
    </row>
    <row r="22" spans="1:5" x14ac:dyDescent="0.25">
      <c r="A22" s="164"/>
      <c r="B22" s="512"/>
      <c r="C22" s="512"/>
      <c r="D22" s="512"/>
      <c r="E22" s="513"/>
    </row>
    <row r="23" spans="1:5" x14ac:dyDescent="0.25">
      <c r="A23" s="164"/>
      <c r="B23" s="512"/>
      <c r="C23" s="512"/>
      <c r="D23" s="512"/>
      <c r="E23" s="513"/>
    </row>
    <row r="24" spans="1:5" x14ac:dyDescent="0.25">
      <c r="A24" s="162"/>
      <c r="B24" s="512"/>
      <c r="C24" s="512"/>
      <c r="D24" s="512"/>
      <c r="E24" s="513"/>
    </row>
    <row r="25" spans="1:5" x14ac:dyDescent="0.25">
      <c r="A25" s="164"/>
      <c r="B25" s="512"/>
      <c r="C25" s="512"/>
      <c r="D25" s="512"/>
      <c r="E25" s="513"/>
    </row>
    <row r="26" spans="1:5" ht="15.75" thickBot="1" x14ac:dyDescent="0.3">
      <c r="A26" s="165"/>
      <c r="B26" s="520"/>
      <c r="C26" s="520"/>
      <c r="D26" s="520"/>
      <c r="E26" s="521"/>
    </row>
  </sheetData>
  <sheetProtection selectLockedCells="1" selectUnlockedCells="1"/>
  <mergeCells count="76">
    <mergeCell ref="B24:E24"/>
    <mergeCell ref="B25:E25"/>
    <mergeCell ref="B26:E26"/>
    <mergeCell ref="B17:E17"/>
    <mergeCell ref="A19:E19"/>
    <mergeCell ref="B20:E20"/>
    <mergeCell ref="B21:E21"/>
    <mergeCell ref="B22:E22"/>
    <mergeCell ref="B23:E23"/>
    <mergeCell ref="A18:E18"/>
    <mergeCell ref="IM12:IP12"/>
    <mergeCell ref="IR12:IU12"/>
    <mergeCell ref="B13:E13"/>
    <mergeCell ref="B14:E14"/>
    <mergeCell ref="B15:E15"/>
    <mergeCell ref="IC12:IF12"/>
    <mergeCell ref="IH12:IK12"/>
    <mergeCell ref="FZ12:GC12"/>
    <mergeCell ref="DW12:DZ12"/>
    <mergeCell ref="EB12:EE12"/>
    <mergeCell ref="EG12:EJ12"/>
    <mergeCell ref="EL12:EO12"/>
    <mergeCell ref="EQ12:ET12"/>
    <mergeCell ref="EV12:EY12"/>
    <mergeCell ref="CS12:CV12"/>
    <mergeCell ref="CX12:DA12"/>
    <mergeCell ref="B16:E16"/>
    <mergeCell ref="HI12:HL12"/>
    <mergeCell ref="HN12:HQ12"/>
    <mergeCell ref="HS12:HV12"/>
    <mergeCell ref="HX12:IA12"/>
    <mergeCell ref="GE12:GH12"/>
    <mergeCell ref="GJ12:GM12"/>
    <mergeCell ref="GO12:GR12"/>
    <mergeCell ref="GT12:GW12"/>
    <mergeCell ref="GY12:HB12"/>
    <mergeCell ref="HD12:HG12"/>
    <mergeCell ref="FA12:FD12"/>
    <mergeCell ref="FF12:FI12"/>
    <mergeCell ref="FK12:FN12"/>
    <mergeCell ref="FP12:FS12"/>
    <mergeCell ref="FU12:FX12"/>
    <mergeCell ref="DC12:DF12"/>
    <mergeCell ref="DH12:DK12"/>
    <mergeCell ref="DM12:DP12"/>
    <mergeCell ref="DR12:DU12"/>
    <mergeCell ref="BO12:BR12"/>
    <mergeCell ref="BT12:BW12"/>
    <mergeCell ref="BY12:CB12"/>
    <mergeCell ref="CD12:CG12"/>
    <mergeCell ref="CI12:CL12"/>
    <mergeCell ref="CN12:CQ12"/>
    <mergeCell ref="BJ12:BM12"/>
    <mergeCell ref="G12:J12"/>
    <mergeCell ref="L12:O12"/>
    <mergeCell ref="Q12:T12"/>
    <mergeCell ref="V12:Y12"/>
    <mergeCell ref="AA12:AD12"/>
    <mergeCell ref="AF12:AI12"/>
    <mergeCell ref="AK12:AN12"/>
    <mergeCell ref="AP12:AS12"/>
    <mergeCell ref="AU12:AX12"/>
    <mergeCell ref="AZ12:BC12"/>
    <mergeCell ref="BE12:BH12"/>
    <mergeCell ref="B12:E12"/>
    <mergeCell ref="A1:E1"/>
    <mergeCell ref="A2:E2"/>
    <mergeCell ref="A3:E3"/>
    <mergeCell ref="A4:E4"/>
    <mergeCell ref="B5:E5"/>
    <mergeCell ref="B6:E6"/>
    <mergeCell ref="B7:E7"/>
    <mergeCell ref="B8:E8"/>
    <mergeCell ref="B9:E9"/>
    <mergeCell ref="B10:E10"/>
    <mergeCell ref="A11:E11"/>
  </mergeCells>
  <pageMargins left="0.75" right="0.75" top="1" bottom="1" header="0.51180555555555551" footer="0.51180555555555551"/>
  <pageSetup firstPageNumber="0" orientation="portrait" horizontalDpi="300" verticalDpi="300"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G24"/>
  <sheetViews>
    <sheetView zoomScaleNormal="100" workbookViewId="0">
      <selection activeCell="B9" sqref="B9"/>
    </sheetView>
  </sheetViews>
  <sheetFormatPr defaultColWidth="8.7109375" defaultRowHeight="12.75" x14ac:dyDescent="0.2"/>
  <cols>
    <col min="1" max="1" width="39" customWidth="1"/>
    <col min="2" max="2" width="23" customWidth="1"/>
    <col min="3" max="3" width="42.28515625" customWidth="1"/>
    <col min="7" max="7" width="17.5703125" customWidth="1"/>
  </cols>
  <sheetData>
    <row r="1" spans="1:3" ht="15" x14ac:dyDescent="0.25">
      <c r="A1" s="374" t="s">
        <v>84</v>
      </c>
      <c r="B1" s="453" t="s">
        <v>85</v>
      </c>
      <c r="C1" s="453" t="s">
        <v>86</v>
      </c>
    </row>
    <row r="2" spans="1:3" ht="15" x14ac:dyDescent="0.25">
      <c r="A2" s="375" t="s">
        <v>87</v>
      </c>
      <c r="B2" s="371">
        <v>0.06</v>
      </c>
      <c r="C2" s="371">
        <v>0.06</v>
      </c>
    </row>
    <row r="3" spans="1:3" ht="15" x14ac:dyDescent="0.25">
      <c r="A3" s="375" t="s">
        <v>88</v>
      </c>
      <c r="B3" s="371">
        <v>0.06</v>
      </c>
      <c r="C3" s="371">
        <v>0.06</v>
      </c>
    </row>
    <row r="4" spans="1:3" ht="15" x14ac:dyDescent="0.25">
      <c r="A4" s="375" t="s">
        <v>89</v>
      </c>
      <c r="B4" s="371">
        <v>0.1</v>
      </c>
      <c r="C4" s="371">
        <v>0.05</v>
      </c>
    </row>
    <row r="5" spans="1:3" ht="14.25" customHeight="1" x14ac:dyDescent="0.25">
      <c r="A5" s="375" t="s">
        <v>90</v>
      </c>
      <c r="B5" s="371">
        <v>0.1</v>
      </c>
      <c r="C5" s="371">
        <v>0.1</v>
      </c>
    </row>
    <row r="6" spans="1:3" ht="15" x14ac:dyDescent="0.25">
      <c r="A6" s="375" t="s">
        <v>91</v>
      </c>
      <c r="B6" s="371">
        <v>0.3</v>
      </c>
      <c r="C6" s="371">
        <v>0.30000000000000004</v>
      </c>
    </row>
    <row r="7" spans="1:3" ht="15" x14ac:dyDescent="0.25">
      <c r="A7" s="375" t="s">
        <v>92</v>
      </c>
      <c r="B7" s="371">
        <v>0.2</v>
      </c>
      <c r="C7" s="371">
        <v>0.2</v>
      </c>
    </row>
    <row r="8" spans="1:3" ht="15" x14ac:dyDescent="0.25">
      <c r="A8" s="375" t="s">
        <v>93</v>
      </c>
      <c r="B8" s="371">
        <v>0.05</v>
      </c>
      <c r="C8" s="371">
        <v>0.05</v>
      </c>
    </row>
    <row r="9" spans="1:3" ht="15" x14ac:dyDescent="0.25">
      <c r="A9" s="375" t="s">
        <v>94</v>
      </c>
      <c r="B9" s="371">
        <v>1</v>
      </c>
      <c r="C9" s="371">
        <v>0.01</v>
      </c>
    </row>
    <row r="10" spans="1:3" ht="15" x14ac:dyDescent="0.25">
      <c r="A10" s="413" t="s">
        <v>95</v>
      </c>
      <c r="B10" s="371">
        <v>0.18</v>
      </c>
      <c r="C10" s="371">
        <v>0.18</v>
      </c>
    </row>
    <row r="11" spans="1:3" ht="30" customHeight="1" x14ac:dyDescent="0.2">
      <c r="A11" s="528" t="s">
        <v>96</v>
      </c>
      <c r="B11" s="528"/>
      <c r="C11" s="528"/>
    </row>
    <row r="12" spans="1:3" ht="15" x14ac:dyDescent="0.25">
      <c r="A12" s="374" t="s">
        <v>84</v>
      </c>
      <c r="B12" s="453" t="s">
        <v>85</v>
      </c>
      <c r="C12" s="453" t="s">
        <v>97</v>
      </c>
    </row>
    <row r="13" spans="1:3" ht="15" x14ac:dyDescent="0.25">
      <c r="A13" s="375" t="s">
        <v>98</v>
      </c>
      <c r="B13" s="372">
        <v>0.25</v>
      </c>
      <c r="C13" s="372">
        <v>0.25</v>
      </c>
    </row>
    <row r="14" spans="1:3" ht="15" x14ac:dyDescent="0.25">
      <c r="A14" s="375" t="s">
        <v>99</v>
      </c>
      <c r="B14" s="372">
        <v>0.15</v>
      </c>
      <c r="C14" s="372">
        <v>0.15</v>
      </c>
    </row>
    <row r="15" spans="1:3" ht="15" x14ac:dyDescent="0.25">
      <c r="A15" s="375" t="s">
        <v>100</v>
      </c>
      <c r="B15" s="372">
        <v>0.05</v>
      </c>
      <c r="C15" s="372">
        <v>0.05</v>
      </c>
    </row>
    <row r="16" spans="1:3" ht="30" x14ac:dyDescent="0.25">
      <c r="A16" s="376" t="s">
        <v>101</v>
      </c>
      <c r="B16" s="372">
        <v>0.2</v>
      </c>
      <c r="C16" s="372" t="s">
        <v>102</v>
      </c>
    </row>
    <row r="17" spans="1:7" ht="30" x14ac:dyDescent="0.25">
      <c r="A17" s="376" t="s">
        <v>103</v>
      </c>
      <c r="B17" s="372">
        <v>0.3</v>
      </c>
      <c r="C17" s="373" t="s">
        <v>104</v>
      </c>
    </row>
    <row r="18" spans="1:7" ht="15" x14ac:dyDescent="0.25">
      <c r="A18" s="375" t="s">
        <v>105</v>
      </c>
      <c r="B18" s="372">
        <v>0.3</v>
      </c>
      <c r="C18" s="372" t="s">
        <v>106</v>
      </c>
    </row>
    <row r="19" spans="1:7" ht="15" x14ac:dyDescent="0.25">
      <c r="A19" s="375" t="s">
        <v>107</v>
      </c>
      <c r="B19" s="372">
        <v>0</v>
      </c>
      <c r="C19" s="372">
        <v>0.01</v>
      </c>
    </row>
    <row r="20" spans="1:7" ht="18" customHeight="1" x14ac:dyDescent="0.2">
      <c r="A20" s="528" t="s">
        <v>108</v>
      </c>
      <c r="B20" s="528"/>
      <c r="C20" s="528"/>
    </row>
    <row r="21" spans="1:7" s="368" customFormat="1" ht="15.75" customHeight="1" x14ac:dyDescent="0.25">
      <c r="A21" s="367"/>
      <c r="B21" s="529" t="s">
        <v>109</v>
      </c>
      <c r="C21" s="529"/>
      <c r="D21" s="529"/>
      <c r="E21" s="529"/>
      <c r="F21" s="529"/>
      <c r="G21" s="529"/>
    </row>
    <row r="22" spans="1:7" s="368" customFormat="1" ht="15.75" customHeight="1" x14ac:dyDescent="0.25">
      <c r="A22" s="453" t="s">
        <v>110</v>
      </c>
      <c r="B22" s="453" t="s">
        <v>111</v>
      </c>
      <c r="C22" s="453" t="s">
        <v>112</v>
      </c>
      <c r="D22" s="453" t="s">
        <v>113</v>
      </c>
      <c r="E22" s="453" t="s">
        <v>114</v>
      </c>
      <c r="F22" s="453" t="s">
        <v>115</v>
      </c>
      <c r="G22" s="453" t="s">
        <v>116</v>
      </c>
    </row>
    <row r="23" spans="1:7" s="368" customFormat="1" ht="15.75" customHeight="1" x14ac:dyDescent="0.25">
      <c r="A23" s="453" t="s">
        <v>117</v>
      </c>
      <c r="B23" s="369">
        <v>0.1</v>
      </c>
      <c r="C23" s="369">
        <v>0.1</v>
      </c>
      <c r="D23" s="369">
        <v>0.1</v>
      </c>
      <c r="E23" s="369">
        <v>0.2</v>
      </c>
      <c r="F23" s="369">
        <v>0.2</v>
      </c>
      <c r="G23" s="370" t="s">
        <v>118</v>
      </c>
    </row>
    <row r="24" spans="1:7" s="368" customFormat="1" ht="15.75" customHeight="1" x14ac:dyDescent="0.25">
      <c r="A24" s="453" t="s">
        <v>119</v>
      </c>
      <c r="B24" s="370" t="s">
        <v>120</v>
      </c>
      <c r="C24" s="369">
        <v>0.1</v>
      </c>
      <c r="D24" s="369">
        <v>0.1</v>
      </c>
      <c r="E24" s="369">
        <v>0.2</v>
      </c>
      <c r="F24" s="369">
        <v>0.2</v>
      </c>
      <c r="G24" s="370" t="s">
        <v>118</v>
      </c>
    </row>
  </sheetData>
  <sheetProtection selectLockedCells="1" selectUnlockedCells="1"/>
  <mergeCells count="3">
    <mergeCell ref="A11:C11"/>
    <mergeCell ref="B21:G21"/>
    <mergeCell ref="A20:C20"/>
  </mergeCells>
  <pageMargins left="0.75" right="0.75" top="1" bottom="1" header="0.51180555555555551" footer="0.51180555555555551"/>
  <pageSetup firstPageNumber="0" orientation="portrait" horizontalDpi="300" verticalDpi="300"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dimension ref="A1:AS324"/>
  <sheetViews>
    <sheetView tabSelected="1" zoomScale="90" zoomScaleNormal="90" workbookViewId="0">
      <pane ySplit="12" topLeftCell="A189" activePane="bottomLeft" state="frozen"/>
      <selection activeCell="O1" sqref="O1"/>
      <selection pane="bottomLeft" activeCell="A202" sqref="A202"/>
    </sheetView>
  </sheetViews>
  <sheetFormatPr defaultColWidth="9.140625" defaultRowHeight="12.75" outlineLevelRow="1" x14ac:dyDescent="0.2"/>
  <cols>
    <col min="1" max="1" width="5.28515625" style="15" customWidth="1"/>
    <col min="2" max="2" width="4.85546875" style="15" customWidth="1"/>
    <col min="3" max="3" width="57.140625" style="10" customWidth="1"/>
    <col min="4" max="4" width="7.7109375" style="9" customWidth="1"/>
    <col min="5" max="5" width="9.42578125" style="9" bestFit="1" customWidth="1"/>
    <col min="6" max="6" width="7.7109375" style="11" customWidth="1"/>
    <col min="7" max="9" width="7.7109375" style="9" customWidth="1"/>
    <col min="10" max="10" width="7.7109375" style="11" customWidth="1"/>
    <col min="11" max="11" width="7.5703125" style="9" customWidth="1"/>
    <col min="12" max="12" width="8.5703125" style="9" bestFit="1" customWidth="1"/>
    <col min="13" max="14" width="7.5703125" style="9" customWidth="1"/>
    <col min="15" max="16" width="7.5703125" style="12" customWidth="1"/>
    <col min="17" max="17" width="7.5703125" style="224" customWidth="1"/>
    <col min="18" max="18" width="7.5703125" style="9" customWidth="1"/>
    <col min="19" max="19" width="8.5703125" style="9" bestFit="1" customWidth="1"/>
    <col min="20" max="20" width="7.5703125" style="224" customWidth="1"/>
    <col min="21" max="21" width="5.42578125" style="201" customWidth="1"/>
    <col min="22" max="22" width="6" style="14" customWidth="1"/>
    <col min="23" max="45" width="9.140625" style="14"/>
    <col min="46" max="16384" width="9.140625" style="15"/>
  </cols>
  <sheetData>
    <row r="1" spans="1:45" ht="15" x14ac:dyDescent="0.25">
      <c r="A1" s="635" t="s">
        <v>121</v>
      </c>
      <c r="B1" s="635"/>
      <c r="C1" s="635"/>
      <c r="D1" s="635"/>
      <c r="E1" s="635"/>
      <c r="F1" s="635"/>
      <c r="G1" s="635"/>
      <c r="H1" s="635"/>
      <c r="I1" s="635"/>
      <c r="J1" s="635"/>
      <c r="K1" s="635"/>
      <c r="L1" s="635"/>
      <c r="M1" s="635"/>
      <c r="N1" s="635"/>
      <c r="O1" s="635"/>
      <c r="P1" s="635"/>
      <c r="Q1" s="635"/>
      <c r="R1" s="635"/>
      <c r="S1" s="635"/>
      <c r="T1" s="636"/>
      <c r="AN1" s="15"/>
      <c r="AO1" s="15"/>
      <c r="AP1" s="15"/>
      <c r="AQ1" s="15"/>
      <c r="AR1" s="15"/>
      <c r="AS1" s="15"/>
    </row>
    <row r="2" spans="1:45" ht="15" hidden="1" outlineLevel="1" x14ac:dyDescent="0.25">
      <c r="C2" s="603" t="s">
        <v>122</v>
      </c>
      <c r="D2" s="604"/>
      <c r="E2" s="604"/>
      <c r="F2" s="604"/>
      <c r="G2" s="604"/>
      <c r="H2" s="604"/>
      <c r="I2" s="604"/>
      <c r="J2" s="604"/>
      <c r="K2" s="604"/>
      <c r="L2" s="604"/>
      <c r="M2" s="604"/>
      <c r="N2" s="604"/>
      <c r="O2" s="604"/>
      <c r="P2" s="604"/>
      <c r="Q2" s="604"/>
      <c r="R2" s="604"/>
      <c r="S2" s="604"/>
      <c r="T2" s="604"/>
      <c r="AN2" s="15"/>
      <c r="AO2" s="15"/>
      <c r="AP2" s="15"/>
      <c r="AQ2" s="15"/>
      <c r="AR2" s="15"/>
      <c r="AS2" s="15"/>
    </row>
    <row r="3" spans="1:45" ht="15" hidden="1" outlineLevel="1" x14ac:dyDescent="0.25">
      <c r="C3" s="603" t="s">
        <v>123</v>
      </c>
      <c r="D3" s="604"/>
      <c r="E3" s="604"/>
      <c r="F3" s="604"/>
      <c r="G3" s="604"/>
      <c r="H3" s="604"/>
      <c r="I3" s="604"/>
      <c r="J3" s="604"/>
      <c r="K3" s="604"/>
      <c r="L3" s="604"/>
      <c r="M3" s="604"/>
      <c r="N3" s="604"/>
      <c r="O3" s="604"/>
      <c r="P3" s="604"/>
      <c r="Q3" s="604"/>
      <c r="R3" s="604"/>
      <c r="S3" s="604"/>
      <c r="T3" s="604"/>
      <c r="AN3" s="15"/>
      <c r="AO3" s="15"/>
      <c r="AP3" s="15"/>
      <c r="AQ3" s="15"/>
      <c r="AR3" s="15"/>
      <c r="AS3" s="15"/>
    </row>
    <row r="4" spans="1:45" ht="15" hidden="1" outlineLevel="1" x14ac:dyDescent="0.25">
      <c r="C4" s="603" t="s">
        <v>124</v>
      </c>
      <c r="D4" s="604"/>
      <c r="E4" s="604"/>
      <c r="F4" s="604"/>
      <c r="G4" s="604"/>
      <c r="H4" s="604"/>
      <c r="I4" s="604"/>
      <c r="J4" s="604"/>
      <c r="K4" s="604"/>
      <c r="L4" s="604"/>
      <c r="M4" s="604"/>
      <c r="N4" s="604"/>
      <c r="O4" s="604"/>
      <c r="P4" s="604"/>
      <c r="Q4" s="604"/>
      <c r="R4" s="604"/>
      <c r="S4" s="604"/>
      <c r="T4" s="604"/>
      <c r="AN4" s="15"/>
      <c r="AO4" s="15"/>
      <c r="AP4" s="15"/>
      <c r="AQ4" s="15"/>
      <c r="AR4" s="15"/>
      <c r="AS4" s="15"/>
    </row>
    <row r="5" spans="1:45" ht="15" hidden="1" outlineLevel="1" x14ac:dyDescent="0.25">
      <c r="C5" s="603" t="s">
        <v>125</v>
      </c>
      <c r="D5" s="604"/>
      <c r="E5" s="604"/>
      <c r="F5" s="604"/>
      <c r="G5" s="604"/>
      <c r="H5" s="604"/>
      <c r="I5" s="604"/>
      <c r="J5" s="604"/>
      <c r="K5" s="604"/>
      <c r="L5" s="604"/>
      <c r="M5" s="604"/>
      <c r="N5" s="604"/>
      <c r="O5" s="604"/>
      <c r="P5" s="604"/>
      <c r="Q5" s="604"/>
      <c r="R5" s="604"/>
      <c r="S5" s="604"/>
      <c r="T5" s="604"/>
      <c r="AN5" s="15"/>
      <c r="AO5" s="15"/>
      <c r="AP5" s="15"/>
      <c r="AQ5" s="15"/>
      <c r="AR5" s="15"/>
      <c r="AS5" s="15"/>
    </row>
    <row r="6" spans="1:45" ht="27.75" hidden="1" customHeight="1" outlineLevel="1" thickBot="1" x14ac:dyDescent="0.3">
      <c r="C6" s="617" t="s">
        <v>126</v>
      </c>
      <c r="D6" s="618"/>
      <c r="E6" s="618"/>
      <c r="F6" s="618"/>
      <c r="G6" s="618"/>
      <c r="H6" s="618"/>
      <c r="I6" s="618"/>
      <c r="J6" s="618"/>
      <c r="K6" s="618"/>
      <c r="L6" s="618"/>
      <c r="M6" s="618"/>
      <c r="N6" s="618"/>
      <c r="O6" s="618"/>
      <c r="P6" s="618"/>
      <c r="Q6" s="618"/>
      <c r="R6" s="618"/>
      <c r="S6" s="618"/>
      <c r="T6" s="619"/>
      <c r="AN6" s="15"/>
      <c r="AO6" s="15"/>
      <c r="AP6" s="15"/>
      <c r="AQ6" s="15"/>
      <c r="AR6" s="15"/>
      <c r="AS6" s="15"/>
    </row>
    <row r="7" spans="1:45" ht="14.25" customHeight="1" collapsed="1" thickBot="1" x14ac:dyDescent="0.3">
      <c r="A7" s="637" t="s">
        <v>127</v>
      </c>
      <c r="B7" s="637"/>
      <c r="C7" s="637"/>
      <c r="D7" s="637"/>
      <c r="E7" s="637"/>
      <c r="F7" s="637"/>
      <c r="G7" s="637"/>
      <c r="H7" s="637"/>
      <c r="I7" s="637"/>
      <c r="J7" s="637"/>
      <c r="K7" s="637"/>
      <c r="L7" s="637"/>
      <c r="M7" s="637"/>
      <c r="N7" s="637"/>
      <c r="O7" s="637"/>
      <c r="P7" s="637"/>
      <c r="Q7" s="637"/>
      <c r="R7" s="637"/>
      <c r="S7" s="637"/>
      <c r="T7" s="637"/>
      <c r="AN7" s="15"/>
      <c r="AO7" s="15"/>
      <c r="AP7" s="15"/>
      <c r="AQ7" s="15"/>
      <c r="AR7" s="15"/>
      <c r="AS7" s="15"/>
    </row>
    <row r="8" spans="1:45" ht="14.25" hidden="1" customHeight="1" outlineLevel="1" x14ac:dyDescent="0.25">
      <c r="C8" s="533" t="s">
        <v>128</v>
      </c>
      <c r="D8" s="533"/>
      <c r="E8" s="533"/>
      <c r="F8" s="533"/>
      <c r="G8" s="533"/>
      <c r="H8" s="533"/>
      <c r="I8" s="533"/>
      <c r="J8" s="533"/>
      <c r="K8" s="533"/>
      <c r="L8" s="533"/>
      <c r="M8" s="533"/>
      <c r="N8" s="533"/>
      <c r="O8" s="533"/>
      <c r="P8" s="533"/>
      <c r="Q8" s="533"/>
      <c r="R8" s="533"/>
      <c r="S8" s="460"/>
      <c r="T8" s="460"/>
      <c r="AN8" s="15"/>
      <c r="AO8" s="15"/>
      <c r="AP8" s="15"/>
      <c r="AQ8" s="15"/>
      <c r="AR8" s="15"/>
      <c r="AS8" s="15"/>
    </row>
    <row r="9" spans="1:45" ht="14.25" hidden="1" customHeight="1" outlineLevel="1" x14ac:dyDescent="0.25">
      <c r="C9" s="533" t="s">
        <v>129</v>
      </c>
      <c r="D9" s="533"/>
      <c r="E9" s="533"/>
      <c r="F9" s="533"/>
      <c r="G9" s="533"/>
      <c r="H9" s="533"/>
      <c r="I9" s="533"/>
      <c r="J9" s="533"/>
      <c r="K9" s="533"/>
      <c r="L9" s="533"/>
      <c r="M9" s="533"/>
      <c r="N9" s="533"/>
      <c r="O9" s="533"/>
      <c r="P9" s="533"/>
      <c r="Q9" s="533"/>
      <c r="R9" s="533"/>
      <c r="S9" s="460"/>
      <c r="T9" s="460"/>
      <c r="AN9" s="15"/>
      <c r="AO9" s="15"/>
      <c r="AP9" s="15"/>
      <c r="AQ9" s="15"/>
      <c r="AR9" s="15"/>
      <c r="AS9" s="15"/>
    </row>
    <row r="10" spans="1:45" ht="32.25" hidden="1" customHeight="1" outlineLevel="1" thickBot="1" x14ac:dyDescent="0.3">
      <c r="C10" s="534" t="s">
        <v>130</v>
      </c>
      <c r="D10" s="535"/>
      <c r="E10" s="535"/>
      <c r="F10" s="536"/>
      <c r="G10" s="536"/>
      <c r="H10" s="536"/>
      <c r="I10" s="536"/>
      <c r="J10" s="536"/>
      <c r="K10" s="536"/>
      <c r="L10" s="536"/>
      <c r="M10" s="536"/>
      <c r="N10" s="536"/>
      <c r="O10" s="536"/>
      <c r="P10" s="536"/>
      <c r="Q10" s="536"/>
      <c r="R10" s="537"/>
      <c r="S10" s="460"/>
      <c r="T10" s="459"/>
      <c r="AN10" s="15"/>
      <c r="AO10" s="15"/>
      <c r="AP10" s="15"/>
      <c r="AQ10" s="15"/>
      <c r="AR10" s="15"/>
      <c r="AS10" s="15"/>
    </row>
    <row r="11" spans="1:45" ht="12.75" customHeight="1" collapsed="1" thickBot="1" x14ac:dyDescent="0.3">
      <c r="A11" s="540" t="s">
        <v>131</v>
      </c>
      <c r="B11" s="562" t="s">
        <v>132</v>
      </c>
      <c r="C11" s="613" t="s">
        <v>133</v>
      </c>
      <c r="D11" s="592" t="s">
        <v>134</v>
      </c>
      <c r="E11" s="592"/>
      <c r="F11" s="615" t="s">
        <v>135</v>
      </c>
      <c r="G11" s="616" t="s">
        <v>136</v>
      </c>
      <c r="H11" s="616"/>
      <c r="I11" s="616"/>
      <c r="J11" s="564" t="s">
        <v>135</v>
      </c>
      <c r="K11" s="566" t="s">
        <v>137</v>
      </c>
      <c r="L11" s="566"/>
      <c r="M11" s="566"/>
      <c r="N11" s="566"/>
      <c r="O11" s="566"/>
      <c r="P11" s="566"/>
      <c r="Q11" s="564" t="s">
        <v>135</v>
      </c>
      <c r="R11" s="567" t="s">
        <v>138</v>
      </c>
      <c r="S11" s="567"/>
      <c r="T11" s="564" t="s">
        <v>135</v>
      </c>
    </row>
    <row r="12" spans="1:45" s="18" customFormat="1" ht="76.5" customHeight="1" x14ac:dyDescent="0.2">
      <c r="A12" s="541"/>
      <c r="B12" s="563"/>
      <c r="C12" s="614"/>
      <c r="D12" s="306" t="s">
        <v>139</v>
      </c>
      <c r="E12" s="306" t="s">
        <v>140</v>
      </c>
      <c r="F12" s="565"/>
      <c r="G12" s="173" t="s">
        <v>141</v>
      </c>
      <c r="H12" s="173" t="s">
        <v>142</v>
      </c>
      <c r="I12" s="173" t="s">
        <v>143</v>
      </c>
      <c r="J12" s="565"/>
      <c r="K12" s="173" t="s">
        <v>144</v>
      </c>
      <c r="L12" s="173" t="s">
        <v>145</v>
      </c>
      <c r="M12" s="173" t="s">
        <v>146</v>
      </c>
      <c r="N12" s="295" t="s">
        <v>147</v>
      </c>
      <c r="O12" s="174" t="s">
        <v>148</v>
      </c>
      <c r="P12" s="174" t="s">
        <v>149</v>
      </c>
      <c r="Q12" s="565"/>
      <c r="R12" s="173" t="s">
        <v>150</v>
      </c>
      <c r="S12" s="173" t="s">
        <v>151</v>
      </c>
      <c r="T12" s="565"/>
      <c r="W12" s="17"/>
      <c r="X12" s="17"/>
      <c r="Y12" s="17"/>
      <c r="Z12" s="17"/>
      <c r="AA12" s="17"/>
      <c r="AB12" s="17"/>
      <c r="AC12" s="17"/>
      <c r="AD12" s="17"/>
      <c r="AE12" s="17"/>
      <c r="AF12" s="17"/>
      <c r="AG12" s="17"/>
      <c r="AH12" s="17"/>
      <c r="AI12" s="17"/>
      <c r="AJ12" s="17"/>
      <c r="AK12" s="17"/>
      <c r="AL12" s="17"/>
      <c r="AM12" s="17"/>
      <c r="AN12" s="17"/>
      <c r="AO12" s="17"/>
      <c r="AP12" s="17"/>
      <c r="AQ12" s="17"/>
      <c r="AR12" s="17"/>
      <c r="AS12" s="17"/>
    </row>
    <row r="13" spans="1:45" s="18" customFormat="1" ht="14.25" customHeight="1" thickBot="1" x14ac:dyDescent="0.3">
      <c r="A13" s="591" t="s">
        <v>464</v>
      </c>
      <c r="B13" s="591"/>
      <c r="C13" s="591"/>
      <c r="D13" s="591"/>
      <c r="E13" s="591"/>
      <c r="F13" s="591"/>
      <c r="G13" s="591"/>
      <c r="H13" s="591"/>
      <c r="I13" s="591"/>
      <c r="J13" s="591"/>
      <c r="K13" s="591"/>
      <c r="L13" s="591"/>
      <c r="M13" s="591"/>
      <c r="N13" s="591"/>
      <c r="O13" s="591"/>
      <c r="P13" s="591"/>
      <c r="Q13" s="591"/>
      <c r="R13" s="591"/>
      <c r="S13" s="591"/>
      <c r="T13" s="591"/>
      <c r="U13" s="458"/>
      <c r="V13" s="458"/>
      <c r="W13" s="17"/>
      <c r="X13" s="17"/>
      <c r="Y13" s="17"/>
      <c r="Z13" s="17"/>
      <c r="AA13" s="17"/>
      <c r="AB13" s="17"/>
      <c r="AC13" s="17"/>
      <c r="AD13" s="17"/>
      <c r="AE13" s="17"/>
      <c r="AF13" s="17"/>
      <c r="AG13" s="17"/>
      <c r="AH13" s="17"/>
      <c r="AI13" s="17"/>
      <c r="AJ13" s="17"/>
      <c r="AK13" s="17"/>
      <c r="AL13" s="17"/>
      <c r="AM13" s="17"/>
      <c r="AN13" s="17"/>
      <c r="AO13" s="17"/>
      <c r="AP13" s="17"/>
      <c r="AQ13" s="17"/>
      <c r="AR13" s="17"/>
      <c r="AS13" s="17"/>
    </row>
    <row r="14" spans="1:45" ht="15" outlineLevel="1" x14ac:dyDescent="0.25">
      <c r="A14" s="229">
        <v>1.1000000000000001</v>
      </c>
      <c r="B14" s="210"/>
      <c r="C14" s="445"/>
      <c r="D14" s="574">
        <v>100</v>
      </c>
      <c r="E14" s="574">
        <v>40</v>
      </c>
      <c r="F14" s="455"/>
      <c r="G14" s="572">
        <v>80</v>
      </c>
      <c r="H14" s="574">
        <v>16</v>
      </c>
      <c r="I14" s="574"/>
      <c r="J14" s="455"/>
      <c r="K14" s="178"/>
      <c r="L14" s="178">
        <v>1350</v>
      </c>
      <c r="M14" s="178"/>
      <c r="N14" s="296">
        <f>(K14+L14+M14)*'% Data'!$B$15</f>
        <v>67.5</v>
      </c>
      <c r="O14" s="307">
        <f>(K14+L14+M14)*'% Data'!$B$5</f>
        <v>135</v>
      </c>
      <c r="P14" s="308">
        <f>(K14+L14+M14)*'% Data'!$B$6</f>
        <v>405</v>
      </c>
      <c r="Q14" s="456">
        <f>SUM(K14:P14)</f>
        <v>1957.5</v>
      </c>
      <c r="R14" s="178"/>
      <c r="S14" s="178">
        <v>600</v>
      </c>
      <c r="T14" s="456">
        <f>SUM(R14:S14)</f>
        <v>600</v>
      </c>
    </row>
    <row r="15" spans="1:45" ht="15" outlineLevel="1" x14ac:dyDescent="0.25">
      <c r="A15" s="229">
        <v>1.2</v>
      </c>
      <c r="B15" s="208"/>
      <c r="C15" s="445"/>
      <c r="D15" s="574"/>
      <c r="E15" s="574"/>
      <c r="F15" s="455"/>
      <c r="G15" s="572"/>
      <c r="H15" s="574"/>
      <c r="I15" s="574"/>
      <c r="J15" s="455"/>
      <c r="K15" s="179"/>
      <c r="L15" s="179"/>
      <c r="M15" s="179"/>
      <c r="N15" s="297">
        <f>(K15+L15+M15)*'% Data'!$B$15</f>
        <v>0</v>
      </c>
      <c r="O15" s="309">
        <f>(K15+L15+M15)*'% Data'!$B$5</f>
        <v>0</v>
      </c>
      <c r="P15" s="310">
        <f>(K15+L15+M15)*'% Data'!$B$6</f>
        <v>0</v>
      </c>
      <c r="Q15" s="462">
        <f>SUM(K15:P15)</f>
        <v>0</v>
      </c>
      <c r="R15" s="179"/>
      <c r="S15" s="178"/>
      <c r="T15" s="462">
        <f>SUM(R15:S15)</f>
        <v>0</v>
      </c>
    </row>
    <row r="16" spans="1:45" ht="15" customHeight="1" outlineLevel="1" x14ac:dyDescent="0.25">
      <c r="A16" s="229">
        <v>1.3</v>
      </c>
      <c r="B16" s="208"/>
      <c r="C16" s="445"/>
      <c r="D16" s="574"/>
      <c r="E16" s="574"/>
      <c r="F16" s="455"/>
      <c r="G16" s="572"/>
      <c r="H16" s="574"/>
      <c r="I16" s="574"/>
      <c r="J16" s="455"/>
      <c r="K16" s="179"/>
      <c r="L16" s="179"/>
      <c r="M16" s="179"/>
      <c r="N16" s="296">
        <f>(K16+L16+M16)*'% Data'!$B$15</f>
        <v>0</v>
      </c>
      <c r="O16" s="309">
        <f>(K16+L16+M16)*'% Data'!$B$5</f>
        <v>0</v>
      </c>
      <c r="P16" s="310">
        <f>(K16+L16+M16)*'% Data'!$B$6</f>
        <v>0</v>
      </c>
      <c r="Q16" s="462">
        <f>SUM(K16:P16)</f>
        <v>0</v>
      </c>
      <c r="R16" s="179"/>
      <c r="S16" s="179"/>
      <c r="T16" s="462">
        <f>SUM(R16:S16)</f>
        <v>0</v>
      </c>
    </row>
    <row r="17" spans="1:45" ht="15" customHeight="1" outlineLevel="1" x14ac:dyDescent="0.25">
      <c r="A17" s="229">
        <v>1.4</v>
      </c>
      <c r="B17" s="208"/>
      <c r="C17" s="443"/>
      <c r="D17" s="574"/>
      <c r="E17" s="574"/>
      <c r="F17" s="455"/>
      <c r="G17" s="572"/>
      <c r="H17" s="574"/>
      <c r="I17" s="574"/>
      <c r="J17" s="455"/>
      <c r="K17" s="179"/>
      <c r="L17" s="179"/>
      <c r="M17" s="179"/>
      <c r="N17" s="297">
        <f>(K17+L17+M17)*'% Data'!$B$15</f>
        <v>0</v>
      </c>
      <c r="O17" s="311">
        <f>(K17+L17+M17)*'% Data'!$B$5</f>
        <v>0</v>
      </c>
      <c r="P17" s="312">
        <f>(K17+L17+M17)*'% Data'!$B$6</f>
        <v>0</v>
      </c>
      <c r="Q17" s="462">
        <f>SUM(K17:P17)</f>
        <v>0</v>
      </c>
      <c r="R17" s="179"/>
      <c r="S17" s="179"/>
      <c r="T17" s="462">
        <f>SUM(R17:S17)</f>
        <v>0</v>
      </c>
    </row>
    <row r="18" spans="1:45" s="166" customFormat="1" ht="15" customHeight="1" outlineLevel="1" x14ac:dyDescent="0.25">
      <c r="A18" s="229">
        <v>1.5</v>
      </c>
      <c r="B18" s="208"/>
      <c r="C18" s="444"/>
      <c r="D18" s="575"/>
      <c r="E18" s="575"/>
      <c r="F18" s="456"/>
      <c r="G18" s="573"/>
      <c r="H18" s="575"/>
      <c r="I18" s="575"/>
      <c r="J18" s="456"/>
      <c r="K18" s="179"/>
      <c r="L18" s="179"/>
      <c r="M18" s="179"/>
      <c r="N18" s="296">
        <f>(K18+L18+M18)*'% Data'!$B$15</f>
        <v>0</v>
      </c>
      <c r="O18" s="311">
        <f>(K18+L18+M18)*'% Data'!$B$5</f>
        <v>0</v>
      </c>
      <c r="P18" s="312">
        <f>(K18+L18+M18)*'% Data'!$B$6</f>
        <v>0</v>
      </c>
      <c r="Q18" s="454">
        <f>SUM(K18:P18)</f>
        <v>0</v>
      </c>
      <c r="R18" s="179"/>
      <c r="S18" s="179"/>
      <c r="T18" s="462">
        <f>SUM(R18:S18)</f>
        <v>0</v>
      </c>
      <c r="W18" s="28"/>
      <c r="X18" s="28"/>
      <c r="Y18" s="28"/>
      <c r="Z18" s="28"/>
      <c r="AA18" s="28"/>
      <c r="AB18" s="28"/>
      <c r="AC18" s="28"/>
      <c r="AD18" s="28"/>
      <c r="AE18" s="28"/>
      <c r="AF18" s="28"/>
      <c r="AG18" s="28"/>
      <c r="AH18" s="28"/>
      <c r="AI18" s="28"/>
      <c r="AJ18" s="28"/>
      <c r="AK18" s="28"/>
      <c r="AL18" s="28"/>
      <c r="AM18" s="28"/>
      <c r="AN18" s="28"/>
      <c r="AO18" s="28"/>
      <c r="AP18" s="28"/>
      <c r="AQ18" s="28"/>
      <c r="AR18" s="28"/>
      <c r="AS18" s="28"/>
    </row>
    <row r="19" spans="1:45" s="24" customFormat="1" ht="15" customHeight="1" outlineLevel="1" x14ac:dyDescent="0.25">
      <c r="A19" s="558" t="s">
        <v>152</v>
      </c>
      <c r="B19" s="559"/>
      <c r="C19" s="560"/>
      <c r="D19" s="313">
        <f>D14</f>
        <v>100</v>
      </c>
      <c r="E19" s="314">
        <f>E14</f>
        <v>40</v>
      </c>
      <c r="F19" s="315">
        <f>SUM(D19:E19)</f>
        <v>140</v>
      </c>
      <c r="G19" s="314">
        <f>G14</f>
        <v>80</v>
      </c>
      <c r="H19" s="314">
        <f>H14</f>
        <v>16</v>
      </c>
      <c r="I19" s="314">
        <f>I14</f>
        <v>0</v>
      </c>
      <c r="J19" s="315">
        <f>I14+G14+H14</f>
        <v>96</v>
      </c>
      <c r="K19" s="314">
        <f>SUM(K14:K18)</f>
        <v>0</v>
      </c>
      <c r="L19" s="314">
        <f t="shared" ref="L19:R19" si="0">SUM(L14:L18)</f>
        <v>1350</v>
      </c>
      <c r="M19" s="314">
        <f t="shared" si="0"/>
        <v>0</v>
      </c>
      <c r="N19" s="316">
        <f t="shared" si="0"/>
        <v>67.5</v>
      </c>
      <c r="O19" s="317">
        <f t="shared" si="0"/>
        <v>135</v>
      </c>
      <c r="P19" s="318">
        <f t="shared" si="0"/>
        <v>405</v>
      </c>
      <c r="Q19" s="319">
        <f t="shared" si="0"/>
        <v>1957.5</v>
      </c>
      <c r="R19" s="313">
        <f t="shared" si="0"/>
        <v>0</v>
      </c>
      <c r="S19" s="314">
        <f>SUM(S14:S18)</f>
        <v>600</v>
      </c>
      <c r="T19" s="319">
        <f>SUM(T14:T18)</f>
        <v>600</v>
      </c>
      <c r="U19" s="203"/>
      <c r="V19" s="28"/>
      <c r="W19" s="14"/>
      <c r="X19" s="14"/>
      <c r="Y19" s="14"/>
      <c r="Z19" s="14"/>
      <c r="AA19" s="14"/>
      <c r="AB19" s="14"/>
      <c r="AC19" s="14"/>
      <c r="AD19" s="14"/>
      <c r="AE19" s="14"/>
      <c r="AF19" s="14"/>
      <c r="AG19" s="14"/>
      <c r="AH19" s="14"/>
      <c r="AI19" s="14"/>
      <c r="AJ19" s="14"/>
      <c r="AK19" s="14"/>
      <c r="AL19" s="14"/>
      <c r="AM19" s="14"/>
      <c r="AN19" s="14"/>
      <c r="AO19" s="14"/>
      <c r="AP19" s="14"/>
      <c r="AQ19" s="14"/>
      <c r="AR19" s="14"/>
      <c r="AS19" s="14"/>
    </row>
    <row r="20" spans="1:45" ht="15.75" outlineLevel="1" thickBot="1" x14ac:dyDescent="0.3">
      <c r="A20" s="561" t="s">
        <v>153</v>
      </c>
      <c r="B20" s="561"/>
      <c r="C20" s="561"/>
      <c r="D20" s="576"/>
      <c r="E20" s="548"/>
      <c r="F20" s="548"/>
      <c r="G20" s="548"/>
      <c r="H20" s="548"/>
      <c r="I20" s="548"/>
      <c r="J20" s="548"/>
      <c r="K20" s="548"/>
      <c r="L20" s="548"/>
      <c r="M20" s="548"/>
      <c r="N20" s="548"/>
      <c r="O20" s="547"/>
      <c r="P20" s="547"/>
      <c r="Q20" s="547"/>
      <c r="R20" s="548"/>
      <c r="S20" s="548"/>
      <c r="T20" s="547"/>
    </row>
    <row r="21" spans="1:45" s="24" customFormat="1" ht="15.75" customHeight="1" x14ac:dyDescent="0.25">
      <c r="A21" s="590" t="s">
        <v>154</v>
      </c>
      <c r="B21" s="590"/>
      <c r="C21" s="590"/>
      <c r="D21" s="577">
        <f>F19+J19+Q19+T19</f>
        <v>2793.5</v>
      </c>
      <c r="E21" s="577"/>
      <c r="F21" s="577"/>
      <c r="G21" s="577"/>
      <c r="H21" s="577"/>
      <c r="I21" s="577"/>
      <c r="J21" s="578"/>
      <c r="K21" s="579" t="s">
        <v>155</v>
      </c>
      <c r="L21" s="580"/>
      <c r="M21" s="580"/>
      <c r="N21" s="580"/>
      <c r="O21" s="580"/>
      <c r="P21" s="581"/>
      <c r="Q21" s="582">
        <f>D21*$E$196/$D$150</f>
        <v>4930.6943331695375</v>
      </c>
      <c r="R21" s="583"/>
      <c r="S21" s="583"/>
      <c r="T21" s="583"/>
      <c r="U21" s="201"/>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row>
    <row r="22" spans="1:45" s="18" customFormat="1" ht="14.25" customHeight="1" x14ac:dyDescent="0.25">
      <c r="A22" s="557" t="s">
        <v>465</v>
      </c>
      <c r="B22" s="557"/>
      <c r="C22" s="557"/>
      <c r="D22" s="557"/>
      <c r="E22" s="557"/>
      <c r="F22" s="557"/>
      <c r="G22" s="557"/>
      <c r="H22" s="557"/>
      <c r="I22" s="557"/>
      <c r="J22" s="557"/>
      <c r="K22" s="557"/>
      <c r="L22" s="557"/>
      <c r="M22" s="557"/>
      <c r="N22" s="557"/>
      <c r="O22" s="557"/>
      <c r="P22" s="557"/>
      <c r="Q22" s="557"/>
      <c r="R22" s="557"/>
      <c r="S22" s="557"/>
      <c r="T22" s="557"/>
      <c r="U22" s="458"/>
      <c r="V22" s="458"/>
      <c r="W22" s="17"/>
      <c r="X22" s="17"/>
      <c r="Y22" s="17"/>
      <c r="Z22" s="17"/>
      <c r="AA22" s="17"/>
      <c r="AB22" s="17"/>
      <c r="AC22" s="17"/>
      <c r="AD22" s="17"/>
      <c r="AE22" s="17"/>
      <c r="AF22" s="17"/>
      <c r="AG22" s="17"/>
      <c r="AH22" s="17"/>
      <c r="AI22" s="17"/>
      <c r="AJ22" s="17"/>
      <c r="AK22" s="17"/>
      <c r="AL22" s="17"/>
      <c r="AM22" s="17"/>
      <c r="AN22" s="17"/>
      <c r="AO22" s="17"/>
      <c r="AP22" s="17"/>
      <c r="AQ22" s="17"/>
      <c r="AR22" s="17"/>
      <c r="AS22" s="17"/>
    </row>
    <row r="23" spans="1:45" ht="39" outlineLevel="1" x14ac:dyDescent="0.25">
      <c r="A23" s="229">
        <v>2.1</v>
      </c>
      <c r="B23" s="210"/>
      <c r="C23" s="446" t="s">
        <v>466</v>
      </c>
      <c r="D23" s="544"/>
      <c r="E23" s="544"/>
      <c r="F23" s="542"/>
      <c r="G23" s="588"/>
      <c r="H23" s="544"/>
      <c r="I23" s="586"/>
      <c r="J23" s="542"/>
      <c r="K23" s="237"/>
      <c r="L23" s="238">
        <v>330</v>
      </c>
      <c r="M23" s="238"/>
      <c r="N23" s="299">
        <f>(K23+L23+M23)*'% Data'!$B$15</f>
        <v>16.5</v>
      </c>
      <c r="O23" s="239">
        <f>(K23+L23+M23)*'% Data'!$B$5</f>
        <v>33</v>
      </c>
      <c r="P23" s="240">
        <f>(K23+L23+M23)*'% Data'!$B$6</f>
        <v>99</v>
      </c>
      <c r="Q23" s="176">
        <f t="shared" ref="Q23:Q28" si="1">SUM(K23:P23)</f>
        <v>478.5</v>
      </c>
      <c r="S23" s="238">
        <v>200</v>
      </c>
      <c r="T23" s="176">
        <f>SUM(S23:S23)</f>
        <v>200</v>
      </c>
    </row>
    <row r="24" spans="1:45" ht="39" outlineLevel="1" x14ac:dyDescent="0.25">
      <c r="A24" s="209">
        <v>2.2000000000000002</v>
      </c>
      <c r="B24" s="208"/>
      <c r="C24" s="10" t="s">
        <v>467</v>
      </c>
      <c r="D24" s="545"/>
      <c r="E24" s="545"/>
      <c r="F24" s="543"/>
      <c r="G24" s="589"/>
      <c r="H24" s="545"/>
      <c r="I24" s="587"/>
      <c r="J24" s="543"/>
      <c r="K24" s="220"/>
      <c r="L24" s="202">
        <v>120</v>
      </c>
      <c r="M24" s="202"/>
      <c r="N24" s="293">
        <f>(K24+L24+M24)*'% Data'!$B$15</f>
        <v>6</v>
      </c>
      <c r="O24" s="215">
        <f>(K24+L24+M24)*'% Data'!$B$5</f>
        <v>12</v>
      </c>
      <c r="P24" s="216">
        <f>(K24+L24+M24)*'% Data'!$B$6</f>
        <v>36</v>
      </c>
      <c r="Q24" s="200">
        <f t="shared" si="1"/>
        <v>174</v>
      </c>
      <c r="R24" s="202"/>
      <c r="S24" s="238">
        <v>80</v>
      </c>
      <c r="T24" s="200">
        <f>SUM(R24:S24)</f>
        <v>80</v>
      </c>
    </row>
    <row r="25" spans="1:45" ht="30" outlineLevel="1" x14ac:dyDescent="0.25">
      <c r="A25" s="229">
        <v>2.2999999999999998</v>
      </c>
      <c r="B25" s="208"/>
      <c r="C25" s="466" t="s">
        <v>468</v>
      </c>
      <c r="D25" s="545"/>
      <c r="E25" s="545"/>
      <c r="F25" s="543"/>
      <c r="G25" s="589"/>
      <c r="H25" s="545"/>
      <c r="I25" s="587"/>
      <c r="J25" s="543"/>
      <c r="K25" s="220"/>
      <c r="L25" s="202"/>
      <c r="M25" s="202"/>
      <c r="N25" s="299">
        <f>(K25+L25+M25)*'% Data'!$B$15</f>
        <v>0</v>
      </c>
      <c r="O25" s="215">
        <f>(K25+L25+M25)*'% Data'!$B$5</f>
        <v>0</v>
      </c>
      <c r="P25" s="216">
        <f>(K25+L25+M25)*'% Data'!$B$6</f>
        <v>0</v>
      </c>
      <c r="Q25" s="200">
        <f t="shared" si="1"/>
        <v>0</v>
      </c>
      <c r="R25" s="202"/>
      <c r="S25" s="238"/>
      <c r="T25" s="200">
        <f>SUM(R25:S25)</f>
        <v>0</v>
      </c>
    </row>
    <row r="26" spans="1:45" ht="60" outlineLevel="1" x14ac:dyDescent="0.25">
      <c r="A26" s="229"/>
      <c r="B26" s="208"/>
      <c r="C26" s="466" t="s">
        <v>469</v>
      </c>
      <c r="D26" s="545"/>
      <c r="E26" s="545"/>
      <c r="F26" s="543"/>
      <c r="G26" s="589"/>
      <c r="H26" s="545"/>
      <c r="I26" s="587"/>
      <c r="J26" s="543"/>
      <c r="K26" s="220"/>
      <c r="L26" s="202">
        <v>220</v>
      </c>
      <c r="M26" s="202"/>
      <c r="N26" s="299">
        <f>(K26+L26+M26)*'% Data'!$B$15</f>
        <v>11</v>
      </c>
      <c r="O26" s="215">
        <f>(K26+L26+M26)*'% Data'!$B$5</f>
        <v>22</v>
      </c>
      <c r="P26" s="216">
        <f>(K26+L26+M26)*'% Data'!$B$6</f>
        <v>66</v>
      </c>
      <c r="Q26" s="200">
        <f t="shared" si="1"/>
        <v>319</v>
      </c>
      <c r="R26" s="202"/>
      <c r="S26" s="238">
        <v>100</v>
      </c>
      <c r="T26" s="200">
        <f>SUM(R26:S26)</f>
        <v>100</v>
      </c>
    </row>
    <row r="27" spans="1:45" ht="45" outlineLevel="1" x14ac:dyDescent="0.25">
      <c r="A27" s="209">
        <v>2.4</v>
      </c>
      <c r="B27" s="208"/>
      <c r="C27" s="466" t="s">
        <v>470</v>
      </c>
      <c r="D27" s="545"/>
      <c r="E27" s="545"/>
      <c r="F27" s="543"/>
      <c r="G27" s="589"/>
      <c r="H27" s="545"/>
      <c r="I27" s="587"/>
      <c r="J27" s="543"/>
      <c r="K27" s="220"/>
      <c r="L27" s="202"/>
      <c r="M27" s="202"/>
      <c r="N27" s="293">
        <f>(K27+L27+M27)*'% Data'!$B$15</f>
        <v>0</v>
      </c>
      <c r="O27" s="215">
        <f>(K27+L27+M27)*'% Data'!$B$5</f>
        <v>0</v>
      </c>
      <c r="P27" s="216">
        <f>(K27+L27+M27)*'% Data'!$B$6</f>
        <v>0</v>
      </c>
      <c r="Q27" s="200">
        <f t="shared" si="1"/>
        <v>0</v>
      </c>
      <c r="R27" s="202"/>
      <c r="S27" s="238"/>
      <c r="T27" s="200">
        <f>SUM(R27:S27)</f>
        <v>0</v>
      </c>
    </row>
    <row r="28" spans="1:45" s="166" customFormat="1" ht="15" outlineLevel="1" x14ac:dyDescent="0.25">
      <c r="A28" s="229">
        <v>2.5</v>
      </c>
      <c r="B28" s="208"/>
      <c r="C28" s="446"/>
      <c r="D28" s="545"/>
      <c r="E28" s="545"/>
      <c r="F28" s="543"/>
      <c r="G28" s="589"/>
      <c r="H28" s="545"/>
      <c r="I28" s="587"/>
      <c r="J28" s="543"/>
      <c r="K28" s="220"/>
      <c r="L28" s="202"/>
      <c r="M28" s="202"/>
      <c r="N28" s="299">
        <f>(K28+L28+M28)*'% Data'!$B$15</f>
        <v>0</v>
      </c>
      <c r="O28" s="215">
        <f>(K28+L28+M28)*'% Data'!$B$5</f>
        <v>0</v>
      </c>
      <c r="P28" s="216">
        <f>(K28+L28+M28)*'% Data'!$B$6</f>
        <v>0</v>
      </c>
      <c r="Q28" s="200">
        <f t="shared" si="1"/>
        <v>0</v>
      </c>
      <c r="R28" s="202"/>
      <c r="S28" s="238"/>
      <c r="T28" s="200">
        <f>SUM(R28:S28)</f>
        <v>0</v>
      </c>
      <c r="W28" s="28"/>
      <c r="X28" s="28"/>
      <c r="Y28" s="28"/>
      <c r="Z28" s="28"/>
      <c r="AA28" s="28"/>
      <c r="AB28" s="28"/>
      <c r="AC28" s="28"/>
      <c r="AD28" s="28"/>
      <c r="AE28" s="28"/>
      <c r="AF28" s="28"/>
      <c r="AG28" s="28"/>
      <c r="AH28" s="28"/>
      <c r="AI28" s="28"/>
      <c r="AJ28" s="28"/>
      <c r="AK28" s="28"/>
      <c r="AL28" s="28"/>
      <c r="AM28" s="28"/>
      <c r="AN28" s="28"/>
      <c r="AO28" s="28"/>
      <c r="AP28" s="28"/>
      <c r="AQ28" s="28"/>
      <c r="AR28" s="28"/>
      <c r="AS28" s="28"/>
    </row>
    <row r="29" spans="1:45" s="24" customFormat="1" ht="15" customHeight="1" outlineLevel="1" x14ac:dyDescent="0.25">
      <c r="A29" s="558" t="s">
        <v>152</v>
      </c>
      <c r="B29" s="559"/>
      <c r="C29" s="560"/>
      <c r="D29" s="221">
        <f>D23</f>
        <v>0</v>
      </c>
      <c r="E29" s="199">
        <f>E23</f>
        <v>0</v>
      </c>
      <c r="F29" s="233">
        <f>SUM(D29:E29)</f>
        <v>0</v>
      </c>
      <c r="G29" s="199">
        <f>G23</f>
        <v>0</v>
      </c>
      <c r="H29" s="199">
        <f>H23</f>
        <v>0</v>
      </c>
      <c r="I29" s="199">
        <f>I23</f>
        <v>0</v>
      </c>
      <c r="J29" s="234">
        <f>I23+G23+H23</f>
        <v>0</v>
      </c>
      <c r="K29" s="199">
        <f t="shared" ref="K29:T29" si="2">SUM(K23:K28)</f>
        <v>0</v>
      </c>
      <c r="L29" s="199">
        <f t="shared" si="2"/>
        <v>670</v>
      </c>
      <c r="M29" s="199">
        <f t="shared" si="2"/>
        <v>0</v>
      </c>
      <c r="N29" s="298">
        <f t="shared" si="2"/>
        <v>33.5</v>
      </c>
      <c r="O29" s="215">
        <f t="shared" si="2"/>
        <v>67</v>
      </c>
      <c r="P29" s="216">
        <f t="shared" si="2"/>
        <v>201</v>
      </c>
      <c r="Q29" s="235">
        <f t="shared" si="2"/>
        <v>971.5</v>
      </c>
      <c r="R29" s="212">
        <f t="shared" si="2"/>
        <v>0</v>
      </c>
      <c r="S29" s="212">
        <f>SUM(S23:S28)</f>
        <v>380</v>
      </c>
      <c r="T29" s="235">
        <f t="shared" si="2"/>
        <v>380</v>
      </c>
      <c r="U29" s="203"/>
      <c r="V29" s="28"/>
      <c r="W29" s="14"/>
      <c r="X29" s="14"/>
      <c r="Y29" s="14"/>
      <c r="Z29" s="14"/>
      <c r="AA29" s="14"/>
      <c r="AB29" s="14"/>
      <c r="AC29" s="14"/>
      <c r="AD29" s="14"/>
      <c r="AE29" s="14"/>
      <c r="AF29" s="14"/>
      <c r="AG29" s="14"/>
      <c r="AH29" s="14"/>
      <c r="AI29" s="14"/>
      <c r="AJ29" s="14"/>
      <c r="AK29" s="14"/>
      <c r="AL29" s="14"/>
      <c r="AM29" s="14"/>
      <c r="AN29" s="14"/>
      <c r="AO29" s="14"/>
      <c r="AP29" s="14"/>
      <c r="AQ29" s="14"/>
      <c r="AR29" s="14"/>
      <c r="AS29" s="14"/>
    </row>
    <row r="30" spans="1:45" ht="15.75" outlineLevel="1" thickBot="1" x14ac:dyDescent="0.3">
      <c r="A30" s="561" t="s">
        <v>153</v>
      </c>
      <c r="B30" s="561"/>
      <c r="C30" s="561"/>
      <c r="D30" s="546"/>
      <c r="E30" s="547"/>
      <c r="F30" s="548"/>
      <c r="G30" s="547"/>
      <c r="H30" s="547"/>
      <c r="I30" s="547"/>
      <c r="J30" s="548"/>
      <c r="K30" s="548"/>
      <c r="L30" s="548"/>
      <c r="M30" s="548"/>
      <c r="N30" s="548"/>
      <c r="O30" s="547"/>
      <c r="P30" s="547"/>
      <c r="Q30" s="547"/>
      <c r="R30" s="547"/>
      <c r="S30" s="547"/>
      <c r="T30" s="549"/>
      <c r="U30" s="203"/>
      <c r="V30" s="28"/>
    </row>
    <row r="31" spans="1:45" s="24" customFormat="1" ht="15.75" customHeight="1" thickBot="1" x14ac:dyDescent="0.3">
      <c r="A31" s="590" t="s">
        <v>154</v>
      </c>
      <c r="B31" s="590"/>
      <c r="C31" s="590"/>
      <c r="D31" s="550">
        <f>F29+J29+Q29+T29</f>
        <v>1351.5</v>
      </c>
      <c r="E31" s="550"/>
      <c r="F31" s="550"/>
      <c r="G31" s="550"/>
      <c r="H31" s="550"/>
      <c r="I31" s="550"/>
      <c r="J31" s="551"/>
      <c r="K31" s="552" t="s">
        <v>155</v>
      </c>
      <c r="L31" s="553"/>
      <c r="M31" s="553"/>
      <c r="N31" s="553"/>
      <c r="O31" s="553"/>
      <c r="P31" s="554"/>
      <c r="Q31" s="555">
        <f>D31*$E$196/$D$150</f>
        <v>2385.4782141681148</v>
      </c>
      <c r="R31" s="556"/>
      <c r="S31" s="556"/>
      <c r="T31" s="556"/>
      <c r="U31" s="201"/>
      <c r="V31" s="201"/>
      <c r="W31" s="14"/>
      <c r="X31" s="14"/>
      <c r="Y31" s="14"/>
      <c r="Z31" s="14"/>
      <c r="AA31" s="14"/>
      <c r="AB31" s="14"/>
      <c r="AC31" s="14"/>
      <c r="AD31" s="14"/>
      <c r="AE31" s="14"/>
      <c r="AF31" s="14"/>
      <c r="AG31" s="14"/>
      <c r="AH31" s="14"/>
      <c r="AI31" s="14"/>
      <c r="AJ31" s="14"/>
      <c r="AK31" s="14"/>
      <c r="AL31" s="14"/>
      <c r="AM31" s="14"/>
      <c r="AN31" s="14"/>
      <c r="AO31" s="14"/>
      <c r="AP31" s="14"/>
      <c r="AQ31" s="14"/>
      <c r="AR31" s="14"/>
      <c r="AS31" s="14"/>
    </row>
    <row r="32" spans="1:45" s="18" customFormat="1" ht="14.25" customHeight="1" x14ac:dyDescent="0.25">
      <c r="U32" s="32"/>
      <c r="V32" s="32"/>
      <c r="W32" s="17"/>
      <c r="X32" s="17"/>
      <c r="Y32" s="17"/>
      <c r="Z32" s="17"/>
      <c r="AA32" s="17"/>
      <c r="AB32" s="17"/>
      <c r="AC32" s="17"/>
      <c r="AD32" s="17"/>
      <c r="AE32" s="17"/>
      <c r="AF32" s="17"/>
      <c r="AG32" s="17"/>
      <c r="AH32" s="17"/>
      <c r="AI32" s="17"/>
      <c r="AJ32" s="17"/>
      <c r="AK32" s="17"/>
      <c r="AL32" s="17"/>
      <c r="AM32" s="17"/>
      <c r="AN32" s="17"/>
      <c r="AO32" s="17"/>
      <c r="AP32" s="17"/>
      <c r="AQ32" s="17"/>
      <c r="AR32" s="17"/>
      <c r="AS32" s="17"/>
    </row>
    <row r="33" spans="1:45" ht="15" outlineLevel="1" x14ac:dyDescent="0.25">
      <c r="A33" s="209">
        <v>3.1</v>
      </c>
      <c r="B33" s="209"/>
      <c r="C33" s="219"/>
      <c r="D33" s="545"/>
      <c r="E33" s="545"/>
      <c r="F33" s="543"/>
      <c r="G33" s="545"/>
      <c r="H33" s="545"/>
      <c r="I33" s="545"/>
      <c r="J33" s="543"/>
      <c r="K33" s="202"/>
      <c r="L33" s="202"/>
      <c r="M33" s="202"/>
      <c r="N33" s="293">
        <f>(K33+L33+M33)*'% Data'!$B$15</f>
        <v>0</v>
      </c>
      <c r="O33" s="215">
        <f>(K33+L33+M33)*'% Data'!$B$5</f>
        <v>0</v>
      </c>
      <c r="P33" s="216">
        <f>(K33+L33+M33)*'% Data'!$B$6</f>
        <v>0</v>
      </c>
      <c r="Q33" s="200">
        <f>SUM(K33:P33)</f>
        <v>0</v>
      </c>
      <c r="R33" s="441"/>
      <c r="S33" s="202"/>
      <c r="T33" s="200">
        <f>SUM(S33:S33)</f>
        <v>0</v>
      </c>
    </row>
    <row r="34" spans="1:45" ht="15" outlineLevel="1" x14ac:dyDescent="0.25">
      <c r="A34" s="209">
        <v>3.2</v>
      </c>
      <c r="B34" s="209"/>
      <c r="C34" s="219"/>
      <c r="D34" s="545"/>
      <c r="E34" s="545"/>
      <c r="F34" s="543"/>
      <c r="G34" s="545"/>
      <c r="H34" s="545"/>
      <c r="I34" s="545"/>
      <c r="J34" s="543"/>
      <c r="K34" s="202"/>
      <c r="L34" s="202"/>
      <c r="M34" s="202"/>
      <c r="N34" s="293">
        <f>(K34+L34+M34)*'% Data'!$B$15</f>
        <v>0</v>
      </c>
      <c r="O34" s="215">
        <f>(K34+L34+M34)*'% Data'!$B$5</f>
        <v>0</v>
      </c>
      <c r="P34" s="216">
        <f>(K34+L34+M34)*'% Data'!$B$6</f>
        <v>0</v>
      </c>
      <c r="Q34" s="200">
        <f>SUM(K34:P34)</f>
        <v>0</v>
      </c>
      <c r="R34" s="441"/>
      <c r="S34" s="202"/>
      <c r="T34" s="200">
        <f>SUM(S34:S34)</f>
        <v>0</v>
      </c>
    </row>
    <row r="35" spans="1:45" ht="15" customHeight="1" outlineLevel="1" x14ac:dyDescent="0.25">
      <c r="A35" s="209">
        <v>3.3</v>
      </c>
      <c r="B35" s="209"/>
      <c r="C35" s="219"/>
      <c r="D35" s="545"/>
      <c r="E35" s="545"/>
      <c r="F35" s="543"/>
      <c r="G35" s="545"/>
      <c r="H35" s="545"/>
      <c r="I35" s="545"/>
      <c r="J35" s="543"/>
      <c r="K35" s="202"/>
      <c r="L35" s="202"/>
      <c r="M35" s="202"/>
      <c r="N35" s="293">
        <f>(K35+L35+M35)*'% Data'!$B$15</f>
        <v>0</v>
      </c>
      <c r="O35" s="215">
        <f>(K35+L35+M35)*'% Data'!$B$5</f>
        <v>0</v>
      </c>
      <c r="P35" s="216">
        <f>(K35+L35+M35)*'% Data'!$B$6</f>
        <v>0</v>
      </c>
      <c r="Q35" s="200">
        <f>SUM(K35:P35)</f>
        <v>0</v>
      </c>
      <c r="R35" s="202"/>
      <c r="S35" s="202"/>
      <c r="T35" s="200">
        <f>SUM(R35:S35)</f>
        <v>0</v>
      </c>
    </row>
    <row r="36" spans="1:45" ht="15" customHeight="1" outlineLevel="1" x14ac:dyDescent="0.25">
      <c r="A36" s="209">
        <v>3.4</v>
      </c>
      <c r="B36" s="209"/>
      <c r="C36" s="219"/>
      <c r="D36" s="545"/>
      <c r="E36" s="545"/>
      <c r="F36" s="543"/>
      <c r="G36" s="545"/>
      <c r="H36" s="545"/>
      <c r="I36" s="545"/>
      <c r="J36" s="543"/>
      <c r="K36" s="202"/>
      <c r="L36" s="202"/>
      <c r="M36" s="202"/>
      <c r="N36" s="293">
        <f>(K36+L36+M36)*'% Data'!$B$15</f>
        <v>0</v>
      </c>
      <c r="O36" s="215">
        <f>(K36+L36+M36)*'% Data'!$B$5</f>
        <v>0</v>
      </c>
      <c r="P36" s="216">
        <f>(K36+L36+M36)*'% Data'!$B$6</f>
        <v>0</v>
      </c>
      <c r="Q36" s="200">
        <f>SUM(K36:P36)</f>
        <v>0</v>
      </c>
      <c r="R36" s="202"/>
      <c r="S36" s="202"/>
      <c r="T36" s="200">
        <f>SUM(R36:S36)</f>
        <v>0</v>
      </c>
    </row>
    <row r="37" spans="1:45" s="166" customFormat="1" ht="15" customHeight="1" outlineLevel="1" x14ac:dyDescent="0.25">
      <c r="A37" s="209">
        <v>3.5</v>
      </c>
      <c r="B37" s="209"/>
      <c r="C37" s="219"/>
      <c r="D37" s="545"/>
      <c r="E37" s="545"/>
      <c r="F37" s="543"/>
      <c r="G37" s="545"/>
      <c r="H37" s="545"/>
      <c r="I37" s="545"/>
      <c r="J37" s="543"/>
      <c r="K37" s="202"/>
      <c r="L37" s="202"/>
      <c r="M37" s="202"/>
      <c r="N37" s="293">
        <f>(K37+L37+M37)*'% Data'!$B$15</f>
        <v>0</v>
      </c>
      <c r="O37" s="215">
        <f>(K37+L37+M37)*'% Data'!$B$5</f>
        <v>0</v>
      </c>
      <c r="P37" s="216">
        <f>(K37+L37+M37)*'% Data'!$B$6</f>
        <v>0</v>
      </c>
      <c r="Q37" s="200">
        <f>SUM(K37:P37)</f>
        <v>0</v>
      </c>
      <c r="R37" s="202"/>
      <c r="S37" s="202"/>
      <c r="T37" s="200">
        <f>SUM(R37:S37)</f>
        <v>0</v>
      </c>
      <c r="W37" s="28"/>
      <c r="X37" s="28"/>
      <c r="Y37" s="28"/>
      <c r="Z37" s="28"/>
      <c r="AA37" s="28"/>
      <c r="AB37" s="28"/>
      <c r="AC37" s="28"/>
      <c r="AD37" s="28"/>
      <c r="AE37" s="28"/>
      <c r="AF37" s="28"/>
      <c r="AG37" s="28"/>
      <c r="AH37" s="28"/>
      <c r="AI37" s="28"/>
      <c r="AJ37" s="28"/>
      <c r="AK37" s="28"/>
      <c r="AL37" s="28"/>
      <c r="AM37" s="28"/>
      <c r="AN37" s="28"/>
      <c r="AO37" s="28"/>
      <c r="AP37" s="28"/>
      <c r="AQ37" s="28"/>
      <c r="AR37" s="28"/>
      <c r="AS37" s="28"/>
    </row>
    <row r="38" spans="1:45" s="24" customFormat="1" ht="15" customHeight="1" outlineLevel="1" x14ac:dyDescent="0.25">
      <c r="A38" s="558" t="s">
        <v>152</v>
      </c>
      <c r="B38" s="559"/>
      <c r="C38" s="560"/>
      <c r="D38" s="217">
        <f>D33</f>
        <v>0</v>
      </c>
      <c r="E38" s="217">
        <f>E33</f>
        <v>0</v>
      </c>
      <c r="F38" s="233">
        <f>SUM(D38:E38)</f>
        <v>0</v>
      </c>
      <c r="G38" s="218">
        <f>G33</f>
        <v>0</v>
      </c>
      <c r="H38" s="218">
        <f>H33</f>
        <v>0</v>
      </c>
      <c r="I38" s="218">
        <f>I33</f>
        <v>0</v>
      </c>
      <c r="J38" s="234">
        <f>I33+G33+H33</f>
        <v>0</v>
      </c>
      <c r="K38" s="199">
        <f t="shared" ref="K38:T38" si="3">SUM(K33:K37)</f>
        <v>0</v>
      </c>
      <c r="L38" s="199">
        <f t="shared" si="3"/>
        <v>0</v>
      </c>
      <c r="M38" s="199">
        <f t="shared" si="3"/>
        <v>0</v>
      </c>
      <c r="N38" s="294">
        <f>SUM(N33:N37)</f>
        <v>0</v>
      </c>
      <c r="O38" s="215">
        <f t="shared" si="3"/>
        <v>0</v>
      </c>
      <c r="P38" s="216">
        <f t="shared" si="3"/>
        <v>0</v>
      </c>
      <c r="Q38" s="230">
        <f t="shared" si="3"/>
        <v>0</v>
      </c>
      <c r="R38" s="199">
        <f t="shared" si="3"/>
        <v>0</v>
      </c>
      <c r="S38" s="199">
        <f>SUM(S33:S37)</f>
        <v>0</v>
      </c>
      <c r="T38" s="236">
        <f t="shared" si="3"/>
        <v>0</v>
      </c>
      <c r="U38" s="203"/>
      <c r="V38" s="203"/>
      <c r="W38" s="14"/>
      <c r="X38" s="14"/>
      <c r="Y38" s="14"/>
      <c r="Z38" s="14"/>
      <c r="AA38" s="14"/>
      <c r="AB38" s="14"/>
      <c r="AC38" s="14"/>
      <c r="AD38" s="14"/>
      <c r="AE38" s="14"/>
      <c r="AF38" s="14"/>
      <c r="AG38" s="14"/>
      <c r="AH38" s="14"/>
      <c r="AI38" s="14"/>
      <c r="AJ38" s="14"/>
      <c r="AK38" s="14"/>
      <c r="AL38" s="14"/>
      <c r="AM38" s="14"/>
      <c r="AN38" s="14"/>
      <c r="AO38" s="14"/>
      <c r="AP38" s="14"/>
      <c r="AQ38" s="14"/>
      <c r="AR38" s="14"/>
      <c r="AS38" s="14"/>
    </row>
    <row r="39" spans="1:45" ht="15.75" outlineLevel="1" thickBot="1" x14ac:dyDescent="0.3">
      <c r="A39" s="561" t="s">
        <v>153</v>
      </c>
      <c r="B39" s="561"/>
      <c r="C39" s="561"/>
      <c r="D39" s="546"/>
      <c r="E39" s="547"/>
      <c r="F39" s="548"/>
      <c r="G39" s="547"/>
      <c r="H39" s="547"/>
      <c r="I39" s="547"/>
      <c r="J39" s="548"/>
      <c r="K39" s="548"/>
      <c r="L39" s="548"/>
      <c r="M39" s="548"/>
      <c r="N39" s="548"/>
      <c r="O39" s="548"/>
      <c r="P39" s="548"/>
      <c r="Q39" s="548"/>
      <c r="R39" s="548"/>
      <c r="S39" s="548"/>
      <c r="T39" s="547"/>
      <c r="V39" s="201"/>
    </row>
    <row r="40" spans="1:45" s="24" customFormat="1" ht="15.75" thickBot="1" x14ac:dyDescent="0.3">
      <c r="A40" s="568" t="s">
        <v>154</v>
      </c>
      <c r="B40" s="568"/>
      <c r="C40" s="568"/>
      <c r="D40" s="550">
        <f>F38+J38+Q38+T38</f>
        <v>0</v>
      </c>
      <c r="E40" s="550"/>
      <c r="F40" s="550"/>
      <c r="G40" s="550"/>
      <c r="H40" s="550"/>
      <c r="I40" s="550"/>
      <c r="J40" s="551"/>
      <c r="K40" s="552" t="s">
        <v>155</v>
      </c>
      <c r="L40" s="553"/>
      <c r="M40" s="553"/>
      <c r="N40" s="553"/>
      <c r="O40" s="553"/>
      <c r="P40" s="554"/>
      <c r="Q40" s="555">
        <f>D40*$E$196/$D$150</f>
        <v>0</v>
      </c>
      <c r="R40" s="556"/>
      <c r="S40" s="556"/>
      <c r="T40" s="556"/>
      <c r="U40" s="201"/>
      <c r="V40" s="201"/>
      <c r="W40" s="14"/>
      <c r="X40" s="14"/>
      <c r="Y40" s="14"/>
      <c r="Z40" s="14"/>
      <c r="AA40" s="14"/>
      <c r="AB40" s="14"/>
      <c r="AC40" s="14"/>
      <c r="AD40" s="14"/>
      <c r="AE40" s="14"/>
      <c r="AF40" s="14"/>
      <c r="AG40" s="14"/>
      <c r="AH40" s="14"/>
      <c r="AI40" s="14"/>
      <c r="AJ40" s="14"/>
      <c r="AK40" s="14"/>
      <c r="AL40" s="14"/>
      <c r="AM40" s="14"/>
      <c r="AN40" s="14"/>
      <c r="AO40" s="14"/>
      <c r="AP40" s="14"/>
      <c r="AQ40" s="14"/>
      <c r="AR40" s="14"/>
      <c r="AS40" s="14"/>
    </row>
    <row r="41" spans="1:45" s="18" customFormat="1" ht="14.25" customHeight="1" x14ac:dyDescent="0.25">
      <c r="A41" s="557" t="s">
        <v>156</v>
      </c>
      <c r="B41" s="557"/>
      <c r="C41" s="557"/>
      <c r="D41" s="557"/>
      <c r="E41" s="557"/>
      <c r="F41" s="557"/>
      <c r="G41" s="557"/>
      <c r="H41" s="557"/>
      <c r="I41" s="557"/>
      <c r="J41" s="557"/>
      <c r="K41" s="557"/>
      <c r="L41" s="557"/>
      <c r="M41" s="557"/>
      <c r="N41" s="557"/>
      <c r="O41" s="557"/>
      <c r="P41" s="557"/>
      <c r="Q41" s="557"/>
      <c r="R41" s="557"/>
      <c r="S41" s="557"/>
      <c r="T41" s="557"/>
      <c r="U41" s="458"/>
      <c r="V41" s="458"/>
      <c r="W41" s="17"/>
      <c r="X41" s="17"/>
      <c r="Y41" s="17"/>
      <c r="Z41" s="17"/>
      <c r="AA41" s="17"/>
      <c r="AB41" s="17"/>
      <c r="AC41" s="17"/>
      <c r="AD41" s="17"/>
      <c r="AE41" s="17"/>
      <c r="AF41" s="17"/>
      <c r="AG41" s="17"/>
      <c r="AH41" s="17"/>
      <c r="AI41" s="17"/>
      <c r="AJ41" s="17"/>
      <c r="AK41" s="17"/>
      <c r="AL41" s="17"/>
      <c r="AM41" s="17"/>
      <c r="AN41" s="17"/>
      <c r="AO41" s="17"/>
      <c r="AP41" s="17"/>
      <c r="AQ41" s="17"/>
      <c r="AR41" s="17"/>
      <c r="AS41" s="17"/>
    </row>
    <row r="42" spans="1:45" ht="39.6" customHeight="1" outlineLevel="1" x14ac:dyDescent="0.25">
      <c r="A42" s="209">
        <v>4.0999999999999996</v>
      </c>
      <c r="B42" s="209"/>
      <c r="C42" s="219"/>
      <c r="D42" s="545"/>
      <c r="E42" s="545"/>
      <c r="F42" s="584"/>
      <c r="G42" s="545"/>
      <c r="H42" s="545"/>
      <c r="I42" s="545"/>
      <c r="J42" s="584"/>
      <c r="K42" s="202"/>
      <c r="L42" s="202"/>
      <c r="M42" s="202"/>
      <c r="N42" s="293">
        <f>(K42+L42+M42)*'% Data'!$B$15</f>
        <v>0</v>
      </c>
      <c r="O42" s="215">
        <f>(K42+L42+M42)*'% Data'!$B$5</f>
        <v>0</v>
      </c>
      <c r="P42" s="216">
        <f>(K42+L42+M42)*'% Data'!$B$6</f>
        <v>0</v>
      </c>
      <c r="Q42" s="200">
        <f>SUM(K42:P42)</f>
        <v>0</v>
      </c>
      <c r="R42" s="441"/>
      <c r="S42" s="202"/>
      <c r="T42" s="200">
        <f>SUM(S42:S42)</f>
        <v>0</v>
      </c>
    </row>
    <row r="43" spans="1:45" ht="15" customHeight="1" outlineLevel="1" x14ac:dyDescent="0.25">
      <c r="A43" s="209">
        <v>4.2</v>
      </c>
      <c r="B43" s="209"/>
      <c r="C43" s="219"/>
      <c r="D43" s="545"/>
      <c r="E43" s="545"/>
      <c r="F43" s="585"/>
      <c r="G43" s="545"/>
      <c r="H43" s="545"/>
      <c r="I43" s="545"/>
      <c r="J43" s="585"/>
      <c r="K43" s="202"/>
      <c r="L43" s="202"/>
      <c r="M43" s="202"/>
      <c r="N43" s="293">
        <f>(K43+L43+M43)*'% Data'!$B15</f>
        <v>0</v>
      </c>
      <c r="O43" s="215">
        <f>(K43+L43+M43)*'% Data'!$B$5</f>
        <v>0</v>
      </c>
      <c r="P43" s="216">
        <f>(K43+L43+M43)*'% Data'!$B$6</f>
        <v>0</v>
      </c>
      <c r="Q43" s="200">
        <f>SUM(K43:P43)</f>
        <v>0</v>
      </c>
      <c r="R43" s="441"/>
      <c r="S43" s="202"/>
      <c r="T43" s="200">
        <f>SUM(S43:S43)</f>
        <v>0</v>
      </c>
    </row>
    <row r="44" spans="1:45" ht="15" customHeight="1" outlineLevel="1" x14ac:dyDescent="0.25">
      <c r="A44" s="209">
        <v>4.3</v>
      </c>
      <c r="B44" s="209"/>
      <c r="C44" s="219"/>
      <c r="D44" s="545"/>
      <c r="E44" s="545"/>
      <c r="F44" s="585"/>
      <c r="G44" s="545"/>
      <c r="H44" s="545"/>
      <c r="I44" s="545"/>
      <c r="J44" s="585"/>
      <c r="K44" s="202"/>
      <c r="L44" s="202"/>
      <c r="M44" s="202"/>
      <c r="N44" s="293">
        <f>(K44+L44+M44)*'% Data'!$B$15</f>
        <v>0</v>
      </c>
      <c r="O44" s="215">
        <f>(K44+L44+M44)*'% Data'!$B$5</f>
        <v>0</v>
      </c>
      <c r="P44" s="216">
        <f>(K44+L44+M44)*'% Data'!$B$6</f>
        <v>0</v>
      </c>
      <c r="Q44" s="200">
        <f>SUM(K44:P44)</f>
        <v>0</v>
      </c>
      <c r="R44" s="441"/>
      <c r="S44" s="202"/>
      <c r="T44" s="200">
        <f>SUM(S44:S44)</f>
        <v>0</v>
      </c>
    </row>
    <row r="45" spans="1:45" ht="15" customHeight="1" outlineLevel="1" x14ac:dyDescent="0.25">
      <c r="A45" s="209">
        <v>4.4000000000000004</v>
      </c>
      <c r="B45" s="209"/>
      <c r="C45" s="219"/>
      <c r="D45" s="545"/>
      <c r="E45" s="545"/>
      <c r="F45" s="585"/>
      <c r="G45" s="545"/>
      <c r="H45" s="545"/>
      <c r="I45" s="545"/>
      <c r="J45" s="585"/>
      <c r="K45" s="202"/>
      <c r="L45" s="202"/>
      <c r="M45" s="202"/>
      <c r="N45" s="293">
        <f>(K45+L45+M45)*'% Data'!$B2</f>
        <v>0</v>
      </c>
      <c r="O45" s="215">
        <f>(K45+L45+M45)*'% Data'!$B$5</f>
        <v>0</v>
      </c>
      <c r="P45" s="216">
        <f>(K45+L45+M45)*'% Data'!$B$6</f>
        <v>0</v>
      </c>
      <c r="Q45" s="200">
        <f>SUM(K45:P45)</f>
        <v>0</v>
      </c>
      <c r="R45" s="202"/>
      <c r="S45" s="202"/>
      <c r="T45" s="200">
        <f>SUM(R45:S45)</f>
        <v>0</v>
      </c>
    </row>
    <row r="46" spans="1:45" s="166" customFormat="1" ht="15" customHeight="1" outlineLevel="1" x14ac:dyDescent="0.25">
      <c r="A46" s="209">
        <v>4.5</v>
      </c>
      <c r="B46" s="209"/>
      <c r="C46" s="219"/>
      <c r="D46" s="545"/>
      <c r="E46" s="545"/>
      <c r="F46" s="542"/>
      <c r="G46" s="545"/>
      <c r="H46" s="545"/>
      <c r="I46" s="545"/>
      <c r="J46" s="542"/>
      <c r="K46" s="202"/>
      <c r="L46" s="202"/>
      <c r="M46" s="202"/>
      <c r="N46" s="293">
        <f>(K46+L46+M46)*'% Data'!$B$15</f>
        <v>0</v>
      </c>
      <c r="O46" s="215">
        <f>(K46+L46+M46)*'% Data'!$B$5</f>
        <v>0</v>
      </c>
      <c r="P46" s="216">
        <f>(K46+L46+M46)*'% Data'!$B$6</f>
        <v>0</v>
      </c>
      <c r="Q46" s="200">
        <f>SUM(K46:P46)</f>
        <v>0</v>
      </c>
      <c r="R46" s="202"/>
      <c r="S46" s="202"/>
      <c r="T46" s="200">
        <f>SUM(R46:S46)</f>
        <v>0</v>
      </c>
      <c r="W46" s="28"/>
      <c r="X46" s="28"/>
      <c r="Y46" s="28"/>
      <c r="Z46" s="28"/>
      <c r="AA46" s="28"/>
      <c r="AB46" s="28"/>
      <c r="AC46" s="28"/>
      <c r="AD46" s="28"/>
      <c r="AE46" s="28"/>
      <c r="AF46" s="28"/>
      <c r="AG46" s="28"/>
      <c r="AH46" s="28"/>
      <c r="AI46" s="28"/>
      <c r="AJ46" s="28"/>
      <c r="AK46" s="28"/>
      <c r="AL46" s="28"/>
      <c r="AM46" s="28"/>
      <c r="AN46" s="28"/>
      <c r="AO46" s="28"/>
      <c r="AP46" s="28"/>
      <c r="AQ46" s="28"/>
      <c r="AR46" s="28"/>
      <c r="AS46" s="28"/>
    </row>
    <row r="47" spans="1:45" s="24" customFormat="1" ht="15" customHeight="1" outlineLevel="1" x14ac:dyDescent="0.25">
      <c r="A47" s="558" t="s">
        <v>152</v>
      </c>
      <c r="B47" s="559"/>
      <c r="C47" s="560"/>
      <c r="D47" s="241">
        <f>D42</f>
        <v>0</v>
      </c>
      <c r="E47" s="212">
        <f>E42</f>
        <v>0</v>
      </c>
      <c r="F47" s="232">
        <f>SUM(D47:E47)</f>
        <v>0</v>
      </c>
      <c r="G47" s="212">
        <f>G42</f>
        <v>0</v>
      </c>
      <c r="H47" s="212">
        <f>H42</f>
        <v>0</v>
      </c>
      <c r="I47" s="212">
        <f>I42</f>
        <v>0</v>
      </c>
      <c r="J47" s="232">
        <f>I42+G42+H42</f>
        <v>0</v>
      </c>
      <c r="K47" s="212">
        <f t="shared" ref="K47:T47" si="4">SUM(K42:K46)</f>
        <v>0</v>
      </c>
      <c r="L47" s="212">
        <f t="shared" si="4"/>
        <v>0</v>
      </c>
      <c r="M47" s="212">
        <f t="shared" si="4"/>
        <v>0</v>
      </c>
      <c r="N47" s="300">
        <f t="shared" si="4"/>
        <v>0</v>
      </c>
      <c r="O47" s="215">
        <f t="shared" si="4"/>
        <v>0</v>
      </c>
      <c r="P47" s="216">
        <f t="shared" si="4"/>
        <v>0</v>
      </c>
      <c r="Q47" s="232">
        <f t="shared" si="4"/>
        <v>0</v>
      </c>
      <c r="R47" s="212">
        <f t="shared" si="4"/>
        <v>0</v>
      </c>
      <c r="S47" s="212">
        <f>SUM(S42:S46)</f>
        <v>0</v>
      </c>
      <c r="T47" s="232">
        <f t="shared" si="4"/>
        <v>0</v>
      </c>
      <c r="U47" s="201"/>
      <c r="V47" s="201"/>
      <c r="W47" s="14"/>
      <c r="X47" s="14"/>
      <c r="Y47" s="14"/>
      <c r="Z47" s="14"/>
      <c r="AA47" s="14"/>
      <c r="AB47" s="14"/>
      <c r="AC47" s="14"/>
      <c r="AD47" s="14"/>
      <c r="AE47" s="14"/>
      <c r="AF47" s="14"/>
      <c r="AG47" s="14"/>
      <c r="AH47" s="14"/>
      <c r="AI47" s="14"/>
      <c r="AJ47" s="14"/>
      <c r="AK47" s="14"/>
      <c r="AL47" s="14"/>
      <c r="AM47" s="14"/>
      <c r="AN47" s="14"/>
      <c r="AO47" s="14"/>
      <c r="AP47" s="14"/>
      <c r="AQ47" s="14"/>
      <c r="AR47" s="14"/>
      <c r="AS47" s="14"/>
    </row>
    <row r="48" spans="1:45" ht="15.75" outlineLevel="1" thickBot="1" x14ac:dyDescent="0.3">
      <c r="A48" s="561" t="s">
        <v>153</v>
      </c>
      <c r="B48" s="561"/>
      <c r="C48" s="561"/>
      <c r="D48" s="546"/>
      <c r="E48" s="547"/>
      <c r="F48" s="547"/>
      <c r="G48" s="547"/>
      <c r="H48" s="547"/>
      <c r="I48" s="547"/>
      <c r="J48" s="547"/>
      <c r="K48" s="547"/>
      <c r="L48" s="547"/>
      <c r="M48" s="547"/>
      <c r="N48" s="547"/>
      <c r="O48" s="547"/>
      <c r="P48" s="547"/>
      <c r="Q48" s="547"/>
      <c r="R48" s="547"/>
      <c r="S48" s="547"/>
      <c r="T48" s="547"/>
      <c r="V48" s="201"/>
    </row>
    <row r="49" spans="1:45" s="24" customFormat="1" ht="15.75" thickBot="1" x14ac:dyDescent="0.3">
      <c r="A49" s="568" t="s">
        <v>154</v>
      </c>
      <c r="B49" s="568"/>
      <c r="C49" s="568"/>
      <c r="D49" s="550">
        <f>F47+J47+Q47+T47</f>
        <v>0</v>
      </c>
      <c r="E49" s="550"/>
      <c r="F49" s="550"/>
      <c r="G49" s="550"/>
      <c r="H49" s="550"/>
      <c r="I49" s="550"/>
      <c r="J49" s="551"/>
      <c r="K49" s="552" t="s">
        <v>155</v>
      </c>
      <c r="L49" s="553"/>
      <c r="M49" s="553"/>
      <c r="N49" s="553"/>
      <c r="O49" s="553"/>
      <c r="P49" s="554"/>
      <c r="Q49" s="555">
        <f>D49*$E$196/$D$150</f>
        <v>0</v>
      </c>
      <c r="R49" s="556"/>
      <c r="S49" s="556"/>
      <c r="T49" s="556"/>
      <c r="U49" s="201"/>
      <c r="V49" s="201"/>
      <c r="W49" s="14"/>
      <c r="X49" s="14"/>
      <c r="Y49" s="14"/>
      <c r="Z49" s="14"/>
      <c r="AA49" s="14"/>
      <c r="AB49" s="14"/>
      <c r="AC49" s="14"/>
      <c r="AD49" s="14"/>
      <c r="AE49" s="14"/>
      <c r="AF49" s="14"/>
      <c r="AG49" s="14"/>
      <c r="AH49" s="14"/>
      <c r="AI49" s="14"/>
      <c r="AJ49" s="14"/>
      <c r="AK49" s="14"/>
      <c r="AL49" s="14"/>
      <c r="AM49" s="14"/>
      <c r="AN49" s="14"/>
      <c r="AO49" s="14"/>
      <c r="AP49" s="14"/>
      <c r="AQ49" s="14"/>
      <c r="AR49" s="14"/>
      <c r="AS49" s="14"/>
    </row>
    <row r="50" spans="1:45" s="18" customFormat="1" ht="14.25" customHeight="1" x14ac:dyDescent="0.25">
      <c r="A50" s="538" t="s">
        <v>157</v>
      </c>
      <c r="B50" s="538"/>
      <c r="C50" s="538"/>
      <c r="D50" s="538"/>
      <c r="E50" s="538"/>
      <c r="F50" s="538"/>
      <c r="G50" s="538"/>
      <c r="H50" s="538"/>
      <c r="I50" s="538"/>
      <c r="J50" s="538"/>
      <c r="K50" s="538"/>
      <c r="L50" s="538"/>
      <c r="M50" s="538"/>
      <c r="N50" s="538"/>
      <c r="O50" s="538"/>
      <c r="P50" s="538"/>
      <c r="Q50" s="538"/>
      <c r="R50" s="538"/>
      <c r="S50" s="538"/>
      <c r="T50" s="538"/>
      <c r="U50" s="458"/>
      <c r="V50" s="458"/>
      <c r="W50" s="17"/>
      <c r="X50" s="17"/>
      <c r="Y50" s="17"/>
      <c r="Z50" s="17"/>
      <c r="AA50" s="17"/>
      <c r="AB50" s="17"/>
      <c r="AC50" s="17"/>
      <c r="AD50" s="17"/>
      <c r="AE50" s="17"/>
      <c r="AF50" s="17"/>
      <c r="AG50" s="17"/>
      <c r="AH50" s="17"/>
      <c r="AI50" s="17"/>
      <c r="AJ50" s="17"/>
      <c r="AK50" s="17"/>
      <c r="AL50" s="17"/>
      <c r="AM50" s="17"/>
      <c r="AN50" s="17"/>
      <c r="AO50" s="17"/>
      <c r="AP50" s="17"/>
      <c r="AQ50" s="17"/>
      <c r="AR50" s="17"/>
      <c r="AS50" s="17"/>
    </row>
    <row r="51" spans="1:45" ht="15" customHeight="1" outlineLevel="1" x14ac:dyDescent="0.25">
      <c r="A51" s="209">
        <v>5.0999999999999996</v>
      </c>
      <c r="B51" s="209"/>
      <c r="C51" s="445"/>
      <c r="D51" s="593"/>
      <c r="E51" s="593"/>
      <c r="F51" s="177"/>
      <c r="G51" s="610"/>
      <c r="H51" s="569"/>
      <c r="I51" s="569"/>
      <c r="J51" s="177"/>
      <c r="K51" s="205"/>
      <c r="L51" s="206"/>
      <c r="M51" s="206"/>
      <c r="N51" s="324">
        <f>(K51+L51+M51)*'% Data'!$B$15</f>
        <v>0</v>
      </c>
      <c r="O51" s="215">
        <f>(K51+L51+M51)*'% Data'!$B$5</f>
        <v>0</v>
      </c>
      <c r="P51" s="216">
        <f>(K51+L51+M51)*'% Data'!$B$6</f>
        <v>0</v>
      </c>
      <c r="Q51" s="200">
        <f>SUM(K51:P51)</f>
        <v>0</v>
      </c>
      <c r="R51" s="323"/>
      <c r="S51" s="323"/>
      <c r="T51" s="200">
        <f>SUM(R51:S51)</f>
        <v>0</v>
      </c>
    </row>
    <row r="52" spans="1:45" ht="15" customHeight="1" outlineLevel="1" x14ac:dyDescent="0.25">
      <c r="A52" s="209">
        <v>5.2</v>
      </c>
      <c r="B52" s="209"/>
      <c r="C52" s="448"/>
      <c r="D52" s="594"/>
      <c r="E52" s="594"/>
      <c r="F52" s="175"/>
      <c r="G52" s="611"/>
      <c r="H52" s="570"/>
      <c r="I52" s="570"/>
      <c r="J52" s="175"/>
      <c r="K52" s="205"/>
      <c r="L52" s="206"/>
      <c r="M52" s="206"/>
      <c r="N52" s="301">
        <f>(K52+L52+M52)*'% Data'!$B$15</f>
        <v>0</v>
      </c>
      <c r="O52" s="19">
        <f>(K52+L52+M52)*'% Data'!$B$5</f>
        <v>0</v>
      </c>
      <c r="P52" s="20">
        <f>(K52+L52+M52)*'% Data'!$B$6</f>
        <v>0</v>
      </c>
      <c r="Q52" s="325">
        <f>SUM(K52:P52)</f>
        <v>0</v>
      </c>
      <c r="R52" s="326"/>
      <c r="S52" s="327"/>
      <c r="T52" s="200">
        <f>SUM(R52:S52)</f>
        <v>0</v>
      </c>
    </row>
    <row r="53" spans="1:45" ht="15" customHeight="1" outlineLevel="1" x14ac:dyDescent="0.25">
      <c r="A53" s="209">
        <v>5.3</v>
      </c>
      <c r="B53" s="209"/>
      <c r="C53" s="448"/>
      <c r="D53" s="594"/>
      <c r="E53" s="594"/>
      <c r="F53" s="175"/>
      <c r="G53" s="611"/>
      <c r="H53" s="570"/>
      <c r="I53" s="570"/>
      <c r="J53" s="175"/>
      <c r="K53" s="205"/>
      <c r="L53" s="206"/>
      <c r="M53" s="206"/>
      <c r="N53" s="301">
        <f>(K53+L53+M53)*'% Data'!$B$15</f>
        <v>0</v>
      </c>
      <c r="O53" s="22">
        <f>(K53+L53+M53)*'% Data'!$B$5</f>
        <v>0</v>
      </c>
      <c r="P53" s="23">
        <f>(K53+L53+M53)*'% Data'!$B$6</f>
        <v>0</v>
      </c>
      <c r="Q53" s="21">
        <f>SUM(K53:P53)</f>
        <v>0</v>
      </c>
      <c r="R53" s="180"/>
      <c r="S53" s="320"/>
      <c r="T53" s="200">
        <f>SUM(R53:S53)</f>
        <v>0</v>
      </c>
    </row>
    <row r="54" spans="1:45" ht="15" customHeight="1" outlineLevel="1" x14ac:dyDescent="0.25">
      <c r="A54" s="209">
        <v>5.4</v>
      </c>
      <c r="B54" s="209"/>
      <c r="C54" s="448"/>
      <c r="D54" s="594"/>
      <c r="E54" s="594"/>
      <c r="F54" s="175"/>
      <c r="G54" s="611"/>
      <c r="H54" s="570"/>
      <c r="I54" s="570"/>
      <c r="J54" s="175"/>
      <c r="K54" s="205"/>
      <c r="L54" s="206"/>
      <c r="M54" s="206"/>
      <c r="N54" s="301">
        <f>(K54+L54+M54)*'% Data'!$B$15</f>
        <v>0</v>
      </c>
      <c r="O54" s="22">
        <f>(K54+L54+M54)*'% Data'!$B$5</f>
        <v>0</v>
      </c>
      <c r="P54" s="23">
        <f>(K54+L54+M54)*'% Data'!$B$6</f>
        <v>0</v>
      </c>
      <c r="Q54" s="21">
        <f>SUM(K54:P54)</f>
        <v>0</v>
      </c>
      <c r="R54" s="180"/>
      <c r="S54" s="320"/>
      <c r="T54" s="200">
        <f>SUM(R54:S54)</f>
        <v>0</v>
      </c>
    </row>
    <row r="55" spans="1:45" ht="15" customHeight="1" outlineLevel="1" x14ac:dyDescent="0.25">
      <c r="A55" s="209">
        <v>5.5</v>
      </c>
      <c r="B55" s="243"/>
      <c r="C55" s="244"/>
      <c r="D55" s="609"/>
      <c r="E55" s="609"/>
      <c r="F55" s="176"/>
      <c r="G55" s="612"/>
      <c r="H55" s="571"/>
      <c r="I55" s="571"/>
      <c r="J55" s="176"/>
      <c r="K55" s="205"/>
      <c r="L55" s="206"/>
      <c r="M55" s="206"/>
      <c r="N55" s="301">
        <f>(K55+L55+M55)*'% Data'!$B$15</f>
        <v>0</v>
      </c>
      <c r="O55" s="22">
        <f>(K55+L55+M55)*'% Data'!$B$5</f>
        <v>0</v>
      </c>
      <c r="P55" s="23">
        <f>(K55+L55+M55)*'% Data'!$B$6</f>
        <v>0</v>
      </c>
      <c r="Q55" s="21">
        <f>SUM(K55:P55)</f>
        <v>0</v>
      </c>
      <c r="R55" s="213"/>
      <c r="S55" s="321"/>
      <c r="T55" s="200">
        <f>SUM(R55:S55)</f>
        <v>0</v>
      </c>
    </row>
    <row r="56" spans="1:45" s="24" customFormat="1" ht="15" customHeight="1" outlineLevel="1" x14ac:dyDescent="0.25">
      <c r="A56" s="539" t="s">
        <v>152</v>
      </c>
      <c r="B56" s="539"/>
      <c r="C56" s="539"/>
      <c r="D56" s="242">
        <f>D51</f>
        <v>0</v>
      </c>
      <c r="E56" s="198">
        <f>E51</f>
        <v>0</v>
      </c>
      <c r="F56" s="230">
        <f>SUM(D56:E56)</f>
        <v>0</v>
      </c>
      <c r="G56" s="198">
        <f>G51</f>
        <v>0</v>
      </c>
      <c r="H56" s="198">
        <f>H51</f>
        <v>0</v>
      </c>
      <c r="I56" s="198">
        <f>I51</f>
        <v>0</v>
      </c>
      <c r="J56" s="230">
        <f>G51+I51+H51</f>
        <v>0</v>
      </c>
      <c r="K56" s="198">
        <f t="shared" ref="K56:T56" si="5">SUM(K51:K55)</f>
        <v>0</v>
      </c>
      <c r="L56" s="198">
        <f>SUM(L51:L55)</f>
        <v>0</v>
      </c>
      <c r="M56" s="198">
        <f t="shared" si="5"/>
        <v>0</v>
      </c>
      <c r="N56" s="302">
        <f t="shared" si="5"/>
        <v>0</v>
      </c>
      <c r="O56" s="22">
        <f t="shared" si="5"/>
        <v>0</v>
      </c>
      <c r="P56" s="23">
        <f t="shared" si="5"/>
        <v>0</v>
      </c>
      <c r="Q56" s="231">
        <f t="shared" si="5"/>
        <v>0</v>
      </c>
      <c r="R56" s="198">
        <f t="shared" si="5"/>
        <v>0</v>
      </c>
      <c r="S56" s="322">
        <f t="shared" si="5"/>
        <v>0</v>
      </c>
      <c r="T56" s="232">
        <f t="shared" si="5"/>
        <v>0</v>
      </c>
      <c r="U56" s="201"/>
      <c r="V56" s="201"/>
      <c r="W56" s="14"/>
      <c r="X56" s="14"/>
      <c r="Y56" s="14"/>
      <c r="Z56" s="14"/>
      <c r="AA56" s="14"/>
      <c r="AB56" s="14"/>
      <c r="AC56" s="14"/>
      <c r="AD56" s="14"/>
      <c r="AE56" s="14"/>
      <c r="AF56" s="14"/>
      <c r="AG56" s="14"/>
      <c r="AH56" s="14"/>
      <c r="AI56" s="14"/>
      <c r="AJ56" s="14"/>
      <c r="AK56" s="14"/>
      <c r="AL56" s="14"/>
      <c r="AM56" s="14"/>
      <c r="AN56" s="14"/>
      <c r="AO56" s="14"/>
      <c r="AP56" s="14"/>
      <c r="AQ56" s="14"/>
      <c r="AR56" s="14"/>
      <c r="AS56" s="14"/>
    </row>
    <row r="57" spans="1:45" ht="15.75" outlineLevel="1" thickBot="1" x14ac:dyDescent="0.3">
      <c r="A57" s="561" t="s">
        <v>153</v>
      </c>
      <c r="B57" s="561"/>
      <c r="C57" s="561"/>
      <c r="D57" s="576"/>
      <c r="E57" s="548"/>
      <c r="F57" s="548"/>
      <c r="G57" s="548"/>
      <c r="H57" s="548"/>
      <c r="I57" s="548"/>
      <c r="J57" s="548"/>
      <c r="K57" s="548"/>
      <c r="L57" s="548"/>
      <c r="M57" s="548"/>
      <c r="N57" s="548"/>
      <c r="O57" s="548"/>
      <c r="P57" s="548"/>
      <c r="Q57" s="548"/>
      <c r="R57" s="547"/>
      <c r="S57" s="547"/>
      <c r="T57" s="547"/>
      <c r="V57" s="201"/>
    </row>
    <row r="58" spans="1:45" s="24" customFormat="1" ht="15.75" thickBot="1" x14ac:dyDescent="0.3">
      <c r="A58" s="568" t="s">
        <v>154</v>
      </c>
      <c r="B58" s="568"/>
      <c r="C58" s="568"/>
      <c r="D58" s="550">
        <f>F56+J56+Q56+T56</f>
        <v>0</v>
      </c>
      <c r="E58" s="550"/>
      <c r="F58" s="550"/>
      <c r="G58" s="550"/>
      <c r="H58" s="550"/>
      <c r="I58" s="550"/>
      <c r="J58" s="551"/>
      <c r="K58" s="552" t="s">
        <v>155</v>
      </c>
      <c r="L58" s="553"/>
      <c r="M58" s="553"/>
      <c r="N58" s="553"/>
      <c r="O58" s="553"/>
      <c r="P58" s="554"/>
      <c r="Q58" s="555">
        <f>D58*$E$196/$D$150</f>
        <v>0</v>
      </c>
      <c r="R58" s="556"/>
      <c r="S58" s="556"/>
      <c r="T58" s="556"/>
      <c r="U58" s="201"/>
      <c r="V58" s="201"/>
      <c r="W58" s="14"/>
      <c r="X58" s="14"/>
      <c r="Y58" s="14"/>
      <c r="Z58" s="14"/>
      <c r="AA58" s="14"/>
      <c r="AB58" s="14"/>
      <c r="AC58" s="14"/>
      <c r="AD58" s="14"/>
      <c r="AE58" s="14"/>
      <c r="AF58" s="14"/>
      <c r="AG58" s="14"/>
      <c r="AH58" s="14"/>
      <c r="AI58" s="14"/>
      <c r="AJ58" s="14"/>
      <c r="AK58" s="14"/>
      <c r="AL58" s="14"/>
      <c r="AM58" s="14"/>
      <c r="AN58" s="14"/>
      <c r="AO58" s="14"/>
      <c r="AP58" s="14"/>
      <c r="AQ58" s="14"/>
      <c r="AR58" s="14"/>
      <c r="AS58" s="14"/>
    </row>
    <row r="59" spans="1:45" s="18" customFormat="1" ht="14.25" customHeight="1" thickBot="1" x14ac:dyDescent="0.3">
      <c r="A59" s="538"/>
      <c r="B59" s="538"/>
      <c r="C59" s="538"/>
      <c r="D59" s="538"/>
      <c r="E59" s="538"/>
      <c r="F59" s="538"/>
      <c r="G59" s="538"/>
      <c r="H59" s="538"/>
      <c r="I59" s="538"/>
      <c r="J59" s="538"/>
      <c r="K59" s="538"/>
      <c r="L59" s="538"/>
      <c r="M59" s="538"/>
      <c r="N59" s="538"/>
      <c r="O59" s="538"/>
      <c r="P59" s="538"/>
      <c r="Q59" s="538"/>
      <c r="R59" s="538"/>
      <c r="S59" s="538"/>
      <c r="T59" s="538"/>
      <c r="U59" s="458"/>
      <c r="V59" s="458"/>
      <c r="W59" s="17"/>
      <c r="X59" s="17"/>
      <c r="Y59" s="17"/>
      <c r="Z59" s="17"/>
      <c r="AA59" s="17"/>
      <c r="AB59" s="17"/>
      <c r="AC59" s="17"/>
      <c r="AD59" s="17"/>
      <c r="AE59" s="17"/>
      <c r="AF59" s="17"/>
      <c r="AG59" s="17"/>
      <c r="AH59" s="17"/>
      <c r="AI59" s="17"/>
      <c r="AJ59" s="17"/>
      <c r="AK59" s="17"/>
      <c r="AL59" s="17"/>
      <c r="AM59" s="17"/>
      <c r="AN59" s="17"/>
      <c r="AO59" s="17"/>
      <c r="AP59" s="17"/>
      <c r="AQ59" s="17"/>
      <c r="AR59" s="17"/>
      <c r="AS59" s="17"/>
    </row>
    <row r="60" spans="1:45" ht="15" hidden="1" customHeight="1" outlineLevel="1" x14ac:dyDescent="0.25">
      <c r="A60" s="209">
        <v>6.1</v>
      </c>
      <c r="B60" s="209"/>
      <c r="C60" s="204"/>
      <c r="D60" s="593"/>
      <c r="E60" s="593"/>
      <c r="F60" s="177"/>
      <c r="G60" s="610"/>
      <c r="H60" s="593"/>
      <c r="I60" s="593"/>
      <c r="J60" s="177"/>
      <c r="K60" s="207"/>
      <c r="L60" s="207"/>
      <c r="M60" s="328"/>
      <c r="N60" s="329">
        <f>(K60+L60+M60)*'% Data'!$B$15</f>
        <v>0</v>
      </c>
      <c r="O60" s="215">
        <f>(K60+L60+M60)*'% Data'!$B$5</f>
        <v>0</v>
      </c>
      <c r="P60" s="216">
        <f>(K60+L60+M60)*'% Data'!$B$6</f>
        <v>0</v>
      </c>
      <c r="Q60" s="200">
        <f>SUM(K60:P60)</f>
        <v>0</v>
      </c>
      <c r="R60" s="330"/>
      <c r="S60" s="323"/>
      <c r="T60" s="200">
        <f>SUM(R60:S60)</f>
        <v>0</v>
      </c>
    </row>
    <row r="61" spans="1:45" ht="15" hidden="1" customHeight="1" outlineLevel="1" x14ac:dyDescent="0.25">
      <c r="A61" s="209">
        <v>6.2</v>
      </c>
      <c r="B61" s="209"/>
      <c r="C61" s="204"/>
      <c r="D61" s="594"/>
      <c r="E61" s="594"/>
      <c r="F61" s="175"/>
      <c r="G61" s="611"/>
      <c r="H61" s="594"/>
      <c r="I61" s="594"/>
      <c r="J61" s="175"/>
      <c r="K61" s="207"/>
      <c r="L61" s="207"/>
      <c r="M61" s="328"/>
      <c r="N61" s="329">
        <f>(K61+L61+M61)*'% Data'!$B$15</f>
        <v>0</v>
      </c>
      <c r="O61" s="215">
        <f>(K61+L61+M61)*'% Data'!$B$5</f>
        <v>0</v>
      </c>
      <c r="P61" s="216">
        <f>(K61+L61+M61)*'% Data'!$B$6</f>
        <v>0</v>
      </c>
      <c r="Q61" s="200">
        <f>SUM(K61:P61)</f>
        <v>0</v>
      </c>
      <c r="R61" s="330"/>
      <c r="S61" s="323"/>
      <c r="T61" s="200">
        <f>SUM(R61:S61)</f>
        <v>0</v>
      </c>
    </row>
    <row r="62" spans="1:45" ht="15" hidden="1" customHeight="1" outlineLevel="1" x14ac:dyDescent="0.25">
      <c r="A62" s="209">
        <v>6.3</v>
      </c>
      <c r="B62" s="209"/>
      <c r="C62" s="204"/>
      <c r="D62" s="594"/>
      <c r="E62" s="594"/>
      <c r="F62" s="175"/>
      <c r="G62" s="611"/>
      <c r="H62" s="594"/>
      <c r="I62" s="594"/>
      <c r="J62" s="175"/>
      <c r="K62" s="180"/>
      <c r="L62" s="180"/>
      <c r="M62" s="320"/>
      <c r="N62" s="329">
        <f>(K62+L62+M62)*'% Data'!$B$15</f>
        <v>0</v>
      </c>
      <c r="O62" s="215">
        <f>(K62+L62+M62)*'% Data'!$B$5</f>
        <v>0</v>
      </c>
      <c r="P62" s="216">
        <f>(K62+L62+M62)*'% Data'!$B$6</f>
        <v>0</v>
      </c>
      <c r="Q62" s="200">
        <f>SUM(K62:P62)</f>
        <v>0</v>
      </c>
      <c r="R62" s="323"/>
      <c r="S62" s="323"/>
      <c r="T62" s="200">
        <f>SUM(R62:S62)</f>
        <v>0</v>
      </c>
    </row>
    <row r="63" spans="1:45" ht="15" hidden="1" customHeight="1" outlineLevel="1" x14ac:dyDescent="0.25">
      <c r="A63" s="209">
        <v>6.4</v>
      </c>
      <c r="B63" s="209"/>
      <c r="C63" s="16"/>
      <c r="D63" s="594"/>
      <c r="E63" s="594"/>
      <c r="F63" s="175"/>
      <c r="G63" s="611"/>
      <c r="H63" s="594"/>
      <c r="I63" s="594"/>
      <c r="J63" s="175"/>
      <c r="K63" s="180"/>
      <c r="L63" s="180"/>
      <c r="M63" s="320"/>
      <c r="N63" s="329">
        <f>(K63+L63+M63)*'% Data'!$B$15</f>
        <v>0</v>
      </c>
      <c r="O63" s="215">
        <f>(K63+L63+M63)*'% Data'!$B$5</f>
        <v>0</v>
      </c>
      <c r="P63" s="216">
        <f>(K63+L63+M63)*'% Data'!$B$6</f>
        <v>0</v>
      </c>
      <c r="Q63" s="200">
        <f>SUM(K63:P63)</f>
        <v>0</v>
      </c>
      <c r="R63" s="323"/>
      <c r="S63" s="323"/>
      <c r="T63" s="200">
        <f>SUM(R63:S63)</f>
        <v>0</v>
      </c>
    </row>
    <row r="64" spans="1:45" ht="15" hidden="1" customHeight="1" outlineLevel="1" x14ac:dyDescent="0.25">
      <c r="A64" s="209">
        <v>6.5</v>
      </c>
      <c r="B64" s="243"/>
      <c r="C64" s="246"/>
      <c r="D64" s="594"/>
      <c r="E64" s="594"/>
      <c r="F64" s="176"/>
      <c r="G64" s="611"/>
      <c r="H64" s="594"/>
      <c r="I64" s="594"/>
      <c r="J64" s="176"/>
      <c r="K64" s="214"/>
      <c r="L64" s="214"/>
      <c r="M64" s="321"/>
      <c r="N64" s="329">
        <f>(K64+L64+M64)*'% Data'!$B$15</f>
        <v>0</v>
      </c>
      <c r="O64" s="215">
        <f>(K64+L64+M64)*'% Data'!$B$5</f>
        <v>0</v>
      </c>
      <c r="P64" s="216">
        <f>(K64+L64+M64)*'% Data'!$B$6</f>
        <v>0</v>
      </c>
      <c r="Q64" s="200">
        <f>SUM(K64:P64)</f>
        <v>0</v>
      </c>
      <c r="R64" s="323"/>
      <c r="S64" s="323"/>
      <c r="T64" s="200">
        <f>SUM(R64:S64)</f>
        <v>0</v>
      </c>
    </row>
    <row r="65" spans="1:45" s="24" customFormat="1" ht="15" hidden="1" customHeight="1" outlineLevel="1" x14ac:dyDescent="0.25">
      <c r="A65" s="539" t="s">
        <v>152</v>
      </c>
      <c r="B65" s="539"/>
      <c r="C65" s="539"/>
      <c r="D65" s="245">
        <f>D60</f>
        <v>0</v>
      </c>
      <c r="E65" s="211">
        <f>E60</f>
        <v>0</v>
      </c>
      <c r="F65" s="227">
        <f>SUM(D65:E65)</f>
        <v>0</v>
      </c>
      <c r="G65" s="211">
        <f>G60</f>
        <v>0</v>
      </c>
      <c r="H65" s="211">
        <f>H60</f>
        <v>0</v>
      </c>
      <c r="I65" s="211">
        <f>I60</f>
        <v>0</v>
      </c>
      <c r="J65" s="227">
        <f>G60+I60+H60</f>
        <v>0</v>
      </c>
      <c r="K65" s="212">
        <f t="shared" ref="K65:Q65" si="6">SUM(K60:K64)</f>
        <v>0</v>
      </c>
      <c r="L65" s="212">
        <f t="shared" si="6"/>
        <v>0</v>
      </c>
      <c r="M65" s="303">
        <f t="shared" si="6"/>
        <v>0</v>
      </c>
      <c r="N65" s="300">
        <f t="shared" si="6"/>
        <v>0</v>
      </c>
      <c r="O65" s="215">
        <f t="shared" si="6"/>
        <v>0</v>
      </c>
      <c r="P65" s="216">
        <f t="shared" si="6"/>
        <v>0</v>
      </c>
      <c r="Q65" s="227">
        <f t="shared" si="6"/>
        <v>0</v>
      </c>
      <c r="R65" s="212">
        <f t="shared" ref="R65:S65" si="7">SUM(R60:R64)</f>
        <v>0</v>
      </c>
      <c r="S65" s="212">
        <f t="shared" si="7"/>
        <v>0</v>
      </c>
      <c r="T65" s="227">
        <f>SUM(T60:T64)</f>
        <v>0</v>
      </c>
      <c r="U65" s="201"/>
      <c r="V65" s="201"/>
      <c r="W65" s="14"/>
      <c r="X65" s="14"/>
      <c r="Y65" s="14"/>
      <c r="Z65" s="14"/>
      <c r="AA65" s="14"/>
      <c r="AB65" s="14"/>
      <c r="AC65" s="14"/>
      <c r="AD65" s="14"/>
      <c r="AE65" s="14"/>
      <c r="AF65" s="14"/>
      <c r="AG65" s="14"/>
      <c r="AH65" s="14"/>
      <c r="AI65" s="14"/>
      <c r="AJ65" s="14"/>
      <c r="AK65" s="14"/>
      <c r="AL65" s="14"/>
      <c r="AM65" s="14"/>
      <c r="AN65" s="14"/>
      <c r="AO65" s="14"/>
      <c r="AP65" s="14"/>
      <c r="AQ65" s="14"/>
      <c r="AR65" s="14"/>
      <c r="AS65" s="14"/>
    </row>
    <row r="66" spans="1:45" s="14" customFormat="1" ht="15.75" hidden="1" outlineLevel="1" thickBot="1" x14ac:dyDescent="0.3">
      <c r="A66" s="561" t="s">
        <v>153</v>
      </c>
      <c r="B66" s="561"/>
      <c r="C66" s="561"/>
      <c r="D66" s="606"/>
      <c r="E66" s="607"/>
      <c r="F66" s="608"/>
      <c r="G66" s="607"/>
      <c r="H66" s="607"/>
      <c r="I66" s="607"/>
      <c r="J66" s="608"/>
      <c r="K66" s="607"/>
      <c r="L66" s="607"/>
      <c r="M66" s="607"/>
      <c r="N66" s="607"/>
      <c r="O66" s="607"/>
      <c r="P66" s="607"/>
      <c r="Q66" s="607"/>
      <c r="R66" s="607"/>
      <c r="S66" s="607"/>
      <c r="T66" s="607"/>
      <c r="U66" s="201"/>
      <c r="V66" s="201"/>
    </row>
    <row r="67" spans="1:45" s="24" customFormat="1" ht="15.75" collapsed="1" thickBot="1" x14ac:dyDescent="0.3">
      <c r="A67" s="568" t="s">
        <v>154</v>
      </c>
      <c r="B67" s="568"/>
      <c r="C67" s="568"/>
      <c r="D67" s="550">
        <f>F65+J65+Q65+T65</f>
        <v>0</v>
      </c>
      <c r="E67" s="550"/>
      <c r="F67" s="550"/>
      <c r="G67" s="550"/>
      <c r="H67" s="550"/>
      <c r="I67" s="550"/>
      <c r="J67" s="551"/>
      <c r="K67" s="552" t="s">
        <v>155</v>
      </c>
      <c r="L67" s="553"/>
      <c r="M67" s="553"/>
      <c r="N67" s="553"/>
      <c r="O67" s="553"/>
      <c r="P67" s="554"/>
      <c r="Q67" s="555">
        <f>D67*($E$196/$D$150)</f>
        <v>0</v>
      </c>
      <c r="R67" s="556"/>
      <c r="S67" s="556"/>
      <c r="T67" s="556"/>
      <c r="U67" s="201"/>
      <c r="V67" s="201"/>
      <c r="W67" s="14"/>
      <c r="X67" s="14"/>
      <c r="Y67" s="14"/>
      <c r="Z67" s="14"/>
      <c r="AA67" s="14"/>
      <c r="AB67" s="14"/>
      <c r="AC67" s="14"/>
      <c r="AD67" s="14"/>
      <c r="AE67" s="14"/>
      <c r="AF67" s="14"/>
      <c r="AG67" s="14"/>
      <c r="AH67" s="14"/>
      <c r="AI67" s="14"/>
      <c r="AJ67" s="14"/>
      <c r="AK67" s="14"/>
      <c r="AL67" s="14"/>
      <c r="AM67" s="14"/>
      <c r="AN67" s="14"/>
      <c r="AO67" s="14"/>
      <c r="AP67" s="14"/>
      <c r="AQ67" s="14"/>
      <c r="AR67" s="14"/>
      <c r="AS67" s="14"/>
    </row>
    <row r="68" spans="1:45" s="18" customFormat="1" ht="14.25" customHeight="1" thickBot="1" x14ac:dyDescent="0.3">
      <c r="A68" s="538"/>
      <c r="B68" s="538"/>
      <c r="C68" s="538"/>
      <c r="D68" s="538"/>
      <c r="E68" s="538"/>
      <c r="F68" s="538"/>
      <c r="G68" s="538"/>
      <c r="H68" s="538"/>
      <c r="I68" s="538"/>
      <c r="J68" s="538"/>
      <c r="K68" s="538"/>
      <c r="L68" s="538"/>
      <c r="M68" s="538"/>
      <c r="N68" s="538"/>
      <c r="O68" s="538"/>
      <c r="P68" s="538"/>
      <c r="Q68" s="538"/>
      <c r="R68" s="538"/>
      <c r="S68" s="538"/>
      <c r="T68" s="538"/>
      <c r="U68" s="458"/>
      <c r="V68" s="458"/>
      <c r="W68" s="17"/>
      <c r="X68" s="17"/>
      <c r="Y68" s="17"/>
      <c r="Z68" s="17"/>
      <c r="AA68" s="17"/>
      <c r="AB68" s="17"/>
      <c r="AC68" s="17"/>
      <c r="AD68" s="17"/>
      <c r="AE68" s="17"/>
      <c r="AF68" s="17"/>
      <c r="AG68" s="17"/>
      <c r="AH68" s="17"/>
      <c r="AI68" s="17"/>
      <c r="AJ68" s="17"/>
      <c r="AK68" s="17"/>
      <c r="AL68" s="17"/>
      <c r="AM68" s="17"/>
      <c r="AN68" s="17"/>
      <c r="AO68" s="17"/>
      <c r="AP68" s="17"/>
      <c r="AQ68" s="17"/>
      <c r="AR68" s="17"/>
      <c r="AS68" s="17"/>
    </row>
    <row r="69" spans="1:45" ht="15" hidden="1" customHeight="1" outlineLevel="1" x14ac:dyDescent="0.25">
      <c r="A69" s="209">
        <v>7.1</v>
      </c>
      <c r="B69" s="209"/>
      <c r="C69" s="331"/>
      <c r="D69" s="600"/>
      <c r="E69" s="600"/>
      <c r="F69" s="584"/>
      <c r="G69" s="600"/>
      <c r="H69" s="600"/>
      <c r="I69" s="600"/>
      <c r="J69" s="584"/>
      <c r="K69" s="461"/>
      <c r="L69" s="461"/>
      <c r="M69" s="461"/>
      <c r="N69" s="304">
        <f>(K69+L69+M69)*'% Data'!$B$15</f>
        <v>0</v>
      </c>
      <c r="O69" s="215">
        <f>(K69+L69+M69)*'% Data'!$B$5</f>
        <v>0</v>
      </c>
      <c r="P69" s="216">
        <f>(K69+L69+M69)*'% Data'!$B$6</f>
        <v>0</v>
      </c>
      <c r="Q69" s="200">
        <f>SUM(K69:P69)</f>
        <v>0</v>
      </c>
      <c r="R69" s="461"/>
      <c r="S69" s="461"/>
      <c r="T69" s="200">
        <f>SUM(R69:S69)</f>
        <v>0</v>
      </c>
    </row>
    <row r="70" spans="1:45" ht="15" hidden="1" customHeight="1" outlineLevel="1" x14ac:dyDescent="0.25">
      <c r="A70" s="209">
        <v>7.2</v>
      </c>
      <c r="B70" s="209"/>
      <c r="C70" s="331"/>
      <c r="D70" s="600"/>
      <c r="E70" s="600"/>
      <c r="F70" s="585"/>
      <c r="G70" s="600"/>
      <c r="H70" s="600"/>
      <c r="I70" s="600"/>
      <c r="J70" s="585"/>
      <c r="K70" s="461"/>
      <c r="L70" s="461"/>
      <c r="M70" s="461"/>
      <c r="N70" s="304">
        <f>(K70+L70+M70)*'% Data'!$B$15</f>
        <v>0</v>
      </c>
      <c r="O70" s="215">
        <f>(K70+L70+M70)*'% Data'!$B$5</f>
        <v>0</v>
      </c>
      <c r="P70" s="216">
        <f>(K70+L70+M70)*'% Data'!$B$6</f>
        <v>0</v>
      </c>
      <c r="Q70" s="200">
        <f>SUM(K70:P70)</f>
        <v>0</v>
      </c>
      <c r="R70" s="461"/>
      <c r="S70" s="461"/>
      <c r="T70" s="200">
        <f>SUM(R70:S70)</f>
        <v>0</v>
      </c>
    </row>
    <row r="71" spans="1:45" ht="15" hidden="1" customHeight="1" outlineLevel="1" x14ac:dyDescent="0.25">
      <c r="A71" s="209">
        <v>7.3</v>
      </c>
      <c r="B71" s="209"/>
      <c r="C71" s="331"/>
      <c r="D71" s="600"/>
      <c r="E71" s="600"/>
      <c r="F71" s="585"/>
      <c r="G71" s="600"/>
      <c r="H71" s="600"/>
      <c r="I71" s="600"/>
      <c r="J71" s="585"/>
      <c r="K71" s="461"/>
      <c r="L71" s="461"/>
      <c r="M71" s="461"/>
      <c r="N71" s="304">
        <f>(K71+L71+M71)*'% Data'!$B$15</f>
        <v>0</v>
      </c>
      <c r="O71" s="215">
        <f>(K71+L71+M71)*'% Data'!$B$5</f>
        <v>0</v>
      </c>
      <c r="P71" s="216">
        <f>(K71+L71+M71)*'% Data'!$B$6</f>
        <v>0</v>
      </c>
      <c r="Q71" s="200">
        <f>SUM(K71:P71)</f>
        <v>0</v>
      </c>
      <c r="R71" s="461"/>
      <c r="S71" s="461"/>
      <c r="T71" s="200">
        <f>SUM(R71:S71)</f>
        <v>0</v>
      </c>
    </row>
    <row r="72" spans="1:45" ht="15" hidden="1" customHeight="1" outlineLevel="1" x14ac:dyDescent="0.25">
      <c r="A72" s="209">
        <v>7.4</v>
      </c>
      <c r="B72" s="209"/>
      <c r="C72" s="331"/>
      <c r="D72" s="600"/>
      <c r="E72" s="600"/>
      <c r="F72" s="585"/>
      <c r="G72" s="600"/>
      <c r="H72" s="600"/>
      <c r="I72" s="600"/>
      <c r="J72" s="585"/>
      <c r="K72" s="461"/>
      <c r="L72" s="461"/>
      <c r="M72" s="461"/>
      <c r="N72" s="304">
        <f>(K72+L72+M72)*'% Data'!$B$15</f>
        <v>0</v>
      </c>
      <c r="O72" s="215">
        <f>(K72+L72+M72)*'% Data'!$B$5</f>
        <v>0</v>
      </c>
      <c r="P72" s="216">
        <f>(K72+L72+M72)*'% Data'!$B$6</f>
        <v>0</v>
      </c>
      <c r="Q72" s="200">
        <f>SUM(K72:P72)</f>
        <v>0</v>
      </c>
      <c r="R72" s="461"/>
      <c r="S72" s="461"/>
      <c r="T72" s="200">
        <f>SUM(R72:S72)</f>
        <v>0</v>
      </c>
    </row>
    <row r="73" spans="1:45" ht="15" hidden="1" customHeight="1" outlineLevel="1" x14ac:dyDescent="0.25">
      <c r="A73" s="209">
        <v>7.5</v>
      </c>
      <c r="B73" s="243"/>
      <c r="C73" s="332"/>
      <c r="D73" s="600"/>
      <c r="E73" s="600"/>
      <c r="F73" s="542"/>
      <c r="G73" s="600"/>
      <c r="H73" s="600"/>
      <c r="I73" s="600"/>
      <c r="J73" s="542"/>
      <c r="K73" s="461"/>
      <c r="L73" s="461"/>
      <c r="M73" s="461"/>
      <c r="N73" s="304">
        <f>(K73+L73+M73)*'% Data'!$B$15</f>
        <v>0</v>
      </c>
      <c r="O73" s="215">
        <f>(K73+L73+M73)*'% Data'!$B$5</f>
        <v>0</v>
      </c>
      <c r="P73" s="216">
        <f>(K73+L73+M73)*'% Data'!$B$6</f>
        <v>0</v>
      </c>
      <c r="Q73" s="200">
        <f>SUM(K73:P73)</f>
        <v>0</v>
      </c>
      <c r="R73" s="461"/>
      <c r="S73" s="461"/>
      <c r="T73" s="200">
        <f>SUM(R73:S73)</f>
        <v>0</v>
      </c>
    </row>
    <row r="74" spans="1:45" s="24" customFormat="1" ht="15" hidden="1" customHeight="1" outlineLevel="1" x14ac:dyDescent="0.25">
      <c r="A74" s="539" t="s">
        <v>152</v>
      </c>
      <c r="B74" s="539"/>
      <c r="C74" s="605"/>
      <c r="D74" s="211">
        <f>D69</f>
        <v>0</v>
      </c>
      <c r="E74" s="211">
        <f>E69</f>
        <v>0</v>
      </c>
      <c r="F74" s="227">
        <f>SUM(D74:E74)</f>
        <v>0</v>
      </c>
      <c r="G74" s="211">
        <f>G69</f>
        <v>0</v>
      </c>
      <c r="H74" s="211">
        <f>H69</f>
        <v>0</v>
      </c>
      <c r="I74" s="211">
        <f>I69</f>
        <v>0</v>
      </c>
      <c r="J74" s="227">
        <f>G69+I69+H69</f>
        <v>0</v>
      </c>
      <c r="K74" s="212">
        <f t="shared" ref="K74:T74" si="8">SUM(K69:K73)</f>
        <v>0</v>
      </c>
      <c r="L74" s="212">
        <f t="shared" si="8"/>
        <v>0</v>
      </c>
      <c r="M74" s="212">
        <f t="shared" si="8"/>
        <v>0</v>
      </c>
      <c r="N74" s="300">
        <f t="shared" si="8"/>
        <v>0</v>
      </c>
      <c r="O74" s="215">
        <f t="shared" si="8"/>
        <v>0</v>
      </c>
      <c r="P74" s="216">
        <f t="shared" si="8"/>
        <v>0</v>
      </c>
      <c r="Q74" s="227">
        <f t="shared" si="8"/>
        <v>0</v>
      </c>
      <c r="R74" s="212">
        <f t="shared" si="8"/>
        <v>0</v>
      </c>
      <c r="S74" s="212">
        <f t="shared" si="8"/>
        <v>0</v>
      </c>
      <c r="T74" s="227">
        <f t="shared" si="8"/>
        <v>0</v>
      </c>
      <c r="U74" s="201"/>
      <c r="V74" s="201"/>
      <c r="W74" s="14"/>
      <c r="X74" s="14"/>
      <c r="Y74" s="14"/>
      <c r="Z74" s="14"/>
      <c r="AA74" s="14"/>
      <c r="AB74" s="14"/>
      <c r="AC74" s="14"/>
      <c r="AD74" s="14"/>
      <c r="AE74" s="14"/>
      <c r="AF74" s="14"/>
      <c r="AG74" s="14"/>
      <c r="AH74" s="14"/>
      <c r="AI74" s="14"/>
      <c r="AJ74" s="14"/>
      <c r="AK74" s="14"/>
      <c r="AL74" s="14"/>
      <c r="AM74" s="14"/>
      <c r="AN74" s="14"/>
      <c r="AO74" s="14"/>
      <c r="AP74" s="14"/>
      <c r="AQ74" s="14"/>
      <c r="AR74" s="14"/>
      <c r="AS74" s="14"/>
    </row>
    <row r="75" spans="1:45" s="14" customFormat="1" ht="15.75" hidden="1" outlineLevel="1" thickBot="1" x14ac:dyDescent="0.3">
      <c r="A75" s="561" t="s">
        <v>153</v>
      </c>
      <c r="B75" s="561"/>
      <c r="C75" s="561"/>
      <c r="D75" s="601"/>
      <c r="E75" s="602"/>
      <c r="F75" s="602"/>
      <c r="G75" s="602"/>
      <c r="H75" s="602"/>
      <c r="I75" s="602"/>
      <c r="J75" s="602"/>
      <c r="K75" s="602"/>
      <c r="L75" s="602"/>
      <c r="M75" s="602"/>
      <c r="N75" s="602"/>
      <c r="O75" s="602"/>
      <c r="P75" s="602"/>
      <c r="Q75" s="602"/>
      <c r="R75" s="602"/>
      <c r="S75" s="602"/>
      <c r="T75" s="602"/>
      <c r="U75" s="201"/>
      <c r="V75" s="201"/>
    </row>
    <row r="76" spans="1:45" s="24" customFormat="1" ht="15.75" collapsed="1" thickBot="1" x14ac:dyDescent="0.3">
      <c r="A76" s="568" t="s">
        <v>154</v>
      </c>
      <c r="B76" s="568"/>
      <c r="C76" s="568"/>
      <c r="D76" s="550">
        <f>F74+J74+Q74+T74</f>
        <v>0</v>
      </c>
      <c r="E76" s="550"/>
      <c r="F76" s="550"/>
      <c r="G76" s="550"/>
      <c r="H76" s="550"/>
      <c r="I76" s="550"/>
      <c r="J76" s="551"/>
      <c r="K76" s="552" t="s">
        <v>155</v>
      </c>
      <c r="L76" s="553"/>
      <c r="M76" s="553"/>
      <c r="N76" s="553"/>
      <c r="O76" s="553"/>
      <c r="P76" s="554"/>
      <c r="Q76" s="555">
        <f>D76*$E$196/$D$150</f>
        <v>0</v>
      </c>
      <c r="R76" s="556"/>
      <c r="S76" s="556"/>
      <c r="T76" s="556"/>
      <c r="U76" s="201"/>
      <c r="V76" s="201"/>
      <c r="W76" s="14"/>
      <c r="X76" s="14"/>
      <c r="Y76" s="14"/>
      <c r="Z76" s="14"/>
      <c r="AA76" s="14"/>
      <c r="AB76" s="14"/>
      <c r="AC76" s="14"/>
      <c r="AD76" s="14"/>
      <c r="AE76" s="14"/>
      <c r="AF76" s="14"/>
      <c r="AG76" s="14"/>
      <c r="AH76" s="14"/>
      <c r="AI76" s="14"/>
      <c r="AJ76" s="14"/>
      <c r="AK76" s="14"/>
      <c r="AL76" s="14"/>
      <c r="AM76" s="14"/>
      <c r="AN76" s="14"/>
      <c r="AO76" s="14"/>
      <c r="AP76" s="14"/>
      <c r="AQ76" s="14"/>
      <c r="AR76" s="14"/>
      <c r="AS76" s="14"/>
    </row>
    <row r="77" spans="1:45" s="18" customFormat="1" ht="14.25" customHeight="1" thickBot="1" x14ac:dyDescent="0.3">
      <c r="A77" s="538"/>
      <c r="B77" s="538"/>
      <c r="C77" s="538"/>
      <c r="D77" s="538"/>
      <c r="E77" s="538"/>
      <c r="F77" s="538"/>
      <c r="G77" s="538"/>
      <c r="H77" s="538"/>
      <c r="I77" s="538"/>
      <c r="J77" s="538"/>
      <c r="K77" s="538"/>
      <c r="L77" s="538"/>
      <c r="M77" s="538"/>
      <c r="N77" s="538"/>
      <c r="O77" s="538"/>
      <c r="P77" s="538"/>
      <c r="Q77" s="538"/>
      <c r="R77" s="538"/>
      <c r="S77" s="538"/>
      <c r="T77" s="538"/>
      <c r="U77" s="458"/>
      <c r="V77" s="458"/>
      <c r="W77" s="17"/>
      <c r="X77" s="17"/>
      <c r="Y77" s="17"/>
      <c r="Z77" s="17"/>
      <c r="AA77" s="17"/>
      <c r="AB77" s="17"/>
      <c r="AC77" s="17"/>
      <c r="AD77" s="17"/>
      <c r="AE77" s="17"/>
      <c r="AF77" s="17"/>
      <c r="AG77" s="17"/>
      <c r="AH77" s="17"/>
      <c r="AI77" s="17"/>
      <c r="AJ77" s="17"/>
      <c r="AK77" s="17"/>
      <c r="AL77" s="17"/>
      <c r="AM77" s="17"/>
      <c r="AN77" s="17"/>
      <c r="AO77" s="17"/>
      <c r="AP77" s="17"/>
      <c r="AQ77" s="17"/>
      <c r="AR77" s="17"/>
      <c r="AS77" s="17"/>
    </row>
    <row r="78" spans="1:45" ht="15" hidden="1" customHeight="1" outlineLevel="1" x14ac:dyDescent="0.25">
      <c r="A78" s="209">
        <v>8.1</v>
      </c>
      <c r="B78" s="208"/>
      <c r="C78" s="331"/>
      <c r="D78" s="596"/>
      <c r="E78" s="596"/>
      <c r="F78" s="584"/>
      <c r="G78" s="596"/>
      <c r="H78" s="596"/>
      <c r="I78" s="596"/>
      <c r="J78" s="584"/>
      <c r="K78" s="461"/>
      <c r="L78" s="461"/>
      <c r="M78" s="461"/>
      <c r="N78" s="304">
        <f>(K78+L78+M78)*'% Data'!$B$15</f>
        <v>0</v>
      </c>
      <c r="O78" s="215">
        <f>(K78+L78+M78)*'% Data'!$B$5</f>
        <v>0</v>
      </c>
      <c r="P78" s="216">
        <f>(K78+L78+M78)*'% Data'!$B$6</f>
        <v>0</v>
      </c>
      <c r="Q78" s="200">
        <f>SUM(K78:P78)</f>
        <v>0</v>
      </c>
      <c r="R78" s="461"/>
      <c r="S78" s="461"/>
      <c r="T78" s="200">
        <f>SUM(R78:S78)</f>
        <v>0</v>
      </c>
    </row>
    <row r="79" spans="1:45" ht="15" hidden="1" customHeight="1" outlineLevel="1" x14ac:dyDescent="0.25">
      <c r="A79" s="209">
        <v>8.1999999999999993</v>
      </c>
      <c r="B79" s="208"/>
      <c r="C79" s="331"/>
      <c r="D79" s="596"/>
      <c r="E79" s="596"/>
      <c r="F79" s="585"/>
      <c r="G79" s="596"/>
      <c r="H79" s="596"/>
      <c r="I79" s="596"/>
      <c r="J79" s="585"/>
      <c r="K79" s="461"/>
      <c r="L79" s="461"/>
      <c r="M79" s="461"/>
      <c r="N79" s="304">
        <f>(K79+L79+M79)*'% Data'!$B$15</f>
        <v>0</v>
      </c>
      <c r="O79" s="215">
        <f>(K79+L79+M79)*'% Data'!$B$5</f>
        <v>0</v>
      </c>
      <c r="P79" s="216">
        <f>(K79+L79+M79)*'% Data'!$B$6</f>
        <v>0</v>
      </c>
      <c r="Q79" s="200">
        <f>SUM(K79:P79)</f>
        <v>0</v>
      </c>
      <c r="R79" s="461"/>
      <c r="S79" s="461"/>
      <c r="T79" s="200">
        <f>SUM(R79:S79)</f>
        <v>0</v>
      </c>
    </row>
    <row r="80" spans="1:45" ht="15" hidden="1" customHeight="1" outlineLevel="1" x14ac:dyDescent="0.25">
      <c r="A80" s="209">
        <v>8.3000000000000007</v>
      </c>
      <c r="B80" s="208"/>
      <c r="C80" s="331"/>
      <c r="D80" s="596"/>
      <c r="E80" s="596"/>
      <c r="F80" s="585"/>
      <c r="G80" s="596"/>
      <c r="H80" s="596"/>
      <c r="I80" s="596"/>
      <c r="J80" s="585"/>
      <c r="K80" s="461"/>
      <c r="L80" s="461"/>
      <c r="M80" s="461"/>
      <c r="N80" s="304">
        <f>(K80+L80+M80)*'% Data'!$B$15</f>
        <v>0</v>
      </c>
      <c r="O80" s="215">
        <f>(K80+L80+M80)*'% Data'!$B$5</f>
        <v>0</v>
      </c>
      <c r="P80" s="216">
        <f>(K80+L80+M80)*'% Data'!$B$6</f>
        <v>0</v>
      </c>
      <c r="Q80" s="200">
        <f>SUM(K80:P80)</f>
        <v>0</v>
      </c>
      <c r="R80" s="461"/>
      <c r="S80" s="461"/>
      <c r="T80" s="200">
        <f>SUM(R80:S80)</f>
        <v>0</v>
      </c>
    </row>
    <row r="81" spans="1:45" ht="15" hidden="1" customHeight="1" outlineLevel="1" x14ac:dyDescent="0.25">
      <c r="A81" s="209">
        <v>8.4</v>
      </c>
      <c r="B81" s="208"/>
      <c r="C81" s="331"/>
      <c r="D81" s="596"/>
      <c r="E81" s="596"/>
      <c r="F81" s="585"/>
      <c r="G81" s="596"/>
      <c r="H81" s="596"/>
      <c r="I81" s="596"/>
      <c r="J81" s="585"/>
      <c r="K81" s="461"/>
      <c r="L81" s="461"/>
      <c r="M81" s="461"/>
      <c r="N81" s="304">
        <f>(K81+L81+M81)*'% Data'!$B$15</f>
        <v>0</v>
      </c>
      <c r="O81" s="215">
        <f>(K81+L81+M81)*'% Data'!$B$5</f>
        <v>0</v>
      </c>
      <c r="P81" s="216">
        <f>(K81+L81+M81)*'% Data'!$B$6</f>
        <v>0</v>
      </c>
      <c r="Q81" s="200">
        <f>SUM(K81:P81)</f>
        <v>0</v>
      </c>
      <c r="R81" s="461"/>
      <c r="S81" s="461"/>
      <c r="T81" s="200">
        <f>SUM(R81:S81)</f>
        <v>0</v>
      </c>
    </row>
    <row r="82" spans="1:45" ht="15" hidden="1" customHeight="1" outlineLevel="1" x14ac:dyDescent="0.25">
      <c r="A82" s="209">
        <v>8.5</v>
      </c>
      <c r="B82" s="247"/>
      <c r="C82" s="332"/>
      <c r="D82" s="596"/>
      <c r="E82" s="596"/>
      <c r="F82" s="542"/>
      <c r="G82" s="596"/>
      <c r="H82" s="596"/>
      <c r="I82" s="596"/>
      <c r="J82" s="542"/>
      <c r="K82" s="461"/>
      <c r="L82" s="461"/>
      <c r="M82" s="461"/>
      <c r="N82" s="304">
        <f>(K82+L82+M82)*'% Data'!$B$15</f>
        <v>0</v>
      </c>
      <c r="O82" s="215">
        <f>(K82+L82+M82)*'% Data'!$B$5</f>
        <v>0</v>
      </c>
      <c r="P82" s="216">
        <f>(K82+L82+M82)*'% Data'!$B$6</f>
        <v>0</v>
      </c>
      <c r="Q82" s="200">
        <f>SUM(K82:P82)</f>
        <v>0</v>
      </c>
      <c r="R82" s="461"/>
      <c r="S82" s="461"/>
      <c r="T82" s="200">
        <f>SUM(R82:S82)</f>
        <v>0</v>
      </c>
    </row>
    <row r="83" spans="1:45" s="24" customFormat="1" ht="15" hidden="1" customHeight="1" outlineLevel="1" x14ac:dyDescent="0.25">
      <c r="A83" s="539" t="s">
        <v>152</v>
      </c>
      <c r="B83" s="539"/>
      <c r="C83" s="539"/>
      <c r="D83" s="333">
        <f>D78</f>
        <v>0</v>
      </c>
      <c r="E83" s="218">
        <f>E78</f>
        <v>0</v>
      </c>
      <c r="F83" s="334">
        <f>SUM(D83:E83)</f>
        <v>0</v>
      </c>
      <c r="G83" s="218">
        <f>G78</f>
        <v>0</v>
      </c>
      <c r="H83" s="218">
        <f>H78</f>
        <v>0</v>
      </c>
      <c r="I83" s="218">
        <f>I78</f>
        <v>0</v>
      </c>
      <c r="J83" s="334">
        <f>G78+I78+H78</f>
        <v>0</v>
      </c>
      <c r="K83" s="217">
        <f t="shared" ref="K83:T83" si="9">SUM(K78:K82)</f>
        <v>0</v>
      </c>
      <c r="L83" s="217">
        <f t="shared" si="9"/>
        <v>0</v>
      </c>
      <c r="M83" s="335">
        <f t="shared" si="9"/>
        <v>0</v>
      </c>
      <c r="N83" s="336">
        <f t="shared" si="9"/>
        <v>0</v>
      </c>
      <c r="O83" s="239">
        <f t="shared" si="9"/>
        <v>0</v>
      </c>
      <c r="P83" s="240">
        <f t="shared" si="9"/>
        <v>0</v>
      </c>
      <c r="Q83" s="337">
        <f t="shared" si="9"/>
        <v>0</v>
      </c>
      <c r="R83" s="217">
        <f t="shared" si="9"/>
        <v>0</v>
      </c>
      <c r="S83" s="217">
        <f t="shared" si="9"/>
        <v>0</v>
      </c>
      <c r="T83" s="334">
        <f t="shared" si="9"/>
        <v>0</v>
      </c>
      <c r="U83" s="201"/>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row>
    <row r="84" spans="1:45" s="14" customFormat="1" ht="15.75" hidden="1" outlineLevel="1" thickBot="1" x14ac:dyDescent="0.3">
      <c r="A84" s="561" t="s">
        <v>153</v>
      </c>
      <c r="B84" s="561"/>
      <c r="C84" s="561"/>
      <c r="D84" s="601"/>
      <c r="E84" s="602"/>
      <c r="F84" s="631"/>
      <c r="G84" s="602"/>
      <c r="H84" s="602"/>
      <c r="I84" s="602"/>
      <c r="J84" s="631"/>
      <c r="K84" s="602"/>
      <c r="L84" s="602"/>
      <c r="M84" s="602"/>
      <c r="N84" s="602"/>
      <c r="O84" s="602"/>
      <c r="P84" s="602"/>
      <c r="Q84" s="631"/>
      <c r="R84" s="602"/>
      <c r="S84" s="602"/>
      <c r="T84" s="631"/>
      <c r="U84" s="201"/>
    </row>
    <row r="85" spans="1:45" s="24" customFormat="1" ht="15.75" collapsed="1" thickBot="1" x14ac:dyDescent="0.3">
      <c r="A85" s="568" t="s">
        <v>154</v>
      </c>
      <c r="B85" s="568"/>
      <c r="C85" s="568"/>
      <c r="D85" s="550">
        <f>F83+J83+Q83+T83</f>
        <v>0</v>
      </c>
      <c r="E85" s="550"/>
      <c r="F85" s="550"/>
      <c r="G85" s="550"/>
      <c r="H85" s="550"/>
      <c r="I85" s="550"/>
      <c r="J85" s="551"/>
      <c r="K85" s="579" t="s">
        <v>155</v>
      </c>
      <c r="L85" s="580"/>
      <c r="M85" s="580"/>
      <c r="N85" s="580"/>
      <c r="O85" s="580"/>
      <c r="P85" s="581"/>
      <c r="Q85" s="555">
        <f>D85*$E$196/$D$150</f>
        <v>0</v>
      </c>
      <c r="R85" s="556"/>
      <c r="S85" s="556"/>
      <c r="T85" s="556"/>
      <c r="U85" s="201"/>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row>
    <row r="86" spans="1:45" s="18" customFormat="1" ht="14.25" customHeight="1" thickBot="1" x14ac:dyDescent="0.3">
      <c r="A86" s="538"/>
      <c r="B86" s="538"/>
      <c r="C86" s="538"/>
      <c r="D86" s="538"/>
      <c r="E86" s="538"/>
      <c r="F86" s="538"/>
      <c r="G86" s="538"/>
      <c r="H86" s="538"/>
      <c r="I86" s="538"/>
      <c r="J86" s="538"/>
      <c r="K86" s="538"/>
      <c r="L86" s="538"/>
      <c r="M86" s="538"/>
      <c r="N86" s="538"/>
      <c r="O86" s="538"/>
      <c r="P86" s="538"/>
      <c r="Q86" s="538"/>
      <c r="R86" s="538"/>
      <c r="S86" s="538"/>
      <c r="T86" s="538"/>
      <c r="U86" s="458"/>
      <c r="V86" s="458"/>
      <c r="W86" s="17"/>
      <c r="X86" s="17"/>
      <c r="Y86" s="17"/>
      <c r="Z86" s="17"/>
      <c r="AA86" s="17"/>
      <c r="AB86" s="17"/>
      <c r="AC86" s="17"/>
      <c r="AD86" s="17"/>
      <c r="AE86" s="17"/>
      <c r="AF86" s="17"/>
      <c r="AG86" s="17"/>
      <c r="AH86" s="17"/>
      <c r="AI86" s="17"/>
      <c r="AJ86" s="17"/>
      <c r="AK86" s="17"/>
      <c r="AL86" s="17"/>
      <c r="AM86" s="17"/>
      <c r="AN86" s="17"/>
      <c r="AO86" s="17"/>
      <c r="AP86" s="17"/>
      <c r="AQ86" s="17"/>
      <c r="AR86" s="17"/>
      <c r="AS86" s="17"/>
    </row>
    <row r="87" spans="1:45" ht="28.15" hidden="1" customHeight="1" outlineLevel="1" x14ac:dyDescent="0.25">
      <c r="A87" s="209">
        <v>9.1</v>
      </c>
      <c r="B87" s="208"/>
      <c r="C87" s="331"/>
      <c r="D87" s="596"/>
      <c r="E87" s="596"/>
      <c r="F87" s="584"/>
      <c r="G87" s="596"/>
      <c r="H87" s="596"/>
      <c r="I87" s="596"/>
      <c r="J87" s="584"/>
      <c r="K87" s="461"/>
      <c r="L87" s="461"/>
      <c r="M87" s="461"/>
      <c r="N87" s="304">
        <f>(K87+L87+M87)*'% Data'!$B$15</f>
        <v>0</v>
      </c>
      <c r="O87" s="215">
        <f>(K87+L87+M87)*'% Data'!$B$5</f>
        <v>0</v>
      </c>
      <c r="P87" s="216">
        <f>(K87+L87+M87)*'% Data'!$B$6</f>
        <v>0</v>
      </c>
      <c r="Q87" s="200">
        <f>SUM(K87:P87)</f>
        <v>0</v>
      </c>
      <c r="R87" s="461"/>
      <c r="S87" s="461"/>
      <c r="T87" s="200">
        <f>SUM(R87:S87)</f>
        <v>0</v>
      </c>
    </row>
    <row r="88" spans="1:45" ht="15" hidden="1" customHeight="1" outlineLevel="1" x14ac:dyDescent="0.25">
      <c r="A88" s="209">
        <v>9.1999999999999993</v>
      </c>
      <c r="B88" s="208"/>
      <c r="C88" s="331"/>
      <c r="D88" s="596"/>
      <c r="E88" s="596"/>
      <c r="F88" s="585"/>
      <c r="G88" s="596"/>
      <c r="H88" s="596"/>
      <c r="I88" s="596"/>
      <c r="J88" s="585"/>
      <c r="K88" s="461"/>
      <c r="L88" s="461"/>
      <c r="M88" s="461"/>
      <c r="N88" s="304">
        <f>(K88+L88+M88)*'% Data'!$B$15</f>
        <v>0</v>
      </c>
      <c r="O88" s="215">
        <f>(K88+L88+M88)*'% Data'!$B$5</f>
        <v>0</v>
      </c>
      <c r="P88" s="216">
        <f>(K88+L88+M88)*'% Data'!$B$6</f>
        <v>0</v>
      </c>
      <c r="Q88" s="200">
        <f>SUM(K88:P88)</f>
        <v>0</v>
      </c>
      <c r="R88" s="461"/>
      <c r="S88" s="461"/>
      <c r="T88" s="200">
        <f>SUM(R88:S88)</f>
        <v>0</v>
      </c>
    </row>
    <row r="89" spans="1:45" ht="15" hidden="1" customHeight="1" outlineLevel="1" x14ac:dyDescent="0.25">
      <c r="A89" s="209">
        <v>9.3000000000000007</v>
      </c>
      <c r="B89" s="208"/>
      <c r="C89" s="331"/>
      <c r="D89" s="596"/>
      <c r="E89" s="596"/>
      <c r="F89" s="585"/>
      <c r="G89" s="596"/>
      <c r="H89" s="596"/>
      <c r="I89" s="596"/>
      <c r="J89" s="585"/>
      <c r="K89" s="461"/>
      <c r="L89" s="461"/>
      <c r="M89" s="461"/>
      <c r="N89" s="304">
        <f>(K89+L89+M89)*'% Data'!$B$15</f>
        <v>0</v>
      </c>
      <c r="O89" s="215">
        <f>(K89+L89+M89)*'% Data'!$B$5</f>
        <v>0</v>
      </c>
      <c r="P89" s="216">
        <f>(K89+L89+M89)*'% Data'!$B$6</f>
        <v>0</v>
      </c>
      <c r="Q89" s="200">
        <f>SUM(K89:P89)</f>
        <v>0</v>
      </c>
      <c r="R89" s="461"/>
      <c r="S89" s="461"/>
      <c r="T89" s="200">
        <f>SUM(R89:S89)</f>
        <v>0</v>
      </c>
    </row>
    <row r="90" spans="1:45" ht="15" hidden="1" customHeight="1" outlineLevel="1" x14ac:dyDescent="0.25">
      <c r="A90" s="209">
        <v>9.4</v>
      </c>
      <c r="B90" s="208"/>
      <c r="C90" s="331"/>
      <c r="D90" s="596"/>
      <c r="E90" s="596"/>
      <c r="F90" s="585"/>
      <c r="G90" s="596"/>
      <c r="H90" s="596"/>
      <c r="I90" s="596"/>
      <c r="J90" s="585"/>
      <c r="K90" s="461"/>
      <c r="L90" s="461"/>
      <c r="M90" s="461"/>
      <c r="N90" s="304">
        <f>(K90+L90+M90)*'% Data'!$B$15</f>
        <v>0</v>
      </c>
      <c r="O90" s="215">
        <f>(K90+L90+M90)*'% Data'!$B$5</f>
        <v>0</v>
      </c>
      <c r="P90" s="216">
        <f>(K90+L90+M90)*'% Data'!$B$6</f>
        <v>0</v>
      </c>
      <c r="Q90" s="200">
        <f>SUM(K90:P90)</f>
        <v>0</v>
      </c>
      <c r="R90" s="461"/>
      <c r="S90" s="461"/>
      <c r="T90" s="200">
        <f>SUM(R90:S90)</f>
        <v>0</v>
      </c>
    </row>
    <row r="91" spans="1:45" ht="15" hidden="1" customHeight="1" outlineLevel="1" x14ac:dyDescent="0.25">
      <c r="A91" s="209">
        <v>9.5</v>
      </c>
      <c r="B91" s="247"/>
      <c r="C91" s="332"/>
      <c r="D91" s="596"/>
      <c r="E91" s="596"/>
      <c r="F91" s="542"/>
      <c r="G91" s="596"/>
      <c r="H91" s="596"/>
      <c r="I91" s="596"/>
      <c r="J91" s="542"/>
      <c r="K91" s="461"/>
      <c r="L91" s="461"/>
      <c r="M91" s="461"/>
      <c r="N91" s="304">
        <f>(K91+L91+M91)*'% Data'!$B$15</f>
        <v>0</v>
      </c>
      <c r="O91" s="215">
        <f>(K91+L91+M91)*'% Data'!$B$5</f>
        <v>0</v>
      </c>
      <c r="P91" s="216">
        <f>(K91+L91+M91)*'% Data'!$B$6</f>
        <v>0</v>
      </c>
      <c r="Q91" s="200">
        <f>SUM(K91:P91)</f>
        <v>0</v>
      </c>
      <c r="R91" s="461"/>
      <c r="S91" s="461"/>
      <c r="T91" s="200">
        <f>SUM(R91:S91)</f>
        <v>0</v>
      </c>
    </row>
    <row r="92" spans="1:45" s="24" customFormat="1" ht="15" hidden="1" customHeight="1" outlineLevel="1" x14ac:dyDescent="0.25">
      <c r="A92" s="539" t="s">
        <v>152</v>
      </c>
      <c r="B92" s="539"/>
      <c r="C92" s="605"/>
      <c r="D92" s="211">
        <f>D87</f>
        <v>0</v>
      </c>
      <c r="E92" s="211">
        <f>E87</f>
        <v>0</v>
      </c>
      <c r="F92" s="227">
        <f>SUM(D92:E92)</f>
        <v>0</v>
      </c>
      <c r="G92" s="211">
        <f>G87</f>
        <v>0</v>
      </c>
      <c r="H92" s="211">
        <f>H87</f>
        <v>0</v>
      </c>
      <c r="I92" s="211">
        <f>I87</f>
        <v>0</v>
      </c>
      <c r="J92" s="227">
        <f>G87+I87+H87</f>
        <v>0</v>
      </c>
      <c r="K92" s="212">
        <f t="shared" ref="K92:T92" si="10">SUM(K87:K91)</f>
        <v>0</v>
      </c>
      <c r="L92" s="212">
        <f t="shared" si="10"/>
        <v>0</v>
      </c>
      <c r="M92" s="212">
        <f t="shared" si="10"/>
        <v>0</v>
      </c>
      <c r="N92" s="300">
        <f t="shared" si="10"/>
        <v>0</v>
      </c>
      <c r="O92" s="215">
        <f t="shared" si="10"/>
        <v>0</v>
      </c>
      <c r="P92" s="216">
        <f t="shared" si="10"/>
        <v>0</v>
      </c>
      <c r="Q92" s="145">
        <f t="shared" si="10"/>
        <v>0</v>
      </c>
      <c r="R92" s="212">
        <f t="shared" si="10"/>
        <v>0</v>
      </c>
      <c r="S92" s="212">
        <f t="shared" si="10"/>
        <v>0</v>
      </c>
      <c r="T92" s="227">
        <f t="shared" si="10"/>
        <v>0</v>
      </c>
      <c r="U92" s="201"/>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row>
    <row r="93" spans="1:45" s="14" customFormat="1" ht="15.75" hidden="1" outlineLevel="1" thickBot="1" x14ac:dyDescent="0.3">
      <c r="A93" s="561" t="s">
        <v>153</v>
      </c>
      <c r="B93" s="561"/>
      <c r="C93" s="561"/>
      <c r="D93" s="601"/>
      <c r="E93" s="602"/>
      <c r="F93" s="602"/>
      <c r="G93" s="602"/>
      <c r="H93" s="602"/>
      <c r="I93" s="602"/>
      <c r="J93" s="602"/>
      <c r="K93" s="602"/>
      <c r="L93" s="602"/>
      <c r="M93" s="602"/>
      <c r="N93" s="602"/>
      <c r="O93" s="602"/>
      <c r="P93" s="602"/>
      <c r="Q93" s="602"/>
      <c r="R93" s="602"/>
      <c r="S93" s="602"/>
      <c r="T93" s="602"/>
      <c r="U93" s="201"/>
    </row>
    <row r="94" spans="1:45" s="24" customFormat="1" ht="15.75" collapsed="1" thickBot="1" x14ac:dyDescent="0.3">
      <c r="A94" s="568" t="s">
        <v>154</v>
      </c>
      <c r="B94" s="568"/>
      <c r="C94" s="568"/>
      <c r="D94" s="550">
        <f>F92+J92+Q92+T92</f>
        <v>0</v>
      </c>
      <c r="E94" s="550"/>
      <c r="F94" s="550"/>
      <c r="G94" s="550"/>
      <c r="H94" s="550"/>
      <c r="I94" s="550"/>
      <c r="J94" s="551"/>
      <c r="K94" s="579" t="s">
        <v>155</v>
      </c>
      <c r="L94" s="580"/>
      <c r="M94" s="580"/>
      <c r="N94" s="580"/>
      <c r="O94" s="580"/>
      <c r="P94" s="581"/>
      <c r="Q94" s="555">
        <f>D94*$E$196/$D$150</f>
        <v>0</v>
      </c>
      <c r="R94" s="556"/>
      <c r="S94" s="556"/>
      <c r="T94" s="556"/>
      <c r="U94" s="201"/>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row>
    <row r="95" spans="1:45" s="18" customFormat="1" ht="14.25" customHeight="1" thickBot="1" x14ac:dyDescent="0.3">
      <c r="A95" s="538"/>
      <c r="B95" s="538"/>
      <c r="C95" s="538"/>
      <c r="D95" s="538"/>
      <c r="E95" s="538"/>
      <c r="F95" s="538"/>
      <c r="G95" s="538"/>
      <c r="H95" s="538"/>
      <c r="I95" s="538"/>
      <c r="J95" s="538"/>
      <c r="K95" s="538"/>
      <c r="L95" s="538"/>
      <c r="M95" s="538"/>
      <c r="N95" s="538"/>
      <c r="O95" s="538"/>
      <c r="P95" s="538"/>
      <c r="Q95" s="538"/>
      <c r="R95" s="538"/>
      <c r="S95" s="538"/>
      <c r="T95" s="538"/>
      <c r="U95" s="458"/>
      <c r="V95" s="458"/>
      <c r="W95" s="17"/>
      <c r="X95" s="17"/>
      <c r="Y95" s="17"/>
      <c r="Z95" s="17"/>
      <c r="AA95" s="17"/>
      <c r="AB95" s="17"/>
      <c r="AC95" s="17"/>
      <c r="AD95" s="17"/>
      <c r="AE95" s="17"/>
      <c r="AF95" s="17"/>
      <c r="AG95" s="17"/>
      <c r="AH95" s="17"/>
      <c r="AI95" s="17"/>
      <c r="AJ95" s="17"/>
      <c r="AK95" s="17"/>
      <c r="AL95" s="17"/>
      <c r="AM95" s="17"/>
      <c r="AN95" s="17"/>
      <c r="AO95" s="17"/>
      <c r="AP95" s="17"/>
      <c r="AQ95" s="17"/>
      <c r="AR95" s="17"/>
      <c r="AS95" s="17"/>
    </row>
    <row r="96" spans="1:45" ht="15" hidden="1" customHeight="1" outlineLevel="1" x14ac:dyDescent="0.25">
      <c r="A96" s="209">
        <v>10.1</v>
      </c>
      <c r="B96" s="208"/>
      <c r="C96" s="331"/>
      <c r="D96" s="596"/>
      <c r="E96" s="596"/>
      <c r="F96" s="584"/>
      <c r="G96" s="596"/>
      <c r="H96" s="596"/>
      <c r="I96" s="596"/>
      <c r="J96" s="584"/>
      <c r="K96" s="461"/>
      <c r="L96" s="461"/>
      <c r="M96" s="461"/>
      <c r="N96" s="304">
        <f>(K96+L96+M96)*'% Data'!$B$15</f>
        <v>0</v>
      </c>
      <c r="O96" s="215">
        <f>(K96+L96+M96)*'% Data'!$B$5</f>
        <v>0</v>
      </c>
      <c r="P96" s="216">
        <f>(K96+L96+M96)*'% Data'!$B$6</f>
        <v>0</v>
      </c>
      <c r="Q96" s="200">
        <f>SUM(K96:P96)</f>
        <v>0</v>
      </c>
      <c r="R96" s="461"/>
      <c r="S96" s="461"/>
      <c r="T96" s="200">
        <f>SUM(R96:S96)</f>
        <v>0</v>
      </c>
    </row>
    <row r="97" spans="1:45" ht="15" hidden="1" customHeight="1" outlineLevel="1" x14ac:dyDescent="0.25">
      <c r="A97" s="209">
        <v>10.199999999999999</v>
      </c>
      <c r="B97" s="208"/>
      <c r="C97" s="331"/>
      <c r="D97" s="596"/>
      <c r="E97" s="596"/>
      <c r="F97" s="585"/>
      <c r="G97" s="596"/>
      <c r="H97" s="596"/>
      <c r="I97" s="596"/>
      <c r="J97" s="585"/>
      <c r="K97" s="461"/>
      <c r="L97" s="461"/>
      <c r="M97" s="461"/>
      <c r="N97" s="304">
        <f>(K97+L97+M97)*'% Data'!$B$15</f>
        <v>0</v>
      </c>
      <c r="O97" s="215">
        <f>(K97+L97+M97)*'% Data'!$B$5</f>
        <v>0</v>
      </c>
      <c r="P97" s="216">
        <f>(K97+L97+M97)*'% Data'!$B$6</f>
        <v>0</v>
      </c>
      <c r="Q97" s="200">
        <f>SUM(K97:P97)</f>
        <v>0</v>
      </c>
      <c r="R97" s="461"/>
      <c r="S97" s="461"/>
      <c r="T97" s="200">
        <f>SUM(R97:S97)</f>
        <v>0</v>
      </c>
    </row>
    <row r="98" spans="1:45" ht="15" hidden="1" customHeight="1" outlineLevel="1" x14ac:dyDescent="0.25">
      <c r="A98" s="209">
        <v>10.3</v>
      </c>
      <c r="B98" s="208"/>
      <c r="C98" s="331"/>
      <c r="D98" s="596"/>
      <c r="E98" s="596"/>
      <c r="F98" s="585"/>
      <c r="G98" s="596"/>
      <c r="H98" s="596"/>
      <c r="I98" s="596"/>
      <c r="J98" s="585"/>
      <c r="K98" s="461"/>
      <c r="L98" s="461"/>
      <c r="M98" s="461"/>
      <c r="N98" s="304">
        <f>(K98+L98+M98)*'% Data'!$B$15</f>
        <v>0</v>
      </c>
      <c r="O98" s="215">
        <f>(K98+L98+M98)*'% Data'!$B$5</f>
        <v>0</v>
      </c>
      <c r="P98" s="216">
        <f>(K98+L98+M98)*'% Data'!$B$6</f>
        <v>0</v>
      </c>
      <c r="Q98" s="200">
        <f>SUM(K98:P98)</f>
        <v>0</v>
      </c>
      <c r="R98" s="461"/>
      <c r="S98" s="461"/>
      <c r="T98" s="200">
        <f>SUM(R98:S98)</f>
        <v>0</v>
      </c>
    </row>
    <row r="99" spans="1:45" ht="15" hidden="1" customHeight="1" outlineLevel="1" x14ac:dyDescent="0.25">
      <c r="A99" s="209">
        <v>10.4</v>
      </c>
      <c r="B99" s="208"/>
      <c r="C99" s="331"/>
      <c r="D99" s="596"/>
      <c r="E99" s="596"/>
      <c r="F99" s="585"/>
      <c r="G99" s="596"/>
      <c r="H99" s="596"/>
      <c r="I99" s="596"/>
      <c r="J99" s="585"/>
      <c r="K99" s="461"/>
      <c r="L99" s="461"/>
      <c r="M99" s="461"/>
      <c r="N99" s="304">
        <f>(K99+L99+M99)*'% Data'!$B$15</f>
        <v>0</v>
      </c>
      <c r="O99" s="215">
        <f>(K99+L99+M99)*'% Data'!$B$5</f>
        <v>0</v>
      </c>
      <c r="P99" s="216">
        <f>(K99+L99+M99)*'% Data'!$B$6</f>
        <v>0</v>
      </c>
      <c r="Q99" s="200">
        <f>SUM(K99:P99)</f>
        <v>0</v>
      </c>
      <c r="R99" s="461"/>
      <c r="S99" s="461"/>
      <c r="T99" s="200">
        <f>SUM(R99:S99)</f>
        <v>0</v>
      </c>
    </row>
    <row r="100" spans="1:45" ht="15" hidden="1" customHeight="1" outlineLevel="1" x14ac:dyDescent="0.25">
      <c r="A100" s="209">
        <v>10.5</v>
      </c>
      <c r="B100" s="247"/>
      <c r="C100" s="332"/>
      <c r="D100" s="596"/>
      <c r="E100" s="596"/>
      <c r="F100" s="542"/>
      <c r="G100" s="596"/>
      <c r="H100" s="596"/>
      <c r="I100" s="596"/>
      <c r="J100" s="542"/>
      <c r="K100" s="461"/>
      <c r="L100" s="461"/>
      <c r="M100" s="461"/>
      <c r="N100" s="304">
        <f>(K100+L100+M100)*'% Data'!$B$15</f>
        <v>0</v>
      </c>
      <c r="O100" s="215">
        <f>(K100+L100+M100)*'% Data'!$B$5</f>
        <v>0</v>
      </c>
      <c r="P100" s="216">
        <f>(K100+L100+M100)*'% Data'!$B$6</f>
        <v>0</v>
      </c>
      <c r="Q100" s="200">
        <f>SUM(K100:P100)</f>
        <v>0</v>
      </c>
      <c r="R100" s="461"/>
      <c r="S100" s="461"/>
      <c r="T100" s="200">
        <f>SUM(R100:S100)</f>
        <v>0</v>
      </c>
    </row>
    <row r="101" spans="1:45" s="24" customFormat="1" ht="15" hidden="1" customHeight="1" outlineLevel="1" x14ac:dyDescent="0.25">
      <c r="A101" s="539" t="s">
        <v>152</v>
      </c>
      <c r="B101" s="539"/>
      <c r="C101" s="605"/>
      <c r="D101" s="211">
        <f>D96</f>
        <v>0</v>
      </c>
      <c r="E101" s="211">
        <f>E96</f>
        <v>0</v>
      </c>
      <c r="F101" s="227">
        <f>SUM(D101:E101)</f>
        <v>0</v>
      </c>
      <c r="G101" s="211">
        <f>G96</f>
        <v>0</v>
      </c>
      <c r="H101" s="211">
        <f>H96</f>
        <v>0</v>
      </c>
      <c r="I101" s="211">
        <f>I96</f>
        <v>0</v>
      </c>
      <c r="J101" s="227">
        <f>G96+I96+H96</f>
        <v>0</v>
      </c>
      <c r="K101" s="212">
        <f t="shared" ref="K101:T101" si="11">SUM(K96:K100)</f>
        <v>0</v>
      </c>
      <c r="L101" s="212">
        <f t="shared" si="11"/>
        <v>0</v>
      </c>
      <c r="M101" s="212">
        <f t="shared" si="11"/>
        <v>0</v>
      </c>
      <c r="N101" s="300">
        <f t="shared" si="11"/>
        <v>0</v>
      </c>
      <c r="O101" s="215">
        <f t="shared" si="11"/>
        <v>0</v>
      </c>
      <c r="P101" s="216">
        <f t="shared" si="11"/>
        <v>0</v>
      </c>
      <c r="Q101" s="145">
        <f t="shared" si="11"/>
        <v>0</v>
      </c>
      <c r="R101" s="212">
        <f t="shared" si="11"/>
        <v>0</v>
      </c>
      <c r="S101" s="212">
        <f t="shared" si="11"/>
        <v>0</v>
      </c>
      <c r="T101" s="227">
        <f t="shared" si="11"/>
        <v>0</v>
      </c>
      <c r="U101" s="201"/>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row>
    <row r="102" spans="1:45" s="14" customFormat="1" ht="15.75" hidden="1" outlineLevel="1" thickBot="1" x14ac:dyDescent="0.3">
      <c r="A102" s="561" t="s">
        <v>153</v>
      </c>
      <c r="B102" s="561"/>
      <c r="C102" s="561"/>
      <c r="D102" s="601"/>
      <c r="E102" s="602"/>
      <c r="F102" s="602"/>
      <c r="G102" s="602"/>
      <c r="H102" s="602"/>
      <c r="I102" s="602"/>
      <c r="J102" s="602"/>
      <c r="K102" s="602"/>
      <c r="L102" s="602"/>
      <c r="M102" s="602"/>
      <c r="N102" s="602"/>
      <c r="O102" s="602"/>
      <c r="P102" s="602"/>
      <c r="Q102" s="602"/>
      <c r="R102" s="602"/>
      <c r="S102" s="602"/>
      <c r="T102" s="602"/>
      <c r="U102" s="201"/>
    </row>
    <row r="103" spans="1:45" s="24" customFormat="1" ht="15.75" collapsed="1" thickBot="1" x14ac:dyDescent="0.3">
      <c r="A103" s="568" t="s">
        <v>154</v>
      </c>
      <c r="B103" s="568"/>
      <c r="C103" s="568"/>
      <c r="D103" s="550">
        <f>F101+J101+Q101+T101</f>
        <v>0</v>
      </c>
      <c r="E103" s="550"/>
      <c r="F103" s="550"/>
      <c r="G103" s="550"/>
      <c r="H103" s="550"/>
      <c r="I103" s="550"/>
      <c r="J103" s="551"/>
      <c r="K103" s="579" t="s">
        <v>155</v>
      </c>
      <c r="L103" s="580"/>
      <c r="M103" s="580"/>
      <c r="N103" s="580"/>
      <c r="O103" s="580"/>
      <c r="P103" s="581"/>
      <c r="Q103" s="555">
        <f>D103*$E$196/$D$150</f>
        <v>0</v>
      </c>
      <c r="R103" s="556"/>
      <c r="S103" s="556"/>
      <c r="T103" s="556"/>
      <c r="U103" s="201"/>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row>
    <row r="104" spans="1:45" s="18" customFormat="1" ht="14.25" customHeight="1" thickBot="1" x14ac:dyDescent="0.3">
      <c r="A104" s="538"/>
      <c r="B104" s="538"/>
      <c r="C104" s="538"/>
      <c r="D104" s="538"/>
      <c r="E104" s="538"/>
      <c r="F104" s="538"/>
      <c r="G104" s="538"/>
      <c r="H104" s="538"/>
      <c r="I104" s="538"/>
      <c r="J104" s="538"/>
      <c r="K104" s="538"/>
      <c r="L104" s="538"/>
      <c r="M104" s="538"/>
      <c r="N104" s="538"/>
      <c r="O104" s="538"/>
      <c r="P104" s="538"/>
      <c r="Q104" s="538"/>
      <c r="R104" s="538"/>
      <c r="S104" s="538"/>
      <c r="T104" s="538"/>
      <c r="U104" s="458"/>
      <c r="V104" s="458"/>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row>
    <row r="105" spans="1:45" ht="15" hidden="1" customHeight="1" outlineLevel="1" x14ac:dyDescent="0.25">
      <c r="A105" s="209">
        <v>11.1</v>
      </c>
      <c r="B105" s="208"/>
      <c r="C105" s="331"/>
      <c r="D105" s="596"/>
      <c r="E105" s="596"/>
      <c r="F105" s="584"/>
      <c r="G105" s="596"/>
      <c r="H105" s="596"/>
      <c r="I105" s="596"/>
      <c r="J105" s="584"/>
      <c r="K105" s="461"/>
      <c r="L105" s="461"/>
      <c r="M105" s="461"/>
      <c r="N105" s="304">
        <f>(K105+L105+M105)*'% Data'!$B$15</f>
        <v>0</v>
      </c>
      <c r="O105" s="215">
        <f>(K105+L105+M105)*'% Data'!$B$5</f>
        <v>0</v>
      </c>
      <c r="P105" s="216">
        <f>(K105+L105+M105)*'% Data'!$B$6</f>
        <v>0</v>
      </c>
      <c r="Q105" s="200">
        <f>SUM(K105:P105)</f>
        <v>0</v>
      </c>
      <c r="R105" s="461"/>
      <c r="S105" s="461"/>
      <c r="T105" s="200">
        <f>SUM(R105:S105)</f>
        <v>0</v>
      </c>
    </row>
    <row r="106" spans="1:45" ht="15" hidden="1" customHeight="1" outlineLevel="1" x14ac:dyDescent="0.25">
      <c r="A106" s="209">
        <v>11.2</v>
      </c>
      <c r="B106" s="208"/>
      <c r="C106" s="331"/>
      <c r="D106" s="596"/>
      <c r="E106" s="596"/>
      <c r="F106" s="585"/>
      <c r="G106" s="596"/>
      <c r="H106" s="596"/>
      <c r="I106" s="596"/>
      <c r="J106" s="585"/>
      <c r="K106" s="461"/>
      <c r="L106" s="461"/>
      <c r="M106" s="461"/>
      <c r="N106" s="304">
        <f>(K106+L106+M106)*'% Data'!$B$15</f>
        <v>0</v>
      </c>
      <c r="O106" s="215">
        <f>(K106+L106+M106)*'% Data'!$B$5</f>
        <v>0</v>
      </c>
      <c r="P106" s="216">
        <f>(K106+L106+M106)*'% Data'!$B$6</f>
        <v>0</v>
      </c>
      <c r="Q106" s="200">
        <f>SUM(K106:P106)</f>
        <v>0</v>
      </c>
      <c r="R106" s="461"/>
      <c r="S106" s="461"/>
      <c r="T106" s="200">
        <f>SUM(R106:S106)</f>
        <v>0</v>
      </c>
    </row>
    <row r="107" spans="1:45" ht="15" hidden="1" customHeight="1" outlineLevel="1" x14ac:dyDescent="0.25">
      <c r="A107" s="209">
        <v>11.3</v>
      </c>
      <c r="B107" s="208"/>
      <c r="C107" s="331"/>
      <c r="D107" s="596"/>
      <c r="E107" s="596"/>
      <c r="F107" s="585"/>
      <c r="G107" s="596"/>
      <c r="H107" s="596"/>
      <c r="I107" s="596"/>
      <c r="J107" s="585"/>
      <c r="K107" s="461"/>
      <c r="L107" s="461"/>
      <c r="M107" s="461"/>
      <c r="N107" s="304">
        <f>(K107+L107+M107)*'% Data'!$B$15</f>
        <v>0</v>
      </c>
      <c r="O107" s="215">
        <f>(K107+L107+M107)*'% Data'!$B$5</f>
        <v>0</v>
      </c>
      <c r="P107" s="216">
        <f>(K107+L107+M107)*'% Data'!$B$6</f>
        <v>0</v>
      </c>
      <c r="Q107" s="200">
        <f>SUM(K107:P107)</f>
        <v>0</v>
      </c>
      <c r="R107" s="461"/>
      <c r="S107" s="461"/>
      <c r="T107" s="200">
        <f>SUM(R107:S107)</f>
        <v>0</v>
      </c>
    </row>
    <row r="108" spans="1:45" ht="15" hidden="1" customHeight="1" outlineLevel="1" x14ac:dyDescent="0.25">
      <c r="A108" s="209">
        <v>11.4</v>
      </c>
      <c r="B108" s="208"/>
      <c r="C108" s="331"/>
      <c r="D108" s="596"/>
      <c r="E108" s="596"/>
      <c r="F108" s="585"/>
      <c r="G108" s="596"/>
      <c r="H108" s="596"/>
      <c r="I108" s="596"/>
      <c r="J108" s="585"/>
      <c r="K108" s="461"/>
      <c r="L108" s="461"/>
      <c r="M108" s="461"/>
      <c r="N108" s="304">
        <f>(K108+L108+M108)*'% Data'!$B$15</f>
        <v>0</v>
      </c>
      <c r="O108" s="215">
        <f>(K108+L108+M108)*'% Data'!$B$5</f>
        <v>0</v>
      </c>
      <c r="P108" s="216">
        <f>(K108+L108+M108)*'% Data'!$B$6</f>
        <v>0</v>
      </c>
      <c r="Q108" s="200">
        <f>SUM(K108:P108)</f>
        <v>0</v>
      </c>
      <c r="R108" s="461"/>
      <c r="S108" s="461"/>
      <c r="T108" s="200">
        <f>SUM(R108:S108)</f>
        <v>0</v>
      </c>
    </row>
    <row r="109" spans="1:45" ht="15" hidden="1" customHeight="1" outlineLevel="1" x14ac:dyDescent="0.25">
      <c r="A109" s="209">
        <v>11.5</v>
      </c>
      <c r="B109" s="247"/>
      <c r="C109" s="332"/>
      <c r="D109" s="596"/>
      <c r="E109" s="596"/>
      <c r="F109" s="542"/>
      <c r="G109" s="596"/>
      <c r="H109" s="596"/>
      <c r="I109" s="596"/>
      <c r="J109" s="542"/>
      <c r="K109" s="461"/>
      <c r="L109" s="461"/>
      <c r="M109" s="461"/>
      <c r="N109" s="304">
        <f>(K109+L109+M109)*'% Data'!$B$15</f>
        <v>0</v>
      </c>
      <c r="O109" s="215">
        <f>(K109+L109+M109)*'% Data'!$B$5</f>
        <v>0</v>
      </c>
      <c r="P109" s="216">
        <f>(K109+L109+M109)*'% Data'!$B$6</f>
        <v>0</v>
      </c>
      <c r="Q109" s="200">
        <f>SUM(K109:P109)</f>
        <v>0</v>
      </c>
      <c r="R109" s="461"/>
      <c r="S109" s="461"/>
      <c r="T109" s="200">
        <f>SUM(R109:S109)</f>
        <v>0</v>
      </c>
    </row>
    <row r="110" spans="1:45" s="24" customFormat="1" ht="15" hidden="1" customHeight="1" outlineLevel="1" x14ac:dyDescent="0.25">
      <c r="A110" s="539" t="s">
        <v>152</v>
      </c>
      <c r="B110" s="539"/>
      <c r="C110" s="605"/>
      <c r="D110" s="211">
        <f>D105</f>
        <v>0</v>
      </c>
      <c r="E110" s="211">
        <f>E105</f>
        <v>0</v>
      </c>
      <c r="F110" s="227">
        <f>SUM(D110:E110)</f>
        <v>0</v>
      </c>
      <c r="G110" s="211">
        <f>G105</f>
        <v>0</v>
      </c>
      <c r="H110" s="211">
        <f>H105</f>
        <v>0</v>
      </c>
      <c r="I110" s="211">
        <f>I105</f>
        <v>0</v>
      </c>
      <c r="J110" s="227">
        <f>G105+I105+H105</f>
        <v>0</v>
      </c>
      <c r="K110" s="212">
        <f t="shared" ref="K110:T110" si="12">SUM(K105:K109)</f>
        <v>0</v>
      </c>
      <c r="L110" s="212">
        <f t="shared" si="12"/>
        <v>0</v>
      </c>
      <c r="M110" s="212">
        <f t="shared" si="12"/>
        <v>0</v>
      </c>
      <c r="N110" s="300">
        <f t="shared" si="12"/>
        <v>0</v>
      </c>
      <c r="O110" s="215">
        <f t="shared" si="12"/>
        <v>0</v>
      </c>
      <c r="P110" s="216">
        <f t="shared" si="12"/>
        <v>0</v>
      </c>
      <c r="Q110" s="145">
        <f t="shared" si="12"/>
        <v>0</v>
      </c>
      <c r="R110" s="212">
        <f t="shared" si="12"/>
        <v>0</v>
      </c>
      <c r="S110" s="212">
        <f t="shared" si="12"/>
        <v>0</v>
      </c>
      <c r="T110" s="227">
        <f t="shared" si="12"/>
        <v>0</v>
      </c>
      <c r="U110" s="201"/>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row>
    <row r="111" spans="1:45" s="14" customFormat="1" ht="15.75" hidden="1" outlineLevel="1" thickBot="1" x14ac:dyDescent="0.3">
      <c r="A111" s="561" t="s">
        <v>153</v>
      </c>
      <c r="B111" s="561"/>
      <c r="C111" s="561"/>
      <c r="D111" s="601"/>
      <c r="E111" s="602"/>
      <c r="F111" s="602"/>
      <c r="G111" s="602"/>
      <c r="H111" s="602"/>
      <c r="I111" s="602"/>
      <c r="J111" s="602"/>
      <c r="K111" s="602"/>
      <c r="L111" s="602"/>
      <c r="M111" s="602"/>
      <c r="N111" s="602"/>
      <c r="O111" s="602"/>
      <c r="P111" s="602"/>
      <c r="Q111" s="602"/>
      <c r="R111" s="602"/>
      <c r="S111" s="602"/>
      <c r="T111" s="602"/>
      <c r="U111" s="201"/>
    </row>
    <row r="112" spans="1:45" s="24" customFormat="1" ht="15.75" collapsed="1" thickBot="1" x14ac:dyDescent="0.3">
      <c r="A112" s="568" t="s">
        <v>154</v>
      </c>
      <c r="B112" s="568"/>
      <c r="C112" s="568"/>
      <c r="D112" s="550">
        <f>F110+J110+Q110+T110</f>
        <v>0</v>
      </c>
      <c r="E112" s="550"/>
      <c r="F112" s="550"/>
      <c r="G112" s="550"/>
      <c r="H112" s="550"/>
      <c r="I112" s="550"/>
      <c r="J112" s="551"/>
      <c r="K112" s="579" t="s">
        <v>155</v>
      </c>
      <c r="L112" s="580"/>
      <c r="M112" s="580"/>
      <c r="N112" s="580"/>
      <c r="O112" s="580"/>
      <c r="P112" s="581"/>
      <c r="Q112" s="555">
        <f>D112*$E$196/$D$150</f>
        <v>0</v>
      </c>
      <c r="R112" s="556"/>
      <c r="S112" s="556"/>
      <c r="T112" s="556"/>
      <c r="U112" s="201"/>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row>
    <row r="113" spans="1:45" s="18" customFormat="1" ht="14.25" customHeight="1" thickBot="1" x14ac:dyDescent="0.3">
      <c r="A113" s="538" t="s">
        <v>158</v>
      </c>
      <c r="B113" s="538"/>
      <c r="C113" s="538"/>
      <c r="D113" s="538"/>
      <c r="E113" s="538"/>
      <c r="F113" s="538"/>
      <c r="G113" s="538"/>
      <c r="H113" s="538"/>
      <c r="I113" s="538"/>
      <c r="J113" s="538"/>
      <c r="K113" s="538"/>
      <c r="L113" s="538"/>
      <c r="M113" s="538"/>
      <c r="N113" s="538"/>
      <c r="O113" s="538"/>
      <c r="P113" s="538"/>
      <c r="Q113" s="538"/>
      <c r="R113" s="538"/>
      <c r="S113" s="538"/>
      <c r="T113" s="538"/>
      <c r="U113" s="458"/>
      <c r="V113" s="458"/>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row>
    <row r="114" spans="1:45" ht="15" hidden="1" customHeight="1" outlineLevel="1" x14ac:dyDescent="0.25">
      <c r="A114" s="209">
        <v>12.1</v>
      </c>
      <c r="B114" s="208"/>
      <c r="C114" s="331"/>
      <c r="D114" s="596"/>
      <c r="E114" s="596"/>
      <c r="F114" s="584"/>
      <c r="G114" s="596"/>
      <c r="H114" s="596"/>
      <c r="I114" s="596"/>
      <c r="J114" s="584"/>
      <c r="K114" s="461"/>
      <c r="L114" s="461"/>
      <c r="M114" s="461"/>
      <c r="N114" s="304">
        <f>(K114+L114+M114)*'% Data'!$B$15</f>
        <v>0</v>
      </c>
      <c r="O114" s="215">
        <f>(K114+L114+M114)*'% Data'!$B$5</f>
        <v>0</v>
      </c>
      <c r="P114" s="216">
        <f>(K114+L114+M114)*'% Data'!$B$6</f>
        <v>0</v>
      </c>
      <c r="Q114" s="200">
        <f>SUM(K114:P114)</f>
        <v>0</v>
      </c>
      <c r="R114" s="461"/>
      <c r="S114" s="461"/>
      <c r="T114" s="200">
        <f>SUM(R114:S114)</f>
        <v>0</v>
      </c>
    </row>
    <row r="115" spans="1:45" ht="15" hidden="1" customHeight="1" outlineLevel="1" x14ac:dyDescent="0.25">
      <c r="A115" s="209">
        <v>12.2</v>
      </c>
      <c r="B115" s="208"/>
      <c r="C115" s="331"/>
      <c r="D115" s="596"/>
      <c r="E115" s="596"/>
      <c r="F115" s="585"/>
      <c r="G115" s="596"/>
      <c r="H115" s="596"/>
      <c r="I115" s="596"/>
      <c r="J115" s="585"/>
      <c r="K115" s="461"/>
      <c r="L115" s="461"/>
      <c r="M115" s="461"/>
      <c r="N115" s="304">
        <f>(K115+L115+M115)*'% Data'!$B$15</f>
        <v>0</v>
      </c>
      <c r="O115" s="215">
        <f>(K115+L115+M115)*'% Data'!$B$5</f>
        <v>0</v>
      </c>
      <c r="P115" s="216">
        <f>(K115+L115+M115)*'% Data'!$B$6</f>
        <v>0</v>
      </c>
      <c r="Q115" s="200">
        <f>SUM(K115:P115)</f>
        <v>0</v>
      </c>
      <c r="R115" s="461"/>
      <c r="S115" s="461"/>
      <c r="T115" s="200">
        <f>SUM(R115:S115)</f>
        <v>0</v>
      </c>
    </row>
    <row r="116" spans="1:45" ht="15" hidden="1" customHeight="1" outlineLevel="1" x14ac:dyDescent="0.25">
      <c r="A116" s="209">
        <v>12.3</v>
      </c>
      <c r="B116" s="208"/>
      <c r="C116" s="331"/>
      <c r="D116" s="596"/>
      <c r="E116" s="596"/>
      <c r="F116" s="585"/>
      <c r="G116" s="596"/>
      <c r="H116" s="596"/>
      <c r="I116" s="596"/>
      <c r="J116" s="585"/>
      <c r="K116" s="461"/>
      <c r="L116" s="461"/>
      <c r="M116" s="461"/>
      <c r="N116" s="304">
        <f>(K116+L116+M116)*'% Data'!$B$15</f>
        <v>0</v>
      </c>
      <c r="O116" s="215">
        <f>(K116+L116+M116)*'% Data'!$B$5</f>
        <v>0</v>
      </c>
      <c r="P116" s="216">
        <f>(K116+L116+M116)*'% Data'!$B$6</f>
        <v>0</v>
      </c>
      <c r="Q116" s="200">
        <f>SUM(K116:P116)</f>
        <v>0</v>
      </c>
      <c r="R116" s="461"/>
      <c r="S116" s="461"/>
      <c r="T116" s="200">
        <f>SUM(R116:S116)</f>
        <v>0</v>
      </c>
    </row>
    <row r="117" spans="1:45" ht="15" hidden="1" customHeight="1" outlineLevel="1" x14ac:dyDescent="0.25">
      <c r="A117" s="209">
        <v>12.4</v>
      </c>
      <c r="B117" s="208"/>
      <c r="C117" s="331"/>
      <c r="D117" s="596"/>
      <c r="E117" s="596"/>
      <c r="F117" s="585"/>
      <c r="G117" s="596"/>
      <c r="H117" s="596"/>
      <c r="I117" s="596"/>
      <c r="J117" s="585"/>
      <c r="K117" s="461"/>
      <c r="L117" s="461"/>
      <c r="M117" s="461"/>
      <c r="N117" s="304">
        <f>(K117+L117+M117)*'% Data'!$B$15</f>
        <v>0</v>
      </c>
      <c r="O117" s="215">
        <f>(K117+L117+M117)*'% Data'!$B$5</f>
        <v>0</v>
      </c>
      <c r="P117" s="216">
        <f>(K117+L117+M117)*'% Data'!$B$6</f>
        <v>0</v>
      </c>
      <c r="Q117" s="200">
        <f>SUM(K117:P117)</f>
        <v>0</v>
      </c>
      <c r="R117" s="461"/>
      <c r="S117" s="461"/>
      <c r="T117" s="200">
        <f>SUM(R117:S117)</f>
        <v>0</v>
      </c>
    </row>
    <row r="118" spans="1:45" ht="15" hidden="1" customHeight="1" outlineLevel="1" x14ac:dyDescent="0.25">
      <c r="A118" s="209">
        <v>12.5</v>
      </c>
      <c r="B118" s="247"/>
      <c r="C118" s="332"/>
      <c r="D118" s="596"/>
      <c r="E118" s="596"/>
      <c r="F118" s="542"/>
      <c r="G118" s="596"/>
      <c r="H118" s="596"/>
      <c r="I118" s="596"/>
      <c r="J118" s="542"/>
      <c r="K118" s="461"/>
      <c r="L118" s="461"/>
      <c r="M118" s="461"/>
      <c r="N118" s="304">
        <f>(K118+L118+M118)*'% Data'!$B$15</f>
        <v>0</v>
      </c>
      <c r="O118" s="215">
        <f>(K118+L118+M118)*'% Data'!$B$5</f>
        <v>0</v>
      </c>
      <c r="P118" s="216">
        <f>(K118+L118+M118)*'% Data'!$B$6</f>
        <v>0</v>
      </c>
      <c r="Q118" s="200">
        <f>SUM(K118:P118)</f>
        <v>0</v>
      </c>
      <c r="R118" s="461"/>
      <c r="S118" s="461"/>
      <c r="T118" s="200">
        <f>SUM(R118:S118)</f>
        <v>0</v>
      </c>
    </row>
    <row r="119" spans="1:45" s="24" customFormat="1" ht="15" hidden="1" customHeight="1" outlineLevel="1" x14ac:dyDescent="0.25">
      <c r="A119" s="539" t="s">
        <v>152</v>
      </c>
      <c r="B119" s="539"/>
      <c r="C119" s="605"/>
      <c r="D119" s="211">
        <f>D114</f>
        <v>0</v>
      </c>
      <c r="E119" s="211">
        <f>E114</f>
        <v>0</v>
      </c>
      <c r="F119" s="227">
        <f>SUM(D119:E119)</f>
        <v>0</v>
      </c>
      <c r="G119" s="211">
        <f>G114</f>
        <v>0</v>
      </c>
      <c r="H119" s="211">
        <f>H114</f>
        <v>0</v>
      </c>
      <c r="I119" s="211">
        <f>I114</f>
        <v>0</v>
      </c>
      <c r="J119" s="227">
        <f>G114+I114+H114</f>
        <v>0</v>
      </c>
      <c r="K119" s="212">
        <f t="shared" ref="K119:T119" si="13">SUM(K114:K118)</f>
        <v>0</v>
      </c>
      <c r="L119" s="212">
        <f t="shared" si="13"/>
        <v>0</v>
      </c>
      <c r="M119" s="212">
        <f t="shared" si="13"/>
        <v>0</v>
      </c>
      <c r="N119" s="300">
        <f t="shared" si="13"/>
        <v>0</v>
      </c>
      <c r="O119" s="215">
        <f t="shared" si="13"/>
        <v>0</v>
      </c>
      <c r="P119" s="216">
        <f t="shared" si="13"/>
        <v>0</v>
      </c>
      <c r="Q119" s="145">
        <f t="shared" si="13"/>
        <v>0</v>
      </c>
      <c r="R119" s="212">
        <f t="shared" si="13"/>
        <v>0</v>
      </c>
      <c r="S119" s="212">
        <f t="shared" si="13"/>
        <v>0</v>
      </c>
      <c r="T119" s="227">
        <f t="shared" si="13"/>
        <v>0</v>
      </c>
      <c r="U119" s="201"/>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row>
    <row r="120" spans="1:45" s="14" customFormat="1" ht="15.75" hidden="1" outlineLevel="1" thickBot="1" x14ac:dyDescent="0.3">
      <c r="A120" s="561" t="s">
        <v>153</v>
      </c>
      <c r="B120" s="561"/>
      <c r="C120" s="561"/>
      <c r="D120" s="601"/>
      <c r="E120" s="602"/>
      <c r="F120" s="602"/>
      <c r="G120" s="602"/>
      <c r="H120" s="602"/>
      <c r="I120" s="602"/>
      <c r="J120" s="602"/>
      <c r="K120" s="602"/>
      <c r="L120" s="602"/>
      <c r="M120" s="602"/>
      <c r="N120" s="602"/>
      <c r="O120" s="602"/>
      <c r="P120" s="602"/>
      <c r="Q120" s="602"/>
      <c r="R120" s="602"/>
      <c r="S120" s="602"/>
      <c r="T120" s="602"/>
      <c r="U120" s="201"/>
    </row>
    <row r="121" spans="1:45" s="24" customFormat="1" ht="15.75" collapsed="1" thickBot="1" x14ac:dyDescent="0.3">
      <c r="A121" s="568" t="s">
        <v>154</v>
      </c>
      <c r="B121" s="568"/>
      <c r="C121" s="568"/>
      <c r="D121" s="550">
        <f>F119+J119+Q119+T119</f>
        <v>0</v>
      </c>
      <c r="E121" s="550"/>
      <c r="F121" s="550"/>
      <c r="G121" s="550"/>
      <c r="H121" s="550"/>
      <c r="I121" s="550"/>
      <c r="J121" s="551"/>
      <c r="K121" s="579" t="s">
        <v>155</v>
      </c>
      <c r="L121" s="580"/>
      <c r="M121" s="580"/>
      <c r="N121" s="580"/>
      <c r="O121" s="580"/>
      <c r="P121" s="581"/>
      <c r="Q121" s="555">
        <f>D121*$E$196/$D$150</f>
        <v>0</v>
      </c>
      <c r="R121" s="556"/>
      <c r="S121" s="556"/>
      <c r="T121" s="556"/>
      <c r="U121" s="201"/>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row>
    <row r="122" spans="1:45" s="18" customFormat="1" ht="14.25" customHeight="1" thickBot="1" x14ac:dyDescent="0.3">
      <c r="A122" s="538" t="s">
        <v>159</v>
      </c>
      <c r="B122" s="538"/>
      <c r="C122" s="538"/>
      <c r="D122" s="538"/>
      <c r="E122" s="538"/>
      <c r="F122" s="538"/>
      <c r="G122" s="538"/>
      <c r="H122" s="538"/>
      <c r="I122" s="538"/>
      <c r="J122" s="538"/>
      <c r="K122" s="538"/>
      <c r="L122" s="538"/>
      <c r="M122" s="538"/>
      <c r="N122" s="538"/>
      <c r="O122" s="538"/>
      <c r="P122" s="538"/>
      <c r="Q122" s="538"/>
      <c r="R122" s="538"/>
      <c r="S122" s="538"/>
      <c r="T122" s="538"/>
      <c r="U122" s="458"/>
      <c r="V122" s="458"/>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row>
    <row r="123" spans="1:45" ht="15" hidden="1" customHeight="1" outlineLevel="1" x14ac:dyDescent="0.25">
      <c r="A123" s="209">
        <v>13.1</v>
      </c>
      <c r="B123" s="208"/>
      <c r="C123" s="331"/>
      <c r="D123" s="596"/>
      <c r="E123" s="596"/>
      <c r="F123" s="584"/>
      <c r="G123" s="596"/>
      <c r="H123" s="596"/>
      <c r="I123" s="596"/>
      <c r="J123" s="584"/>
      <c r="K123" s="461"/>
      <c r="L123" s="461"/>
      <c r="M123" s="461"/>
      <c r="N123" s="304">
        <f>(K123+L123+M123)*'% Data'!$B$15</f>
        <v>0</v>
      </c>
      <c r="O123" s="215">
        <f>(K123+L123+M123)*'% Data'!$B$5</f>
        <v>0</v>
      </c>
      <c r="P123" s="216">
        <f>(K123+L123+M123)*'% Data'!$B$6</f>
        <v>0</v>
      </c>
      <c r="Q123" s="200">
        <f>SUM(K123:P123)</f>
        <v>0</v>
      </c>
      <c r="R123" s="461"/>
      <c r="S123" s="461"/>
      <c r="T123" s="200">
        <f>SUM(R123:S123)</f>
        <v>0</v>
      </c>
    </row>
    <row r="124" spans="1:45" ht="15" hidden="1" customHeight="1" outlineLevel="1" x14ac:dyDescent="0.25">
      <c r="A124" s="209">
        <v>13.2</v>
      </c>
      <c r="B124" s="208"/>
      <c r="C124" s="331"/>
      <c r="D124" s="596"/>
      <c r="E124" s="596"/>
      <c r="F124" s="585"/>
      <c r="G124" s="596"/>
      <c r="H124" s="596"/>
      <c r="I124" s="596"/>
      <c r="J124" s="585"/>
      <c r="K124" s="461"/>
      <c r="L124" s="461"/>
      <c r="M124" s="461"/>
      <c r="N124" s="304">
        <f>(K124+L124+M124)*'% Data'!$B$15</f>
        <v>0</v>
      </c>
      <c r="O124" s="215">
        <f>(K124+L124+M124)*'% Data'!$B$5</f>
        <v>0</v>
      </c>
      <c r="P124" s="216">
        <f>(K124+L124+M124)*'% Data'!$B$6</f>
        <v>0</v>
      </c>
      <c r="Q124" s="200">
        <f>SUM(K124:P124)</f>
        <v>0</v>
      </c>
      <c r="R124" s="461"/>
      <c r="S124" s="461"/>
      <c r="T124" s="200">
        <f>SUM(R124:S124)</f>
        <v>0</v>
      </c>
    </row>
    <row r="125" spans="1:45" ht="15" hidden="1" customHeight="1" outlineLevel="1" x14ac:dyDescent="0.25">
      <c r="A125" s="209">
        <v>13.3</v>
      </c>
      <c r="B125" s="208"/>
      <c r="C125" s="331"/>
      <c r="D125" s="596"/>
      <c r="E125" s="596"/>
      <c r="F125" s="585"/>
      <c r="G125" s="596"/>
      <c r="H125" s="596"/>
      <c r="I125" s="596"/>
      <c r="J125" s="585"/>
      <c r="K125" s="461"/>
      <c r="L125" s="461"/>
      <c r="M125" s="461"/>
      <c r="N125" s="304">
        <f>(K125+L125+M125)*'% Data'!$B$15</f>
        <v>0</v>
      </c>
      <c r="O125" s="215">
        <f>(K125+L125+M125)*'% Data'!$B$5</f>
        <v>0</v>
      </c>
      <c r="P125" s="216">
        <f>(K125+L125+M125)*'% Data'!$B$6</f>
        <v>0</v>
      </c>
      <c r="Q125" s="200">
        <f>SUM(K125:P125)</f>
        <v>0</v>
      </c>
      <c r="R125" s="461"/>
      <c r="S125" s="461"/>
      <c r="T125" s="200">
        <f>SUM(R125:S125)</f>
        <v>0</v>
      </c>
    </row>
    <row r="126" spans="1:45" ht="15" hidden="1" customHeight="1" outlineLevel="1" x14ac:dyDescent="0.25">
      <c r="A126" s="209">
        <v>13.4</v>
      </c>
      <c r="B126" s="208"/>
      <c r="C126" s="331"/>
      <c r="D126" s="596"/>
      <c r="E126" s="596"/>
      <c r="F126" s="585"/>
      <c r="G126" s="596"/>
      <c r="H126" s="596"/>
      <c r="I126" s="596"/>
      <c r="J126" s="585"/>
      <c r="K126" s="461"/>
      <c r="L126" s="461"/>
      <c r="M126" s="461"/>
      <c r="N126" s="304">
        <f>(K126+L126+M126)*'% Data'!$B$15</f>
        <v>0</v>
      </c>
      <c r="O126" s="215">
        <f>(K126+L126+M126)*'% Data'!$B$5</f>
        <v>0</v>
      </c>
      <c r="P126" s="216">
        <f>(K126+L126+M126)*'% Data'!$B$6</f>
        <v>0</v>
      </c>
      <c r="Q126" s="200">
        <f>SUM(K126:P126)</f>
        <v>0</v>
      </c>
      <c r="R126" s="461"/>
      <c r="S126" s="461"/>
      <c r="T126" s="200">
        <f>SUM(R126:S126)</f>
        <v>0</v>
      </c>
    </row>
    <row r="127" spans="1:45" ht="15" hidden="1" customHeight="1" outlineLevel="1" x14ac:dyDescent="0.25">
      <c r="A127" s="209">
        <v>13.5</v>
      </c>
      <c r="B127" s="247"/>
      <c r="C127" s="332"/>
      <c r="D127" s="596"/>
      <c r="E127" s="596"/>
      <c r="F127" s="542"/>
      <c r="G127" s="596"/>
      <c r="H127" s="596"/>
      <c r="I127" s="596"/>
      <c r="J127" s="542"/>
      <c r="K127" s="461"/>
      <c r="L127" s="461"/>
      <c r="M127" s="461"/>
      <c r="N127" s="304">
        <f>(K127+L127+M127)*'% Data'!$B$15</f>
        <v>0</v>
      </c>
      <c r="O127" s="215">
        <f>(K127+L127+M127)*'% Data'!$B$5</f>
        <v>0</v>
      </c>
      <c r="P127" s="216">
        <f>(K127+L127+M127)*'% Data'!$B$6</f>
        <v>0</v>
      </c>
      <c r="Q127" s="200">
        <f>SUM(K127:P127)</f>
        <v>0</v>
      </c>
      <c r="R127" s="461"/>
      <c r="S127" s="461"/>
      <c r="T127" s="200">
        <f>SUM(R127:S127)</f>
        <v>0</v>
      </c>
    </row>
    <row r="128" spans="1:45" s="24" customFormat="1" ht="15" hidden="1" customHeight="1" outlineLevel="1" x14ac:dyDescent="0.25">
      <c r="A128" s="539" t="s">
        <v>152</v>
      </c>
      <c r="B128" s="539"/>
      <c r="C128" s="605"/>
      <c r="D128" s="211">
        <f>D123</f>
        <v>0</v>
      </c>
      <c r="E128" s="211">
        <f>E123</f>
        <v>0</v>
      </c>
      <c r="F128" s="227">
        <f>SUM(D128:E128)</f>
        <v>0</v>
      </c>
      <c r="G128" s="211">
        <f>G123</f>
        <v>0</v>
      </c>
      <c r="H128" s="211">
        <f>H123</f>
        <v>0</v>
      </c>
      <c r="I128" s="211">
        <f>I123</f>
        <v>0</v>
      </c>
      <c r="J128" s="227">
        <f>G123+I123+H123</f>
        <v>0</v>
      </c>
      <c r="K128" s="212">
        <f t="shared" ref="K128:T128" si="14">SUM(K123:K127)</f>
        <v>0</v>
      </c>
      <c r="L128" s="212">
        <f t="shared" si="14"/>
        <v>0</v>
      </c>
      <c r="M128" s="212">
        <f t="shared" si="14"/>
        <v>0</v>
      </c>
      <c r="N128" s="300">
        <f t="shared" si="14"/>
        <v>0</v>
      </c>
      <c r="O128" s="215">
        <f t="shared" si="14"/>
        <v>0</v>
      </c>
      <c r="P128" s="216">
        <f t="shared" si="14"/>
        <v>0</v>
      </c>
      <c r="Q128" s="145">
        <f t="shared" si="14"/>
        <v>0</v>
      </c>
      <c r="R128" s="212">
        <f t="shared" si="14"/>
        <v>0</v>
      </c>
      <c r="S128" s="212">
        <f t="shared" si="14"/>
        <v>0</v>
      </c>
      <c r="T128" s="227">
        <f t="shared" si="14"/>
        <v>0</v>
      </c>
      <c r="U128" s="201"/>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row>
    <row r="129" spans="1:45" s="14" customFormat="1" ht="15.75" hidden="1" outlineLevel="1" thickBot="1" x14ac:dyDescent="0.3">
      <c r="A129" s="561" t="s">
        <v>153</v>
      </c>
      <c r="B129" s="561"/>
      <c r="C129" s="561"/>
      <c r="D129" s="601"/>
      <c r="E129" s="602"/>
      <c r="F129" s="602"/>
      <c r="G129" s="602"/>
      <c r="H129" s="602"/>
      <c r="I129" s="602"/>
      <c r="J129" s="602"/>
      <c r="K129" s="602"/>
      <c r="L129" s="602"/>
      <c r="M129" s="602"/>
      <c r="N129" s="602"/>
      <c r="O129" s="602"/>
      <c r="P129" s="602"/>
      <c r="Q129" s="602"/>
      <c r="R129" s="602"/>
      <c r="S129" s="602"/>
      <c r="T129" s="602"/>
      <c r="U129" s="201"/>
    </row>
    <row r="130" spans="1:45" s="24" customFormat="1" ht="15.75" collapsed="1" thickBot="1" x14ac:dyDescent="0.3">
      <c r="A130" s="568" t="s">
        <v>154</v>
      </c>
      <c r="B130" s="568"/>
      <c r="C130" s="568"/>
      <c r="D130" s="550">
        <f>F128+J128+Q128+T128</f>
        <v>0</v>
      </c>
      <c r="E130" s="550"/>
      <c r="F130" s="550"/>
      <c r="G130" s="550"/>
      <c r="H130" s="550"/>
      <c r="I130" s="550"/>
      <c r="J130" s="551"/>
      <c r="K130" s="579" t="s">
        <v>155</v>
      </c>
      <c r="L130" s="580"/>
      <c r="M130" s="580"/>
      <c r="N130" s="580"/>
      <c r="O130" s="580"/>
      <c r="P130" s="581"/>
      <c r="Q130" s="555">
        <f>D130*$E$196/$D$150</f>
        <v>0</v>
      </c>
      <c r="R130" s="556"/>
      <c r="S130" s="556"/>
      <c r="T130" s="556"/>
      <c r="U130" s="201"/>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row>
    <row r="131" spans="1:45" s="18" customFormat="1" ht="14.25" customHeight="1" thickBot="1" x14ac:dyDescent="0.3">
      <c r="A131" s="538" t="s">
        <v>160</v>
      </c>
      <c r="B131" s="538"/>
      <c r="C131" s="538"/>
      <c r="D131" s="538"/>
      <c r="E131" s="538"/>
      <c r="F131" s="538"/>
      <c r="G131" s="538"/>
      <c r="H131" s="538"/>
      <c r="I131" s="538"/>
      <c r="J131" s="538"/>
      <c r="K131" s="538"/>
      <c r="L131" s="538"/>
      <c r="M131" s="538"/>
      <c r="N131" s="538"/>
      <c r="O131" s="538"/>
      <c r="P131" s="538"/>
      <c r="Q131" s="538"/>
      <c r="R131" s="538"/>
      <c r="S131" s="538"/>
      <c r="T131" s="538"/>
      <c r="U131" s="458"/>
      <c r="V131" s="458"/>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row>
    <row r="132" spans="1:45" ht="15" hidden="1" customHeight="1" outlineLevel="1" x14ac:dyDescent="0.25">
      <c r="A132" s="209">
        <v>14.1</v>
      </c>
      <c r="B132" s="208"/>
      <c r="C132" s="331"/>
      <c r="D132" s="596"/>
      <c r="E132" s="596"/>
      <c r="F132" s="584"/>
      <c r="G132" s="596"/>
      <c r="H132" s="596"/>
      <c r="I132" s="596"/>
      <c r="J132" s="584"/>
      <c r="K132" s="461"/>
      <c r="L132" s="461"/>
      <c r="M132" s="461"/>
      <c r="N132" s="304">
        <f>(K132+L132+M132)*'% Data'!$B$15</f>
        <v>0</v>
      </c>
      <c r="O132" s="292">
        <f>(K132+L132+M132)*'% Data'!$B$5</f>
        <v>0</v>
      </c>
      <c r="P132" s="305">
        <f>(K132+L132+M132)*'% Data'!$B$6</f>
        <v>0</v>
      </c>
      <c r="Q132" s="200">
        <f>SUM(K132:P132)</f>
        <v>0</v>
      </c>
      <c r="R132" s="461"/>
      <c r="S132" s="461"/>
      <c r="T132" s="200">
        <f>SUM(R132:S132)</f>
        <v>0</v>
      </c>
    </row>
    <row r="133" spans="1:45" ht="15" hidden="1" customHeight="1" outlineLevel="1" x14ac:dyDescent="0.25">
      <c r="A133" s="209">
        <v>14.2</v>
      </c>
      <c r="B133" s="208"/>
      <c r="C133" s="331"/>
      <c r="D133" s="596"/>
      <c r="E133" s="596"/>
      <c r="F133" s="585"/>
      <c r="G133" s="596"/>
      <c r="H133" s="596"/>
      <c r="I133" s="596"/>
      <c r="J133" s="585"/>
      <c r="K133" s="461"/>
      <c r="L133" s="461"/>
      <c r="M133" s="461"/>
      <c r="N133" s="304">
        <f>(K133+L133+M133)*'% Data'!$B$15</f>
        <v>0</v>
      </c>
      <c r="O133" s="292">
        <f>(K133+L133+M133)*'% Data'!$B$5</f>
        <v>0</v>
      </c>
      <c r="P133" s="305">
        <f>(K133+L133+M133)*'% Data'!$B$6</f>
        <v>0</v>
      </c>
      <c r="Q133" s="200">
        <f>SUM(K133:P133)</f>
        <v>0</v>
      </c>
      <c r="R133" s="461"/>
      <c r="S133" s="461"/>
      <c r="T133" s="200">
        <f>SUM(R133:S133)</f>
        <v>0</v>
      </c>
    </row>
    <row r="134" spans="1:45" ht="15" hidden="1" customHeight="1" outlineLevel="1" x14ac:dyDescent="0.25">
      <c r="A134" s="209">
        <v>14.3</v>
      </c>
      <c r="B134" s="208"/>
      <c r="C134" s="331"/>
      <c r="D134" s="596"/>
      <c r="E134" s="596"/>
      <c r="F134" s="585"/>
      <c r="G134" s="596"/>
      <c r="H134" s="596"/>
      <c r="I134" s="596"/>
      <c r="J134" s="585"/>
      <c r="K134" s="461"/>
      <c r="L134" s="461"/>
      <c r="M134" s="461"/>
      <c r="N134" s="304">
        <f>(K134+L134+M134)*'% Data'!$B$15</f>
        <v>0</v>
      </c>
      <c r="O134" s="292">
        <f>(K134+L134+M134)*'% Data'!$B$5</f>
        <v>0</v>
      </c>
      <c r="P134" s="305">
        <f>(K134+L134+M134)*'% Data'!$B$6</f>
        <v>0</v>
      </c>
      <c r="Q134" s="200">
        <f>SUM(K134:P134)</f>
        <v>0</v>
      </c>
      <c r="R134" s="461"/>
      <c r="S134" s="461"/>
      <c r="T134" s="200">
        <f>SUM(R134:S134)</f>
        <v>0</v>
      </c>
    </row>
    <row r="135" spans="1:45" ht="15" hidden="1" customHeight="1" outlineLevel="1" x14ac:dyDescent="0.25">
      <c r="A135" s="209">
        <v>14.4</v>
      </c>
      <c r="B135" s="208"/>
      <c r="C135" s="331"/>
      <c r="D135" s="596"/>
      <c r="E135" s="596"/>
      <c r="F135" s="585"/>
      <c r="G135" s="596"/>
      <c r="H135" s="596"/>
      <c r="I135" s="596"/>
      <c r="J135" s="585"/>
      <c r="K135" s="461"/>
      <c r="L135" s="461"/>
      <c r="M135" s="461"/>
      <c r="N135" s="304">
        <f>(K135+L135+M135)*'% Data'!$B$15</f>
        <v>0</v>
      </c>
      <c r="O135" s="292">
        <f>(K135+L135+M135)*'% Data'!$B$5</f>
        <v>0</v>
      </c>
      <c r="P135" s="305">
        <f>(K135+L135+M135)*'% Data'!$B$6</f>
        <v>0</v>
      </c>
      <c r="Q135" s="200">
        <f>SUM(K135:P135)</f>
        <v>0</v>
      </c>
      <c r="R135" s="461"/>
      <c r="S135" s="461"/>
      <c r="T135" s="200">
        <f>SUM(R135:S135)</f>
        <v>0</v>
      </c>
    </row>
    <row r="136" spans="1:45" ht="15" hidden="1" customHeight="1" outlineLevel="1" x14ac:dyDescent="0.25">
      <c r="A136" s="209">
        <v>14.5</v>
      </c>
      <c r="B136" s="247"/>
      <c r="C136" s="332"/>
      <c r="D136" s="596"/>
      <c r="E136" s="596"/>
      <c r="F136" s="542"/>
      <c r="G136" s="596"/>
      <c r="H136" s="596"/>
      <c r="I136" s="596"/>
      <c r="J136" s="542"/>
      <c r="K136" s="461"/>
      <c r="L136" s="461"/>
      <c r="M136" s="461"/>
      <c r="N136" s="304">
        <f>(K136+L136+M136)*'% Data'!$B$15</f>
        <v>0</v>
      </c>
      <c r="O136" s="292">
        <f>(K136+L136+M136)*'% Data'!$B$5</f>
        <v>0</v>
      </c>
      <c r="P136" s="305">
        <f>(K136+L136+M136)*'% Data'!$B$6</f>
        <v>0</v>
      </c>
      <c r="Q136" s="200">
        <f>SUM(K136:P136)</f>
        <v>0</v>
      </c>
      <c r="R136" s="461"/>
      <c r="S136" s="461"/>
      <c r="T136" s="200">
        <f>SUM(R136:S136)</f>
        <v>0</v>
      </c>
    </row>
    <row r="137" spans="1:45" s="24" customFormat="1" ht="15" hidden="1" customHeight="1" outlineLevel="1" x14ac:dyDescent="0.25">
      <c r="A137" s="539" t="s">
        <v>152</v>
      </c>
      <c r="B137" s="539"/>
      <c r="C137" s="605"/>
      <c r="D137" s="211">
        <f>D132</f>
        <v>0</v>
      </c>
      <c r="E137" s="211">
        <f>E132</f>
        <v>0</v>
      </c>
      <c r="F137" s="227">
        <f>SUM(D137:E137)</f>
        <v>0</v>
      </c>
      <c r="G137" s="211">
        <f>G132</f>
        <v>0</v>
      </c>
      <c r="H137" s="211">
        <f>H132</f>
        <v>0</v>
      </c>
      <c r="I137" s="211">
        <f>I132</f>
        <v>0</v>
      </c>
      <c r="J137" s="227">
        <f>G132+I132+H132</f>
        <v>0</v>
      </c>
      <c r="K137" s="212">
        <f t="shared" ref="K137:T137" si="15">SUM(K132:K136)</f>
        <v>0</v>
      </c>
      <c r="L137" s="212">
        <f t="shared" si="15"/>
        <v>0</v>
      </c>
      <c r="M137" s="212">
        <f t="shared" si="15"/>
        <v>0</v>
      </c>
      <c r="N137" s="300">
        <f t="shared" si="15"/>
        <v>0</v>
      </c>
      <c r="O137" s="292">
        <f t="shared" si="15"/>
        <v>0</v>
      </c>
      <c r="P137" s="305">
        <f t="shared" si="15"/>
        <v>0</v>
      </c>
      <c r="Q137" s="145">
        <f t="shared" si="15"/>
        <v>0</v>
      </c>
      <c r="R137" s="212">
        <f t="shared" si="15"/>
        <v>0</v>
      </c>
      <c r="S137" s="212">
        <f t="shared" si="15"/>
        <v>0</v>
      </c>
      <c r="T137" s="227">
        <f t="shared" si="15"/>
        <v>0</v>
      </c>
      <c r="U137" s="201"/>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row>
    <row r="138" spans="1:45" s="14" customFormat="1" ht="15.75" hidden="1" outlineLevel="1" thickBot="1" x14ac:dyDescent="0.3">
      <c r="A138" s="561" t="s">
        <v>153</v>
      </c>
      <c r="B138" s="561"/>
      <c r="C138" s="561"/>
      <c r="D138" s="601"/>
      <c r="E138" s="602"/>
      <c r="F138" s="602"/>
      <c r="G138" s="602"/>
      <c r="H138" s="602"/>
      <c r="I138" s="602"/>
      <c r="J138" s="602"/>
      <c r="K138" s="602"/>
      <c r="L138" s="602"/>
      <c r="M138" s="602"/>
      <c r="N138" s="602"/>
      <c r="O138" s="602"/>
      <c r="P138" s="602"/>
      <c r="Q138" s="602"/>
      <c r="R138" s="602"/>
      <c r="S138" s="602"/>
      <c r="T138" s="602"/>
      <c r="U138" s="201"/>
    </row>
    <row r="139" spans="1:45" s="24" customFormat="1" ht="15.75" collapsed="1" thickBot="1" x14ac:dyDescent="0.3">
      <c r="A139" s="568" t="s">
        <v>154</v>
      </c>
      <c r="B139" s="568"/>
      <c r="C139" s="568"/>
      <c r="D139" s="550">
        <f>F137+J137+Q137+T137</f>
        <v>0</v>
      </c>
      <c r="E139" s="550"/>
      <c r="F139" s="550"/>
      <c r="G139" s="550"/>
      <c r="H139" s="550"/>
      <c r="I139" s="550"/>
      <c r="J139" s="551"/>
      <c r="K139" s="579" t="s">
        <v>155</v>
      </c>
      <c r="L139" s="580"/>
      <c r="M139" s="580"/>
      <c r="N139" s="580"/>
      <c r="O139" s="580"/>
      <c r="P139" s="581"/>
      <c r="Q139" s="555">
        <f>D139*$E$196/$D$150</f>
        <v>0</v>
      </c>
      <c r="R139" s="556"/>
      <c r="S139" s="556"/>
      <c r="T139" s="556"/>
      <c r="U139" s="201"/>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row>
    <row r="140" spans="1:45" s="18" customFormat="1" ht="14.25" customHeight="1" thickBot="1" x14ac:dyDescent="0.3">
      <c r="A140" s="538" t="s">
        <v>161</v>
      </c>
      <c r="B140" s="538"/>
      <c r="C140" s="538"/>
      <c r="D140" s="538"/>
      <c r="E140" s="538"/>
      <c r="F140" s="538"/>
      <c r="G140" s="538"/>
      <c r="H140" s="538"/>
      <c r="I140" s="538"/>
      <c r="J140" s="538"/>
      <c r="K140" s="538"/>
      <c r="L140" s="538"/>
      <c r="M140" s="538"/>
      <c r="N140" s="538"/>
      <c r="O140" s="538"/>
      <c r="P140" s="538"/>
      <c r="Q140" s="538"/>
      <c r="R140" s="538"/>
      <c r="S140" s="538"/>
      <c r="T140" s="538"/>
      <c r="U140" s="458"/>
      <c r="V140" s="458"/>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row>
    <row r="141" spans="1:45" ht="15" hidden="1" customHeight="1" outlineLevel="1" x14ac:dyDescent="0.25">
      <c r="A141" s="209">
        <v>15.1</v>
      </c>
      <c r="B141" s="208"/>
      <c r="C141" s="331"/>
      <c r="D141" s="596"/>
      <c r="E141" s="596"/>
      <c r="F141" s="584"/>
      <c r="G141" s="596"/>
      <c r="H141" s="596"/>
      <c r="I141" s="596"/>
      <c r="J141" s="584"/>
      <c r="K141" s="461"/>
      <c r="L141" s="461"/>
      <c r="M141" s="461"/>
      <c r="N141" s="304">
        <f>(K141+L141+M141)*'% Data'!$B$15</f>
        <v>0</v>
      </c>
      <c r="O141" s="215">
        <f>(K141+L141+M141)*'% Data'!$B$5</f>
        <v>0</v>
      </c>
      <c r="P141" s="216">
        <f>(K141+L141+M141)*'% Data'!$B$6</f>
        <v>0</v>
      </c>
      <c r="Q141" s="200">
        <f>SUM(K141:P141)</f>
        <v>0</v>
      </c>
      <c r="R141" s="461"/>
      <c r="S141" s="461"/>
      <c r="T141" s="200">
        <f>SUM(R141:S141)</f>
        <v>0</v>
      </c>
    </row>
    <row r="142" spans="1:45" ht="15" hidden="1" customHeight="1" outlineLevel="1" x14ac:dyDescent="0.25">
      <c r="A142" s="209">
        <v>15.2</v>
      </c>
      <c r="B142" s="208"/>
      <c r="C142" s="331"/>
      <c r="D142" s="596"/>
      <c r="E142" s="596"/>
      <c r="F142" s="585"/>
      <c r="G142" s="596"/>
      <c r="H142" s="596"/>
      <c r="I142" s="596"/>
      <c r="J142" s="585"/>
      <c r="K142" s="461"/>
      <c r="L142" s="461"/>
      <c r="M142" s="461"/>
      <c r="N142" s="304">
        <f>(K142+L142+M142)*'% Data'!$B$15</f>
        <v>0</v>
      </c>
      <c r="O142" s="215">
        <f>(K142+L142+M142)*'% Data'!$B$5</f>
        <v>0</v>
      </c>
      <c r="P142" s="216">
        <f>(K142+L142+M142)*'% Data'!$B$6</f>
        <v>0</v>
      </c>
      <c r="Q142" s="200">
        <f>SUM(K142:P142)</f>
        <v>0</v>
      </c>
      <c r="R142" s="461"/>
      <c r="S142" s="461"/>
      <c r="T142" s="200">
        <f>SUM(R142:S142)</f>
        <v>0</v>
      </c>
    </row>
    <row r="143" spans="1:45" ht="15" hidden="1" customHeight="1" outlineLevel="1" x14ac:dyDescent="0.25">
      <c r="A143" s="209">
        <v>15.3</v>
      </c>
      <c r="B143" s="208"/>
      <c r="C143" s="331"/>
      <c r="D143" s="596"/>
      <c r="E143" s="596"/>
      <c r="F143" s="585"/>
      <c r="G143" s="596"/>
      <c r="H143" s="596"/>
      <c r="I143" s="596"/>
      <c r="J143" s="585"/>
      <c r="K143" s="461"/>
      <c r="L143" s="461"/>
      <c r="M143" s="461"/>
      <c r="N143" s="304">
        <f>(K143+L143+M143)*'% Data'!$B$15</f>
        <v>0</v>
      </c>
      <c r="O143" s="215">
        <f>(K143+L143+M143)*'% Data'!$B$5</f>
        <v>0</v>
      </c>
      <c r="P143" s="216">
        <f>(K143+L143+M143)*'% Data'!$B$6</f>
        <v>0</v>
      </c>
      <c r="Q143" s="200">
        <f>SUM(K143:P143)</f>
        <v>0</v>
      </c>
      <c r="R143" s="461"/>
      <c r="S143" s="461"/>
      <c r="T143" s="200">
        <f>SUM(R143:S143)</f>
        <v>0</v>
      </c>
    </row>
    <row r="144" spans="1:45" ht="15" hidden="1" customHeight="1" outlineLevel="1" x14ac:dyDescent="0.25">
      <c r="A144" s="209">
        <v>15.4</v>
      </c>
      <c r="B144" s="208"/>
      <c r="C144" s="331"/>
      <c r="D144" s="596"/>
      <c r="E144" s="596"/>
      <c r="F144" s="585"/>
      <c r="G144" s="596"/>
      <c r="H144" s="596"/>
      <c r="I144" s="596"/>
      <c r="J144" s="585"/>
      <c r="K144" s="461"/>
      <c r="L144" s="461"/>
      <c r="M144" s="461"/>
      <c r="N144" s="304">
        <f>(K144+L144+M144)*'% Data'!$B$15</f>
        <v>0</v>
      </c>
      <c r="O144" s="215">
        <f>(K144+L144+M144)*'% Data'!$B$5</f>
        <v>0</v>
      </c>
      <c r="P144" s="216">
        <f>(K144+L144+M144)*'% Data'!$B$6</f>
        <v>0</v>
      </c>
      <c r="Q144" s="200">
        <f>SUM(K144:P144)</f>
        <v>0</v>
      </c>
      <c r="R144" s="461"/>
      <c r="S144" s="461"/>
      <c r="T144" s="200">
        <f>SUM(R144:S144)</f>
        <v>0</v>
      </c>
    </row>
    <row r="145" spans="1:45" ht="15" hidden="1" customHeight="1" outlineLevel="1" x14ac:dyDescent="0.25">
      <c r="A145" s="209">
        <v>15.5</v>
      </c>
      <c r="B145" s="247"/>
      <c r="C145" s="332"/>
      <c r="D145" s="596"/>
      <c r="E145" s="596"/>
      <c r="F145" s="542"/>
      <c r="G145" s="596"/>
      <c r="H145" s="596"/>
      <c r="I145" s="596"/>
      <c r="J145" s="542"/>
      <c r="K145" s="461"/>
      <c r="L145" s="461"/>
      <c r="M145" s="461"/>
      <c r="N145" s="304">
        <f>(K145+L145+M145)*'% Data'!$B$15</f>
        <v>0</v>
      </c>
      <c r="O145" s="215">
        <f>(K145+L145+M145)*'% Data'!$B$5</f>
        <v>0</v>
      </c>
      <c r="P145" s="216">
        <f>(K145+L145+M145)*'% Data'!$B$6</f>
        <v>0</v>
      </c>
      <c r="Q145" s="200">
        <f>SUM(K145:P145)</f>
        <v>0</v>
      </c>
      <c r="R145" s="461"/>
      <c r="S145" s="461"/>
      <c r="T145" s="200">
        <f>SUM(R145:S145)</f>
        <v>0</v>
      </c>
    </row>
    <row r="146" spans="1:45" s="24" customFormat="1" ht="15" hidden="1" customHeight="1" outlineLevel="1" x14ac:dyDescent="0.25">
      <c r="A146" s="539" t="s">
        <v>152</v>
      </c>
      <c r="B146" s="539"/>
      <c r="C146" s="605"/>
      <c r="D146" s="211">
        <f>D141</f>
        <v>0</v>
      </c>
      <c r="E146" s="211">
        <f>E141</f>
        <v>0</v>
      </c>
      <c r="F146" s="227">
        <f>SUM(D146:E146)</f>
        <v>0</v>
      </c>
      <c r="G146" s="211">
        <f>G141</f>
        <v>0</v>
      </c>
      <c r="H146" s="211">
        <f>H141</f>
        <v>0</v>
      </c>
      <c r="I146" s="211">
        <f>I141</f>
        <v>0</v>
      </c>
      <c r="J146" s="227">
        <f>G141+I141+H141</f>
        <v>0</v>
      </c>
      <c r="K146" s="212">
        <f t="shared" ref="K146:T146" si="16">SUM(K141:K145)</f>
        <v>0</v>
      </c>
      <c r="L146" s="212">
        <f t="shared" si="16"/>
        <v>0</v>
      </c>
      <c r="M146" s="212">
        <f t="shared" si="16"/>
        <v>0</v>
      </c>
      <c r="N146" s="300">
        <f t="shared" si="16"/>
        <v>0</v>
      </c>
      <c r="O146" s="215">
        <f t="shared" si="16"/>
        <v>0</v>
      </c>
      <c r="P146" s="216">
        <f t="shared" si="16"/>
        <v>0</v>
      </c>
      <c r="Q146" s="145">
        <f t="shared" si="16"/>
        <v>0</v>
      </c>
      <c r="R146" s="212">
        <f t="shared" si="16"/>
        <v>0</v>
      </c>
      <c r="S146" s="212">
        <f t="shared" si="16"/>
        <v>0</v>
      </c>
      <c r="T146" s="227">
        <f t="shared" si="16"/>
        <v>0</v>
      </c>
      <c r="U146" s="201"/>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row>
    <row r="147" spans="1:45" s="14" customFormat="1" ht="15.75" hidden="1" outlineLevel="1" thickBot="1" x14ac:dyDescent="0.3">
      <c r="A147" s="561" t="s">
        <v>153</v>
      </c>
      <c r="B147" s="561"/>
      <c r="C147" s="561"/>
      <c r="D147" s="601"/>
      <c r="E147" s="602"/>
      <c r="F147" s="602"/>
      <c r="G147" s="602"/>
      <c r="H147" s="602"/>
      <c r="I147" s="602"/>
      <c r="J147" s="602"/>
      <c r="K147" s="602"/>
      <c r="L147" s="602"/>
      <c r="M147" s="602"/>
      <c r="N147" s="602"/>
      <c r="O147" s="602"/>
      <c r="P147" s="602"/>
      <c r="Q147" s="602"/>
      <c r="R147" s="602"/>
      <c r="S147" s="602"/>
      <c r="T147" s="602"/>
      <c r="U147" s="201"/>
    </row>
    <row r="148" spans="1:45" s="24" customFormat="1" ht="15.75" collapsed="1" thickBot="1" x14ac:dyDescent="0.3">
      <c r="A148" s="568" t="s">
        <v>154</v>
      </c>
      <c r="B148" s="568"/>
      <c r="C148" s="568"/>
      <c r="D148" s="550">
        <f>F146+J146+Q146+T146</f>
        <v>0</v>
      </c>
      <c r="E148" s="550"/>
      <c r="F148" s="550"/>
      <c r="G148" s="550"/>
      <c r="H148" s="550"/>
      <c r="I148" s="550"/>
      <c r="J148" s="551"/>
      <c r="K148" s="579" t="s">
        <v>155</v>
      </c>
      <c r="L148" s="580"/>
      <c r="M148" s="580"/>
      <c r="N148" s="580"/>
      <c r="O148" s="580"/>
      <c r="P148" s="581"/>
      <c r="Q148" s="555">
        <f>D148*$E$196/$D$150</f>
        <v>0</v>
      </c>
      <c r="R148" s="556"/>
      <c r="S148" s="556"/>
      <c r="T148" s="556"/>
      <c r="U148" s="201"/>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row>
    <row r="149" spans="1:45" s="25" customFormat="1" ht="15" customHeight="1" x14ac:dyDescent="0.25">
      <c r="A149" s="620" t="s">
        <v>162</v>
      </c>
      <c r="B149" s="620"/>
      <c r="C149" s="620"/>
      <c r="D149" s="248">
        <f>D83+D74+D65+D56+D47+D38+D29+D19+D92+D101+D110+D119+D128+D137+D146</f>
        <v>100</v>
      </c>
      <c r="E149" s="225">
        <f>E83+E74+E65+E56+E47+E38+E29+E19+E92+E101+E110+E119+E128+E137+E146</f>
        <v>40</v>
      </c>
      <c r="F149" s="227">
        <f>F74+F65+F56+F47+F19+F29+F38+F83+F92+F101+F110+F119+F128+F137+F146</f>
        <v>140</v>
      </c>
      <c r="G149" s="225">
        <f>G83+G74+G65+G56+G47+G38+G29+G19+G92+G101+G110+G119+G128+G137+G146</f>
        <v>80</v>
      </c>
      <c r="H149" s="225">
        <f>H83+H74+H65+H56+H47+H38+H29+H19+H92+H101+H110+H119+H128+H137+H146</f>
        <v>16</v>
      </c>
      <c r="I149" s="225">
        <f>I83+I74+I65+I56+I47+I38+I29+I19+I92+I101+I110+I119+I128+I137+I146</f>
        <v>0</v>
      </c>
      <c r="J149" s="227">
        <f>J74+J65+J56+J47+J19+J29+J38+J83+J92+J101+J110+J119+J128+J137+J146+E156</f>
        <v>2280</v>
      </c>
      <c r="K149" s="225">
        <f>K83+K74+K65+K56+K47+K38+K29+K19+K92+K101+K110+K119+K128+K137+K146</f>
        <v>0</v>
      </c>
      <c r="L149" s="225">
        <f>L83+L74+L65+L56+L47+L38+L29+L19+L92+L101+L119+L110+L128+L137+L146</f>
        <v>2020</v>
      </c>
      <c r="M149" s="225">
        <f t="shared" ref="M149:T149" si="17">M83+M74+M65+M56+M47+M38+M29+M19+M92+M101+M110+M119+M128+M137+M146</f>
        <v>0</v>
      </c>
      <c r="N149" s="225">
        <f t="shared" si="17"/>
        <v>101</v>
      </c>
      <c r="O149" s="225">
        <f t="shared" si="17"/>
        <v>202</v>
      </c>
      <c r="P149" s="225">
        <f t="shared" si="17"/>
        <v>606</v>
      </c>
      <c r="Q149" s="228">
        <f t="shared" si="17"/>
        <v>2929</v>
      </c>
      <c r="R149" s="225">
        <f t="shared" si="17"/>
        <v>0</v>
      </c>
      <c r="S149" s="225">
        <f t="shared" si="17"/>
        <v>980</v>
      </c>
      <c r="T149" s="338">
        <f t="shared" si="17"/>
        <v>980</v>
      </c>
      <c r="U149" s="201"/>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row>
    <row r="150" spans="1:45" s="25" customFormat="1" ht="15" customHeight="1" x14ac:dyDescent="0.25">
      <c r="A150" s="621" t="s">
        <v>163</v>
      </c>
      <c r="B150" s="621"/>
      <c r="C150" s="621"/>
      <c r="D150" s="638">
        <f>F149+J149+Q149+T149</f>
        <v>6329</v>
      </c>
      <c r="E150" s="639"/>
      <c r="F150" s="640"/>
      <c r="G150" s="595" t="s">
        <v>164</v>
      </c>
      <c r="H150" s="595"/>
      <c r="I150" s="595"/>
      <c r="J150" s="595"/>
      <c r="K150" s="595"/>
      <c r="L150" s="595"/>
      <c r="M150" s="595"/>
      <c r="N150" s="595"/>
      <c r="O150" s="595"/>
      <c r="P150" s="595"/>
      <c r="Q150" s="597">
        <f>D150*($E$196/$D$150)</f>
        <v>11171.062980000001</v>
      </c>
      <c r="R150" s="598"/>
      <c r="S150" s="598"/>
      <c r="T150" s="599"/>
      <c r="U150" s="201"/>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row>
    <row r="151" spans="1:45" s="14" customFormat="1" ht="15" customHeight="1" x14ac:dyDescent="0.25">
      <c r="A151" s="458"/>
      <c r="B151" s="458"/>
      <c r="C151" s="458"/>
      <c r="D151" s="339"/>
      <c r="E151" s="339"/>
      <c r="F151" s="339"/>
      <c r="G151" s="340"/>
      <c r="H151" s="340"/>
      <c r="I151" s="340"/>
      <c r="J151" s="340"/>
      <c r="K151" s="340"/>
      <c r="L151" s="340"/>
      <c r="M151" s="340"/>
      <c r="N151" s="340"/>
      <c r="O151" s="340"/>
      <c r="P151" s="340"/>
      <c r="Q151" s="341"/>
      <c r="R151" s="341"/>
      <c r="S151" s="341"/>
      <c r="T151" s="341"/>
      <c r="U151" s="201"/>
    </row>
    <row r="152" spans="1:45" s="27" customFormat="1" ht="21.75" customHeight="1" x14ac:dyDescent="0.25">
      <c r="A152" s="622" t="s">
        <v>165</v>
      </c>
      <c r="B152" s="622"/>
      <c r="C152" s="622"/>
      <c r="D152" s="622"/>
      <c r="E152" s="622"/>
      <c r="F152" s="26"/>
      <c r="G152" s="26"/>
      <c r="H152" s="26"/>
      <c r="I152" s="26"/>
      <c r="J152" s="26"/>
      <c r="K152" s="26"/>
      <c r="L152" s="26"/>
      <c r="M152" s="26"/>
      <c r="N152" s="26"/>
      <c r="O152" s="26"/>
      <c r="P152" s="26"/>
      <c r="Q152" s="26"/>
      <c r="R152" s="26"/>
      <c r="S152" s="26"/>
      <c r="T152" s="26"/>
      <c r="U152" s="201"/>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row>
    <row r="153" spans="1:45" s="27" customFormat="1" ht="15.75" customHeight="1" x14ac:dyDescent="0.25">
      <c r="A153" s="623" t="s">
        <v>166</v>
      </c>
      <c r="B153" s="623"/>
      <c r="C153" s="623"/>
      <c r="D153" s="623"/>
      <c r="E153" s="344">
        <f>SUM(E154:E155)</f>
        <v>56</v>
      </c>
      <c r="F153" s="26"/>
      <c r="G153" s="26"/>
      <c r="H153" s="26"/>
      <c r="I153" s="26"/>
      <c r="J153" s="26"/>
      <c r="K153" s="26"/>
      <c r="L153" s="26"/>
      <c r="M153" s="26"/>
      <c r="N153" s="26"/>
      <c r="O153" s="26"/>
      <c r="P153" s="26"/>
      <c r="Q153" s="26"/>
      <c r="R153" s="26"/>
      <c r="S153" s="26"/>
      <c r="T153" s="26"/>
      <c r="U153" s="201"/>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row>
    <row r="154" spans="1:45" ht="13.5" customHeight="1" x14ac:dyDescent="0.25">
      <c r="A154" s="530" t="s">
        <v>167</v>
      </c>
      <c r="B154" s="530"/>
      <c r="C154" s="530"/>
      <c r="D154" s="530"/>
      <c r="E154" s="343">
        <f>F149*'% Data'!B13</f>
        <v>35</v>
      </c>
      <c r="F154" s="629"/>
      <c r="G154" s="629"/>
      <c r="H154" s="629"/>
      <c r="I154" s="629"/>
      <c r="J154" s="629"/>
      <c r="K154" s="629"/>
      <c r="L154" s="629"/>
      <c r="M154" s="629"/>
      <c r="N154" s="629"/>
      <c r="O154" s="629"/>
      <c r="P154" s="629"/>
      <c r="Q154" s="222"/>
      <c r="R154" s="15"/>
      <c r="S154" s="15"/>
      <c r="T154" s="222"/>
    </row>
    <row r="155" spans="1:45" ht="13.5" customHeight="1" x14ac:dyDescent="0.25">
      <c r="A155" s="530" t="s">
        <v>168</v>
      </c>
      <c r="B155" s="530"/>
      <c r="C155" s="530"/>
      <c r="D155" s="530"/>
      <c r="E155" s="343">
        <f>F149*'% Data'!B14</f>
        <v>21</v>
      </c>
      <c r="F155" s="28"/>
      <c r="G155" s="29"/>
      <c r="H155" s="29"/>
      <c r="I155" s="29"/>
      <c r="J155" s="29"/>
      <c r="K155" s="29"/>
      <c r="L155" s="29"/>
      <c r="M155" s="29"/>
      <c r="N155" s="29"/>
      <c r="O155" s="29"/>
      <c r="P155" s="29"/>
      <c r="Q155" s="29"/>
      <c r="R155" s="29"/>
      <c r="S155" s="29"/>
      <c r="T155" s="29"/>
    </row>
    <row r="156" spans="1:45" s="27" customFormat="1" ht="15.75" customHeight="1" x14ac:dyDescent="0.25">
      <c r="A156" s="623" t="s">
        <v>169</v>
      </c>
      <c r="B156" s="623"/>
      <c r="C156" s="623"/>
      <c r="D156" s="623"/>
      <c r="E156" s="344">
        <f>SUM(E157:E159)</f>
        <v>2184</v>
      </c>
      <c r="F156" s="26"/>
      <c r="G156" s="26"/>
      <c r="H156" s="26"/>
      <c r="I156" s="26"/>
      <c r="J156" s="26"/>
      <c r="K156" s="26"/>
      <c r="L156" s="26"/>
      <c r="M156" s="26"/>
      <c r="N156" s="26"/>
      <c r="O156" s="26"/>
      <c r="P156" s="26"/>
      <c r="Q156" s="26"/>
      <c r="R156" s="26"/>
      <c r="S156" s="26"/>
      <c r="T156" s="26"/>
      <c r="U156" s="201"/>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row>
    <row r="157" spans="1:45" ht="13.5" customHeight="1" x14ac:dyDescent="0.25">
      <c r="A157" s="530" t="s">
        <v>170</v>
      </c>
      <c r="B157" s="530"/>
      <c r="C157" s="530"/>
      <c r="D157" s="530"/>
      <c r="E157" s="343">
        <f>'UX Effort Estimate'!H17+'UX Effort Estimate'!J17</f>
        <v>1680</v>
      </c>
      <c r="F157" s="28"/>
      <c r="G157" s="29"/>
      <c r="H157" s="29"/>
      <c r="I157" s="29"/>
      <c r="J157" s="29"/>
      <c r="K157" s="29"/>
      <c r="L157" s="29"/>
      <c r="M157" s="29"/>
      <c r="N157" s="29"/>
      <c r="O157" s="29"/>
      <c r="P157" s="29"/>
      <c r="Q157" s="29"/>
      <c r="R157" s="29"/>
      <c r="S157" s="29"/>
      <c r="T157" s="29"/>
    </row>
    <row r="158" spans="1:45" ht="13.5" customHeight="1" x14ac:dyDescent="0.25">
      <c r="A158" s="530" t="s">
        <v>171</v>
      </c>
      <c r="B158" s="530"/>
      <c r="C158" s="530"/>
      <c r="D158" s="530"/>
      <c r="E158" s="343">
        <f>'UX Effort Estimate'!D17+'UX Effort Estimate'!F17</f>
        <v>0</v>
      </c>
      <c r="F158" s="28"/>
      <c r="G158" s="29"/>
      <c r="H158" s="29"/>
      <c r="I158" s="29"/>
      <c r="J158" s="29"/>
      <c r="K158" s="29"/>
      <c r="L158" s="29"/>
      <c r="M158" s="29"/>
      <c r="N158" s="29"/>
      <c r="O158" s="29"/>
      <c r="P158" s="29"/>
      <c r="Q158" s="29"/>
      <c r="R158" s="29"/>
      <c r="S158" s="29"/>
      <c r="T158" s="29"/>
    </row>
    <row r="159" spans="1:45" ht="13.5" customHeight="1" x14ac:dyDescent="0.25">
      <c r="A159" s="530" t="s">
        <v>172</v>
      </c>
      <c r="B159" s="530"/>
      <c r="C159" s="530"/>
      <c r="D159" s="530"/>
      <c r="E159" s="343">
        <f>'% Data'!B6*('UX Effort Estimate'!J17+'UX Effort Estimate'!H17)</f>
        <v>504</v>
      </c>
      <c r="F159" s="28"/>
      <c r="G159" s="29"/>
      <c r="H159" s="29"/>
      <c r="I159" s="29"/>
      <c r="J159" s="29"/>
      <c r="K159" s="29"/>
      <c r="L159" s="29"/>
      <c r="M159" s="29"/>
      <c r="N159" s="29"/>
      <c r="O159" s="29"/>
      <c r="P159" s="29"/>
      <c r="Q159" s="29"/>
      <c r="R159" s="29"/>
      <c r="S159" s="29"/>
      <c r="T159" s="29"/>
    </row>
    <row r="160" spans="1:45" ht="15" customHeight="1" x14ac:dyDescent="0.25">
      <c r="A160" s="623" t="s">
        <v>173</v>
      </c>
      <c r="B160" s="623"/>
      <c r="C160" s="623"/>
      <c r="D160" s="623"/>
      <c r="E160" s="345">
        <f>SUM(E161:E163,E164,E165:E166)</f>
        <v>1038.8</v>
      </c>
      <c r="F160" s="28"/>
      <c r="G160" s="458"/>
      <c r="H160" s="458"/>
      <c r="I160" s="458"/>
      <c r="J160" s="458"/>
      <c r="K160" s="458"/>
      <c r="L160" s="458"/>
      <c r="M160" s="458"/>
      <c r="N160" s="458"/>
      <c r="O160" s="458"/>
      <c r="P160" s="458"/>
      <c r="Q160" s="458"/>
      <c r="R160" s="458"/>
      <c r="S160" s="458"/>
      <c r="T160" s="458"/>
    </row>
    <row r="161" spans="1:20" ht="13.5" customHeight="1" x14ac:dyDescent="0.25">
      <c r="A161" s="530" t="s">
        <v>174</v>
      </c>
      <c r="B161" s="530"/>
      <c r="C161" s="530"/>
      <c r="D161" s="530"/>
      <c r="E161" s="343">
        <v>0</v>
      </c>
      <c r="F161" s="28"/>
      <c r="G161" s="29"/>
      <c r="H161" s="29"/>
      <c r="I161" s="29"/>
      <c r="J161" s="29"/>
      <c r="K161" s="29"/>
      <c r="L161" s="29"/>
      <c r="M161" s="29"/>
      <c r="N161" s="29"/>
      <c r="O161" s="29"/>
      <c r="P161" s="29"/>
      <c r="Q161" s="29"/>
      <c r="R161" s="29"/>
      <c r="S161" s="29"/>
      <c r="T161" s="29"/>
    </row>
    <row r="162" spans="1:20" ht="13.5" customHeight="1" x14ac:dyDescent="0.25">
      <c r="A162" s="630" t="s">
        <v>175</v>
      </c>
      <c r="B162" s="630"/>
      <c r="C162" s="630"/>
      <c r="D162" s="630"/>
      <c r="E162" s="343">
        <v>0</v>
      </c>
      <c r="F162" s="28"/>
      <c r="G162" s="29"/>
      <c r="H162" s="29"/>
      <c r="I162" s="29"/>
      <c r="J162" s="29"/>
      <c r="K162" s="29"/>
      <c r="L162" s="29"/>
      <c r="M162" s="29"/>
      <c r="N162" s="29"/>
      <c r="O162" s="29"/>
      <c r="P162" s="29"/>
      <c r="Q162" s="29"/>
      <c r="R162" s="29"/>
      <c r="S162" s="29"/>
      <c r="T162" s="29"/>
    </row>
    <row r="163" spans="1:20" ht="13.5" customHeight="1" x14ac:dyDescent="0.25">
      <c r="A163" s="530" t="s">
        <v>176</v>
      </c>
      <c r="B163" s="530"/>
      <c r="C163" s="530"/>
      <c r="D163" s="530"/>
      <c r="E163" s="343">
        <f>S149*'% Data'!B18</f>
        <v>294</v>
      </c>
      <c r="F163" s="629"/>
      <c r="G163" s="629"/>
      <c r="H163" s="629"/>
      <c r="I163" s="629"/>
      <c r="J163" s="629"/>
      <c r="K163" s="629"/>
      <c r="L163" s="629"/>
      <c r="M163" s="629"/>
      <c r="N163" s="629"/>
      <c r="O163" s="629"/>
      <c r="P163" s="629"/>
      <c r="Q163" s="222"/>
      <c r="R163" s="15"/>
      <c r="S163" s="15"/>
      <c r="T163" s="222"/>
    </row>
    <row r="164" spans="1:20" ht="13.5" customHeight="1" x14ac:dyDescent="0.25">
      <c r="A164" s="630" t="s">
        <v>177</v>
      </c>
      <c r="B164" s="630"/>
      <c r="C164" s="630"/>
      <c r="D164" s="630"/>
      <c r="E164" s="382">
        <f>(S149+E165)*'% Data'!B16</f>
        <v>254.8</v>
      </c>
      <c r="F164" s="28"/>
      <c r="G164" s="29"/>
      <c r="H164" s="29"/>
      <c r="I164" s="29"/>
      <c r="J164" s="29"/>
      <c r="K164" s="29"/>
      <c r="L164" s="29"/>
      <c r="M164" s="29"/>
      <c r="N164" s="29"/>
      <c r="O164" s="29"/>
      <c r="P164" s="29"/>
      <c r="Q164" s="29"/>
      <c r="R164" s="29"/>
      <c r="S164" s="29"/>
      <c r="T164" s="29"/>
    </row>
    <row r="165" spans="1:20" ht="13.5" customHeight="1" x14ac:dyDescent="0.25">
      <c r="A165" s="630" t="s">
        <v>178</v>
      </c>
      <c r="B165" s="630"/>
      <c r="C165" s="630"/>
      <c r="D165" s="630"/>
      <c r="E165" s="382">
        <f>S149*'% Data'!B17</f>
        <v>294</v>
      </c>
      <c r="F165" s="28"/>
      <c r="G165" s="29"/>
      <c r="H165" s="29"/>
      <c r="I165" s="29"/>
      <c r="J165" s="29"/>
      <c r="K165" s="29"/>
      <c r="L165" s="29"/>
      <c r="M165" s="29"/>
      <c r="N165" s="29"/>
      <c r="O165" s="29"/>
      <c r="P165" s="29"/>
      <c r="Q165" s="29"/>
      <c r="R165" s="29"/>
      <c r="S165" s="29"/>
      <c r="T165" s="29"/>
    </row>
    <row r="166" spans="1:20" ht="13.5" customHeight="1" x14ac:dyDescent="0.25">
      <c r="A166" s="530" t="s">
        <v>179</v>
      </c>
      <c r="B166" s="530"/>
      <c r="C166" s="530"/>
      <c r="D166" s="530"/>
      <c r="E166" s="343">
        <f>S149*'% Data'!B7</f>
        <v>196</v>
      </c>
      <c r="F166" s="457"/>
      <c r="G166" s="457"/>
      <c r="H166" s="457"/>
      <c r="I166" s="457"/>
      <c r="J166" s="457"/>
      <c r="K166" s="457"/>
      <c r="L166" s="457"/>
      <c r="M166" s="457"/>
      <c r="N166" s="457"/>
      <c r="O166" s="457"/>
      <c r="P166" s="457"/>
      <c r="Q166" s="222"/>
      <c r="R166" s="15"/>
      <c r="S166" s="15"/>
      <c r="T166" s="222"/>
    </row>
    <row r="167" spans="1:20" ht="15" customHeight="1" x14ac:dyDescent="0.25">
      <c r="A167" s="623" t="s">
        <v>180</v>
      </c>
      <c r="B167" s="623"/>
      <c r="C167" s="623"/>
      <c r="D167" s="623"/>
      <c r="E167" s="346">
        <f>SUM(E168:E173)</f>
        <v>216</v>
      </c>
      <c r="F167" s="28"/>
      <c r="G167" s="458"/>
      <c r="H167" s="458"/>
      <c r="I167" s="458"/>
      <c r="J167" s="458"/>
      <c r="K167" s="458"/>
      <c r="L167" s="458"/>
      <c r="M167" s="458"/>
      <c r="N167" s="458"/>
      <c r="O167" s="458"/>
      <c r="P167" s="458"/>
      <c r="Q167" s="458"/>
      <c r="R167" s="458"/>
      <c r="S167" s="458"/>
      <c r="T167" s="458"/>
    </row>
    <row r="168" spans="1:20" ht="15" customHeight="1" x14ac:dyDescent="0.25">
      <c r="A168" s="630" t="s">
        <v>181</v>
      </c>
      <c r="B168" s="630"/>
      <c r="C168" s="630"/>
      <c r="D168" s="630"/>
      <c r="E168" s="343">
        <v>0</v>
      </c>
      <c r="F168" s="28"/>
      <c r="G168" s="29"/>
      <c r="H168" s="29"/>
      <c r="I168" s="29"/>
      <c r="J168" s="29"/>
      <c r="K168" s="29"/>
      <c r="L168" s="29"/>
      <c r="M168" s="29"/>
      <c r="N168" s="29"/>
      <c r="O168" s="29"/>
      <c r="P168" s="29"/>
      <c r="Q168" s="29"/>
      <c r="R168" s="29"/>
      <c r="S168" s="29"/>
      <c r="T168" s="29"/>
    </row>
    <row r="169" spans="1:20" ht="15" customHeight="1" x14ac:dyDescent="0.25">
      <c r="A169" s="632" t="s">
        <v>182</v>
      </c>
      <c r="B169" s="633"/>
      <c r="C169" s="633"/>
      <c r="D169" s="634"/>
      <c r="E169" s="343">
        <v>16</v>
      </c>
      <c r="F169" s="28"/>
      <c r="G169" s="29"/>
      <c r="H169" s="29"/>
      <c r="I169" s="29"/>
      <c r="J169" s="29"/>
      <c r="K169" s="29"/>
      <c r="L169" s="29"/>
      <c r="M169" s="29"/>
      <c r="N169" s="29"/>
      <c r="O169" s="29"/>
      <c r="P169" s="29"/>
      <c r="Q169" s="29"/>
      <c r="R169" s="29"/>
      <c r="S169" s="29"/>
      <c r="T169" s="29"/>
    </row>
    <row r="170" spans="1:20" ht="15" customHeight="1" x14ac:dyDescent="0.25">
      <c r="A170" s="632" t="s">
        <v>183</v>
      </c>
      <c r="B170" s="633"/>
      <c r="C170" s="633"/>
      <c r="D170" s="634"/>
      <c r="E170" s="343">
        <v>16</v>
      </c>
      <c r="F170" s="28"/>
      <c r="G170" s="29"/>
      <c r="H170" s="29"/>
      <c r="I170" s="29"/>
      <c r="J170" s="29"/>
      <c r="K170" s="29"/>
      <c r="L170" s="29"/>
      <c r="M170" s="29"/>
      <c r="N170" s="29"/>
      <c r="O170" s="29"/>
      <c r="P170" s="29"/>
      <c r="Q170" s="29"/>
      <c r="R170" s="29"/>
      <c r="S170" s="29"/>
      <c r="T170" s="29"/>
    </row>
    <row r="171" spans="1:20" ht="15" customHeight="1" x14ac:dyDescent="0.25">
      <c r="A171" s="632" t="s">
        <v>184</v>
      </c>
      <c r="B171" s="633"/>
      <c r="C171" s="633"/>
      <c r="D171" s="634"/>
      <c r="E171" s="343">
        <v>80</v>
      </c>
      <c r="F171" s="28"/>
      <c r="G171" s="29"/>
      <c r="H171" s="29"/>
      <c r="I171" s="29"/>
      <c r="J171" s="29"/>
      <c r="K171" s="29"/>
      <c r="L171" s="29"/>
      <c r="M171" s="29"/>
      <c r="N171" s="29"/>
      <c r="O171" s="29"/>
      <c r="P171" s="29"/>
      <c r="Q171" s="29"/>
      <c r="R171" s="29"/>
      <c r="S171" s="29"/>
      <c r="T171" s="29"/>
    </row>
    <row r="172" spans="1:20" ht="15" customHeight="1" x14ac:dyDescent="0.25">
      <c r="A172" s="630" t="s">
        <v>185</v>
      </c>
      <c r="B172" s="630"/>
      <c r="C172" s="630"/>
      <c r="D172" s="630"/>
      <c r="E172" s="343">
        <v>80</v>
      </c>
      <c r="F172" s="28"/>
      <c r="G172" s="29"/>
      <c r="H172" s="29"/>
      <c r="I172" s="29"/>
      <c r="J172" s="29"/>
      <c r="K172" s="29"/>
      <c r="L172" s="29"/>
      <c r="M172" s="29"/>
      <c r="N172" s="29"/>
      <c r="O172" s="29"/>
      <c r="P172" s="29"/>
      <c r="Q172" s="29"/>
      <c r="R172" s="29"/>
      <c r="S172" s="29"/>
      <c r="T172" s="29"/>
    </row>
    <row r="173" spans="1:20" ht="15" customHeight="1" x14ac:dyDescent="0.25">
      <c r="A173" s="630" t="s">
        <v>186</v>
      </c>
      <c r="B173" s="630"/>
      <c r="C173" s="630"/>
      <c r="D173" s="630"/>
      <c r="E173" s="343">
        <v>24</v>
      </c>
      <c r="F173" s="28"/>
      <c r="G173" s="31"/>
      <c r="H173" s="31"/>
      <c r="I173" s="31"/>
      <c r="J173" s="31"/>
      <c r="K173" s="31"/>
      <c r="L173" s="31"/>
      <c r="M173" s="31"/>
      <c r="N173" s="31"/>
      <c r="O173" s="31"/>
      <c r="P173" s="31"/>
      <c r="Q173" s="31"/>
      <c r="R173" s="31"/>
      <c r="S173" s="31"/>
      <c r="T173" s="31"/>
    </row>
    <row r="174" spans="1:20" ht="16.5" customHeight="1" x14ac:dyDescent="0.25">
      <c r="A174" s="623" t="s">
        <v>187</v>
      </c>
      <c r="B174" s="623"/>
      <c r="C174" s="623"/>
      <c r="D174" s="623"/>
      <c r="E174" s="346">
        <f>SUM(E175:E176)</f>
        <v>208</v>
      </c>
      <c r="F174" s="28"/>
      <c r="G174" s="29"/>
      <c r="H174" s="29"/>
      <c r="I174" s="29"/>
      <c r="J174" s="29"/>
      <c r="K174" s="29"/>
      <c r="L174" s="29"/>
      <c r="M174" s="29"/>
      <c r="N174" s="29"/>
      <c r="O174" s="29"/>
      <c r="P174" s="29"/>
      <c r="Q174" s="29"/>
      <c r="R174" s="29"/>
      <c r="S174" s="29"/>
      <c r="T174" s="29"/>
    </row>
    <row r="175" spans="1:20" ht="15" customHeight="1" x14ac:dyDescent="0.25">
      <c r="A175" s="630" t="s">
        <v>188</v>
      </c>
      <c r="B175" s="630"/>
      <c r="C175" s="630"/>
      <c r="D175" s="630"/>
      <c r="E175" s="343">
        <v>8</v>
      </c>
      <c r="F175" s="458"/>
      <c r="G175" s="458"/>
      <c r="H175" s="458"/>
      <c r="I175" s="458"/>
      <c r="J175" s="458"/>
      <c r="K175" s="458"/>
      <c r="L175" s="458"/>
      <c r="M175" s="458"/>
      <c r="N175" s="458"/>
      <c r="O175" s="458"/>
      <c r="P175" s="458"/>
      <c r="Q175" s="458"/>
      <c r="R175" s="458"/>
      <c r="S175" s="458"/>
      <c r="T175" s="458"/>
    </row>
    <row r="176" spans="1:20" ht="15" customHeight="1" x14ac:dyDescent="0.25">
      <c r="A176" s="630" t="s">
        <v>187</v>
      </c>
      <c r="B176" s="630"/>
      <c r="C176" s="630"/>
      <c r="D176" s="630"/>
      <c r="E176" s="343">
        <v>200</v>
      </c>
      <c r="F176" s="28"/>
      <c r="G176" s="31"/>
      <c r="H176" s="31"/>
      <c r="I176" s="31"/>
      <c r="J176" s="31"/>
      <c r="K176" s="31"/>
      <c r="L176" s="31"/>
      <c r="M176" s="31"/>
      <c r="N176" s="31"/>
      <c r="O176" s="31"/>
      <c r="P176" s="31"/>
      <c r="Q176" s="31"/>
      <c r="R176" s="31"/>
      <c r="S176" s="31"/>
      <c r="T176" s="31"/>
    </row>
    <row r="177" spans="1:45" ht="16.5" customHeight="1" x14ac:dyDescent="0.25">
      <c r="A177" s="623" t="s">
        <v>189</v>
      </c>
      <c r="B177" s="623"/>
      <c r="C177" s="623"/>
      <c r="D177" s="623"/>
      <c r="E177" s="346">
        <f>SUM(E178:E182)</f>
        <v>80</v>
      </c>
      <c r="F177" s="28"/>
      <c r="G177" s="29"/>
      <c r="H177" s="29"/>
      <c r="I177" s="29"/>
      <c r="J177" s="29"/>
      <c r="K177" s="29"/>
      <c r="L177" s="29"/>
      <c r="M177" s="29"/>
      <c r="N177" s="29"/>
      <c r="O177" s="29"/>
      <c r="P177" s="29"/>
      <c r="Q177" s="29"/>
      <c r="R177" s="29"/>
      <c r="S177" s="29"/>
      <c r="T177" s="29"/>
    </row>
    <row r="178" spans="1:45" ht="12.75" customHeight="1" x14ac:dyDescent="0.25">
      <c r="A178" s="630" t="s">
        <v>190</v>
      </c>
      <c r="B178" s="630"/>
      <c r="C178" s="630"/>
      <c r="D178" s="630"/>
      <c r="E178" s="343">
        <v>80</v>
      </c>
      <c r="F178" s="28"/>
      <c r="G178" s="458"/>
      <c r="H178" s="458"/>
      <c r="I178" s="458"/>
      <c r="J178" s="458"/>
      <c r="K178" s="458"/>
      <c r="L178" s="458"/>
      <c r="M178" s="458"/>
      <c r="N178" s="458"/>
      <c r="O178" s="458"/>
      <c r="P178" s="458"/>
      <c r="Q178" s="458"/>
      <c r="R178" s="458"/>
      <c r="S178" s="458"/>
      <c r="T178" s="458"/>
    </row>
    <row r="179" spans="1:45" ht="13.5" customHeight="1" x14ac:dyDescent="0.25">
      <c r="A179" s="530" t="s">
        <v>191</v>
      </c>
      <c r="B179" s="530"/>
      <c r="C179" s="530"/>
      <c r="D179" s="530"/>
      <c r="E179" s="381">
        <f>'TW Estimate'!H20</f>
        <v>0</v>
      </c>
      <c r="F179" s="28"/>
      <c r="G179" s="29"/>
      <c r="H179" s="29"/>
      <c r="I179" s="29"/>
      <c r="J179" s="29"/>
      <c r="K179" s="29"/>
      <c r="L179" s="29"/>
      <c r="M179" s="29"/>
      <c r="N179" s="29"/>
      <c r="O179" s="29"/>
      <c r="P179" s="29"/>
      <c r="Q179" s="29"/>
      <c r="R179" s="29"/>
      <c r="S179" s="29"/>
      <c r="T179" s="29"/>
    </row>
    <row r="180" spans="1:45" ht="15" customHeight="1" x14ac:dyDescent="0.25">
      <c r="A180" s="630" t="s">
        <v>192</v>
      </c>
      <c r="B180" s="630"/>
      <c r="C180" s="630"/>
      <c r="D180" s="630"/>
      <c r="E180" s="343">
        <v>0</v>
      </c>
      <c r="F180" s="28"/>
      <c r="G180" s="458"/>
      <c r="H180" s="458"/>
      <c r="I180" s="458"/>
      <c r="J180" s="458"/>
      <c r="K180" s="458"/>
      <c r="L180" s="458"/>
      <c r="M180" s="458"/>
      <c r="N180" s="458"/>
      <c r="O180" s="458"/>
      <c r="P180" s="458"/>
      <c r="Q180" s="458"/>
      <c r="R180" s="458"/>
      <c r="S180" s="458"/>
      <c r="T180" s="458"/>
    </row>
    <row r="181" spans="1:45" ht="15" customHeight="1" x14ac:dyDescent="0.25">
      <c r="A181" s="630" t="s">
        <v>107</v>
      </c>
      <c r="B181" s="630"/>
      <c r="C181" s="630"/>
      <c r="D181" s="630"/>
      <c r="E181" s="343">
        <f>'% Data'!B19*(D150+E153+E156+E160+E167+E1732+E187)</f>
        <v>0</v>
      </c>
      <c r="F181" s="28"/>
      <c r="G181" s="458"/>
      <c r="H181" s="458"/>
      <c r="I181" s="458"/>
      <c r="J181" s="458"/>
      <c r="K181" s="458"/>
      <c r="L181" s="458"/>
      <c r="M181" s="458"/>
      <c r="N181" s="458"/>
      <c r="O181" s="458"/>
      <c r="P181" s="458"/>
      <c r="Q181" s="458"/>
      <c r="R181" s="458"/>
      <c r="S181" s="458"/>
      <c r="T181" s="458"/>
    </row>
    <row r="182" spans="1:45" ht="15" customHeight="1" x14ac:dyDescent="0.25">
      <c r="A182" s="630" t="s">
        <v>193</v>
      </c>
      <c r="B182" s="630"/>
      <c r="C182" s="630"/>
      <c r="D182" s="630"/>
      <c r="E182" s="343">
        <v>0</v>
      </c>
      <c r="F182" s="28"/>
      <c r="G182" s="31"/>
      <c r="H182" s="31"/>
      <c r="I182" s="31"/>
      <c r="J182" s="31"/>
      <c r="K182" s="31"/>
      <c r="L182" s="31"/>
      <c r="M182" s="31"/>
      <c r="N182" s="31"/>
      <c r="O182" s="31"/>
      <c r="P182" s="31"/>
      <c r="Q182" s="31"/>
      <c r="R182" s="31"/>
      <c r="S182" s="31"/>
      <c r="T182" s="31"/>
    </row>
    <row r="183" spans="1:45" ht="15" customHeight="1" x14ac:dyDescent="0.25">
      <c r="A183" s="623" t="s">
        <v>194</v>
      </c>
      <c r="B183" s="623"/>
      <c r="C183" s="623"/>
      <c r="D183" s="623"/>
      <c r="E183" s="346">
        <f>SUM(E184:E186)</f>
        <v>1744.116</v>
      </c>
      <c r="F183" s="28"/>
      <c r="G183" s="458"/>
      <c r="H183" s="458"/>
      <c r="I183" s="458"/>
      <c r="J183" s="458"/>
      <c r="K183" s="458"/>
      <c r="L183" s="458"/>
      <c r="M183" s="458"/>
      <c r="N183" s="458"/>
      <c r="O183" s="458"/>
      <c r="P183" s="458"/>
      <c r="Q183" s="458"/>
      <c r="R183" s="458"/>
      <c r="S183" s="458"/>
      <c r="T183" s="458"/>
    </row>
    <row r="184" spans="1:45" ht="13.5" customHeight="1" x14ac:dyDescent="0.25">
      <c r="A184" s="530" t="s">
        <v>195</v>
      </c>
      <c r="B184" s="530"/>
      <c r="C184" s="530"/>
      <c r="D184" s="530"/>
      <c r="E184" s="347">
        <f>(D150+E153+E160+E167+E174+E177 )*'% Data'!$B$2</f>
        <v>475.66800000000001</v>
      </c>
      <c r="F184" s="28"/>
      <c r="G184" s="29"/>
      <c r="H184" s="29"/>
      <c r="I184" s="29"/>
      <c r="J184" s="29"/>
      <c r="K184" s="29"/>
      <c r="L184" s="29"/>
      <c r="M184" s="29"/>
      <c r="N184" s="29"/>
      <c r="O184" s="29"/>
      <c r="P184" s="29"/>
      <c r="Q184" s="29"/>
      <c r="R184" s="29"/>
      <c r="S184" s="29"/>
      <c r="T184" s="29"/>
    </row>
    <row r="185" spans="1:45" ht="13.5" customHeight="1" x14ac:dyDescent="0.25">
      <c r="A185" s="530" t="s">
        <v>196</v>
      </c>
      <c r="B185" s="530"/>
      <c r="C185" s="530"/>
      <c r="D185" s="530"/>
      <c r="E185" s="347">
        <f>(D150+E153+E160+E167+E174+E177) *'% Data'!$B$3</f>
        <v>475.66800000000001</v>
      </c>
      <c r="F185" s="28"/>
      <c r="G185" s="29"/>
      <c r="H185" s="29"/>
      <c r="I185" s="29"/>
      <c r="J185" s="29"/>
      <c r="K185" s="29"/>
      <c r="L185" s="29"/>
      <c r="M185" s="29"/>
      <c r="N185" s="29"/>
      <c r="O185" s="29"/>
      <c r="P185" s="29"/>
      <c r="Q185" s="29"/>
      <c r="R185" s="29"/>
      <c r="S185" s="29"/>
      <c r="T185" s="29"/>
    </row>
    <row r="186" spans="1:45" ht="13.5" customHeight="1" x14ac:dyDescent="0.25">
      <c r="A186" s="530" t="s">
        <v>197</v>
      </c>
      <c r="B186" s="530"/>
      <c r="C186" s="530"/>
      <c r="D186" s="530"/>
      <c r="E186" s="347">
        <f>(D150+E153+E160+E167+E174+E177) *'% Data'!$B$4</f>
        <v>792.78000000000009</v>
      </c>
      <c r="F186" s="628"/>
      <c r="G186" s="628"/>
      <c r="H186" s="628"/>
      <c r="I186" s="628"/>
      <c r="J186" s="628"/>
      <c r="K186" s="628"/>
      <c r="L186" s="628"/>
      <c r="M186" s="628"/>
      <c r="N186" s="628"/>
      <c r="O186" s="628"/>
      <c r="P186" s="628"/>
      <c r="Q186" s="628"/>
      <c r="R186" s="628"/>
      <c r="S186" s="628"/>
      <c r="T186" s="29"/>
    </row>
    <row r="187" spans="1:45" ht="13.5" customHeight="1" x14ac:dyDescent="0.25">
      <c r="A187" s="623" t="s">
        <v>198</v>
      </c>
      <c r="B187" s="623"/>
      <c r="C187" s="623"/>
      <c r="D187" s="623"/>
      <c r="E187" s="346">
        <f>Risks!$G$51</f>
        <v>0</v>
      </c>
      <c r="F187" s="28"/>
      <c r="G187" s="458"/>
      <c r="H187" s="458"/>
      <c r="I187" s="458"/>
      <c r="J187" s="458"/>
      <c r="K187" s="458"/>
      <c r="L187" s="458"/>
      <c r="M187" s="458"/>
      <c r="N187" s="458"/>
      <c r="O187" s="458"/>
      <c r="P187" s="458"/>
      <c r="Q187" s="458"/>
      <c r="R187" s="458"/>
      <c r="S187" s="458"/>
      <c r="T187" s="458"/>
    </row>
    <row r="188" spans="1:45" s="33" customFormat="1" ht="13.5" customHeight="1" x14ac:dyDescent="0.25">
      <c r="A188" s="624" t="s">
        <v>199</v>
      </c>
      <c r="B188" s="624"/>
      <c r="C188" s="624"/>
      <c r="D188" s="624"/>
      <c r="E188" s="342">
        <f>D150+E153+E160+E167+E177+E183+E187+E174</f>
        <v>9671.9160000000011</v>
      </c>
      <c r="F188" s="32"/>
      <c r="G188" s="28"/>
      <c r="H188" s="32"/>
      <c r="I188" s="32"/>
      <c r="J188" s="32"/>
      <c r="K188" s="32"/>
      <c r="L188" s="32"/>
      <c r="M188" s="32"/>
      <c r="N188" s="32"/>
      <c r="O188" s="32"/>
      <c r="P188" s="32"/>
      <c r="Q188" s="458"/>
      <c r="R188" s="32"/>
      <c r="S188" s="32"/>
      <c r="T188" s="458"/>
      <c r="U188" s="201"/>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row>
    <row r="189" spans="1:45" ht="13.5" customHeight="1" x14ac:dyDescent="0.25">
      <c r="A189" s="458"/>
      <c r="B189" s="458"/>
      <c r="C189" s="458"/>
      <c r="D189" s="458"/>
      <c r="E189" s="458"/>
      <c r="F189" s="28"/>
      <c r="G189" s="458"/>
      <c r="H189" s="458"/>
      <c r="I189" s="458"/>
      <c r="J189" s="458"/>
      <c r="K189" s="458"/>
      <c r="L189" s="458"/>
      <c r="M189" s="458"/>
      <c r="N189" s="458"/>
      <c r="O189" s="458"/>
      <c r="P189" s="458"/>
      <c r="Q189" s="458"/>
      <c r="R189" s="458"/>
      <c r="S189" s="458"/>
      <c r="T189" s="458"/>
    </row>
    <row r="190" spans="1:45" ht="17.25" customHeight="1" x14ac:dyDescent="0.25">
      <c r="A190" s="531" t="s">
        <v>200</v>
      </c>
      <c r="B190" s="531"/>
      <c r="C190" s="531"/>
      <c r="D190" s="531"/>
      <c r="E190" s="531"/>
      <c r="F190" s="28"/>
      <c r="G190" s="458"/>
      <c r="H190" s="458"/>
      <c r="I190" s="458"/>
      <c r="J190" s="458"/>
      <c r="K190" s="458"/>
      <c r="L190" s="458"/>
      <c r="M190" s="458"/>
      <c r="N190" s="458"/>
      <c r="O190" s="458"/>
      <c r="P190" s="458"/>
      <c r="Q190" s="458"/>
      <c r="R190" s="458"/>
      <c r="S190" s="458"/>
      <c r="T190" s="458"/>
    </row>
    <row r="191" spans="1:45" s="33" customFormat="1" ht="13.5" customHeight="1" x14ac:dyDescent="0.25">
      <c r="A191" s="627" t="s">
        <v>201</v>
      </c>
      <c r="B191" s="627"/>
      <c r="C191" s="627"/>
      <c r="D191" s="627"/>
      <c r="E191" s="348">
        <f>E192+E193</f>
        <v>967.19160000000011</v>
      </c>
      <c r="F191" s="458"/>
      <c r="G191" s="447">
        <f>_Contingency/_TBC</f>
        <v>0.1</v>
      </c>
      <c r="H191" s="458"/>
      <c r="I191" s="458"/>
      <c r="J191" s="458"/>
      <c r="K191" s="458"/>
      <c r="L191" s="458"/>
      <c r="M191" s="458"/>
      <c r="N191" s="458"/>
      <c r="O191" s="458"/>
      <c r="P191" s="458"/>
      <c r="Q191" s="458"/>
      <c r="R191" s="458"/>
      <c r="S191" s="458"/>
      <c r="T191" s="458"/>
      <c r="U191" s="201"/>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row>
    <row r="192" spans="1:45" s="33" customFormat="1" ht="13.5" customHeight="1" x14ac:dyDescent="0.25">
      <c r="A192" s="625" t="s">
        <v>202</v>
      </c>
      <c r="B192" s="625"/>
      <c r="C192" s="625"/>
      <c r="D192" s="625"/>
      <c r="E192" s="349">
        <f>D57+D75+D66+D48+D57+D20+D30+D39+D84+D93+D102+D111+D120+D129+D138+D147</f>
        <v>0</v>
      </c>
      <c r="F192" s="34"/>
      <c r="G192" s="34"/>
      <c r="H192" s="34"/>
      <c r="I192" s="34"/>
      <c r="J192" s="34"/>
      <c r="K192" s="34"/>
      <c r="L192" s="34"/>
      <c r="M192" s="34"/>
      <c r="N192" s="34"/>
      <c r="O192" s="34"/>
      <c r="P192" s="34"/>
      <c r="Q192" s="34"/>
      <c r="R192" s="34"/>
      <c r="S192" s="34"/>
      <c r="T192" s="34"/>
      <c r="U192" s="201"/>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row>
    <row r="193" spans="1:45" s="33" customFormat="1" ht="13.5" customHeight="1" x14ac:dyDescent="0.25">
      <c r="A193" s="625" t="s">
        <v>203</v>
      </c>
      <c r="B193" s="625"/>
      <c r="C193" s="625"/>
      <c r="D193" s="625"/>
      <c r="E193" s="349">
        <f>Risks!P51</f>
        <v>967.19160000000011</v>
      </c>
      <c r="F193" s="35"/>
      <c r="G193" s="35"/>
      <c r="H193" s="35"/>
      <c r="I193" s="35"/>
      <c r="J193" s="35"/>
      <c r="K193" s="35"/>
      <c r="L193" s="35"/>
      <c r="M193" s="35"/>
      <c r="N193" s="35"/>
      <c r="O193" s="35"/>
      <c r="P193" s="35"/>
      <c r="Q193" s="35"/>
      <c r="R193" s="35"/>
      <c r="S193" s="35"/>
      <c r="T193" s="35"/>
      <c r="U193" s="201"/>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row>
    <row r="194" spans="1:45" s="33" customFormat="1" ht="12.75" customHeight="1" x14ac:dyDescent="0.25">
      <c r="A194" s="626" t="s">
        <v>204</v>
      </c>
      <c r="B194" s="626"/>
      <c r="C194" s="626"/>
      <c r="D194" s="626"/>
      <c r="E194" s="350">
        <f>E188+E191</f>
        <v>10639.107600000001</v>
      </c>
      <c r="F194" s="458"/>
      <c r="G194" s="458"/>
      <c r="H194" s="458"/>
      <c r="I194" s="458"/>
      <c r="J194" s="458"/>
      <c r="K194" s="458"/>
      <c r="L194" s="458"/>
      <c r="M194" s="458"/>
      <c r="N194" s="458"/>
      <c r="O194" s="458"/>
      <c r="P194" s="458"/>
      <c r="Q194" s="458"/>
      <c r="R194" s="458"/>
      <c r="S194" s="458"/>
      <c r="T194" s="458"/>
      <c r="U194" s="201"/>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row>
    <row r="195" spans="1:45" s="33" customFormat="1" ht="12.75" customHeight="1" x14ac:dyDescent="0.25">
      <c r="A195" s="625" t="s">
        <v>205</v>
      </c>
      <c r="B195" s="625"/>
      <c r="C195" s="625"/>
      <c r="D195" s="625"/>
      <c r="E195" s="349">
        <f>E194*'% Data'!$B$8</f>
        <v>531.9553800000001</v>
      </c>
      <c r="F195" s="458"/>
      <c r="G195" s="458"/>
      <c r="H195" s="458"/>
      <c r="I195" s="458"/>
      <c r="J195" s="458"/>
      <c r="K195" s="458"/>
      <c r="L195" s="458"/>
      <c r="M195" s="458"/>
      <c r="N195" s="458"/>
      <c r="O195" s="458"/>
      <c r="P195" s="458"/>
      <c r="Q195" s="458"/>
      <c r="R195" s="458"/>
      <c r="S195" s="458"/>
      <c r="T195" s="458"/>
      <c r="U195" s="201"/>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row>
    <row r="196" spans="1:45" s="14" customFormat="1" ht="12.75" customHeight="1" x14ac:dyDescent="0.25">
      <c r="A196" s="624" t="s">
        <v>206</v>
      </c>
      <c r="B196" s="624"/>
      <c r="C196" s="624"/>
      <c r="D196" s="624"/>
      <c r="E196" s="342">
        <f>E194+E195</f>
        <v>11171.062980000001</v>
      </c>
      <c r="F196" s="458"/>
      <c r="G196" s="458"/>
      <c r="H196" s="458"/>
      <c r="I196" s="458"/>
      <c r="J196" s="458"/>
      <c r="K196" s="458"/>
      <c r="L196" s="458"/>
      <c r="M196" s="458"/>
      <c r="N196" s="458"/>
      <c r="O196" s="458"/>
      <c r="P196" s="458"/>
      <c r="Q196" s="458"/>
      <c r="R196" s="458"/>
      <c r="S196" s="458"/>
      <c r="T196" s="458"/>
      <c r="U196" s="201"/>
    </row>
    <row r="197" spans="1:45" s="14" customFormat="1" x14ac:dyDescent="0.2">
      <c r="C197" s="36"/>
      <c r="D197" s="13"/>
      <c r="E197" s="30"/>
      <c r="F197" s="30"/>
      <c r="G197" s="30"/>
      <c r="H197" s="30"/>
      <c r="I197" s="30"/>
      <c r="J197" s="30"/>
      <c r="K197" s="30"/>
      <c r="L197" s="30"/>
      <c r="M197" s="30"/>
      <c r="N197" s="30"/>
      <c r="O197" s="30"/>
      <c r="P197" s="30"/>
      <c r="Q197" s="223"/>
      <c r="R197" s="30"/>
      <c r="S197" s="30"/>
      <c r="T197" s="223"/>
      <c r="U197" s="201"/>
    </row>
    <row r="198" spans="1:45" s="14" customFormat="1" x14ac:dyDescent="0.2">
      <c r="C198" s="36"/>
      <c r="D198" s="13"/>
      <c r="E198" s="30"/>
      <c r="F198" s="30"/>
      <c r="G198" s="30"/>
      <c r="H198" s="30"/>
      <c r="I198" s="30"/>
      <c r="J198" s="30"/>
      <c r="K198" s="30"/>
      <c r="L198" s="30"/>
      <c r="M198" s="30"/>
      <c r="N198" s="30"/>
      <c r="O198" s="30"/>
      <c r="P198" s="30"/>
      <c r="Q198" s="223"/>
      <c r="R198" s="30"/>
      <c r="S198" s="30"/>
      <c r="T198" s="223"/>
      <c r="U198" s="201"/>
    </row>
    <row r="199" spans="1:45" s="14" customFormat="1" ht="15" x14ac:dyDescent="0.2">
      <c r="A199" s="531" t="s">
        <v>207</v>
      </c>
      <c r="B199" s="531"/>
      <c r="C199" s="531"/>
      <c r="D199" s="531"/>
      <c r="E199" s="531"/>
      <c r="F199" s="30"/>
      <c r="G199" s="30"/>
      <c r="H199" s="30"/>
      <c r="I199" s="30"/>
      <c r="J199" s="30"/>
      <c r="K199" s="30"/>
      <c r="L199" s="30"/>
      <c r="M199" s="30"/>
      <c r="N199" s="30"/>
      <c r="O199" s="30"/>
      <c r="P199" s="30"/>
      <c r="Q199" s="223"/>
      <c r="R199" s="30"/>
      <c r="S199" s="30"/>
      <c r="T199" s="223"/>
      <c r="U199" s="201"/>
    </row>
    <row r="200" spans="1:45" s="14" customFormat="1" ht="15" customHeight="1" x14ac:dyDescent="0.25">
      <c r="A200" s="532" t="s">
        <v>208</v>
      </c>
      <c r="B200" s="532"/>
      <c r="C200" s="532"/>
      <c r="D200" s="532"/>
      <c r="E200" s="412">
        <f>'% Data'!$B$10*($E$196+'Cost - Detailed'!F7+'Cost - Detailed'!F8)</f>
        <v>2010.7913364000001</v>
      </c>
      <c r="F200" s="30"/>
      <c r="G200" s="30"/>
      <c r="H200" s="30"/>
      <c r="I200" s="30"/>
      <c r="J200" s="30"/>
      <c r="K200" s="30"/>
      <c r="L200" s="30"/>
      <c r="M200" s="30"/>
      <c r="N200" s="30"/>
      <c r="O200" s="30"/>
      <c r="P200" s="30"/>
      <c r="Q200" s="223"/>
      <c r="R200" s="30"/>
      <c r="S200" s="30"/>
      <c r="T200" s="223"/>
      <c r="U200" s="201"/>
    </row>
    <row r="201" spans="1:45" s="14" customFormat="1" x14ac:dyDescent="0.2">
      <c r="C201" s="36"/>
      <c r="D201" s="13"/>
      <c r="E201" s="30"/>
      <c r="F201" s="30"/>
      <c r="G201" s="30"/>
      <c r="H201" s="30"/>
      <c r="I201" s="30"/>
      <c r="J201" s="30"/>
      <c r="K201" s="30"/>
      <c r="L201" s="30"/>
      <c r="M201" s="30"/>
      <c r="N201" s="30"/>
      <c r="O201" s="30"/>
      <c r="P201" s="30"/>
      <c r="Q201" s="223"/>
      <c r="R201" s="30"/>
      <c r="S201" s="30"/>
      <c r="T201" s="223"/>
      <c r="U201" s="201"/>
    </row>
    <row r="202" spans="1:45" s="14" customFormat="1" x14ac:dyDescent="0.2">
      <c r="C202" s="36"/>
      <c r="D202" s="13"/>
      <c r="E202" s="30"/>
      <c r="F202" s="30"/>
      <c r="G202" s="30"/>
      <c r="H202" s="30"/>
      <c r="I202" s="30"/>
      <c r="J202" s="30"/>
      <c r="K202" s="30"/>
      <c r="L202" s="30"/>
      <c r="M202" s="30"/>
      <c r="N202" s="30"/>
      <c r="O202" s="30"/>
      <c r="P202" s="30"/>
      <c r="Q202" s="223"/>
      <c r="R202" s="30"/>
      <c r="S202" s="30"/>
      <c r="T202" s="223"/>
      <c r="U202" s="201"/>
    </row>
    <row r="203" spans="1:45" s="14" customFormat="1" x14ac:dyDescent="0.2">
      <c r="C203" s="36"/>
      <c r="D203" s="13"/>
      <c r="E203" s="30"/>
      <c r="F203" s="30"/>
      <c r="G203" s="30"/>
      <c r="H203" s="30"/>
      <c r="I203" s="30"/>
      <c r="J203" s="30"/>
      <c r="K203" s="30"/>
      <c r="L203" s="30"/>
      <c r="M203" s="30"/>
      <c r="N203" s="30"/>
      <c r="O203" s="30"/>
      <c r="P203" s="30"/>
      <c r="Q203" s="223"/>
      <c r="R203" s="30"/>
      <c r="S203" s="30"/>
      <c r="T203" s="223"/>
      <c r="U203" s="201"/>
    </row>
    <row r="204" spans="1:45" s="14" customFormat="1" x14ac:dyDescent="0.2">
      <c r="C204" s="36"/>
      <c r="D204" s="13"/>
      <c r="E204" s="30"/>
      <c r="F204" s="30"/>
      <c r="G204" s="30"/>
      <c r="H204" s="30"/>
      <c r="I204" s="30"/>
      <c r="J204" s="30"/>
      <c r="K204" s="30"/>
      <c r="L204" s="30"/>
      <c r="M204" s="30"/>
      <c r="N204" s="30"/>
      <c r="O204" s="30"/>
      <c r="P204" s="30"/>
      <c r="Q204" s="223"/>
      <c r="R204" s="30"/>
      <c r="S204" s="30"/>
      <c r="T204" s="223"/>
      <c r="U204" s="201"/>
    </row>
    <row r="205" spans="1:45" s="14" customFormat="1" x14ac:dyDescent="0.2">
      <c r="C205" s="36"/>
      <c r="D205" s="13"/>
      <c r="E205" s="30"/>
      <c r="F205" s="30"/>
      <c r="G205" s="30"/>
      <c r="H205" s="30"/>
      <c r="I205" s="30"/>
      <c r="J205" s="30"/>
      <c r="K205" s="30"/>
      <c r="L205" s="30"/>
      <c r="M205" s="30"/>
      <c r="N205" s="30"/>
      <c r="O205" s="30"/>
      <c r="P205" s="30"/>
      <c r="Q205" s="223"/>
      <c r="R205" s="30"/>
      <c r="S205" s="30"/>
      <c r="T205" s="223"/>
      <c r="U205" s="201"/>
    </row>
    <row r="206" spans="1:45" s="14" customFormat="1" x14ac:dyDescent="0.2">
      <c r="C206" s="36"/>
      <c r="D206" s="13"/>
      <c r="E206" s="30"/>
      <c r="F206" s="30"/>
      <c r="G206" s="30"/>
      <c r="H206" s="30"/>
      <c r="I206" s="30"/>
      <c r="J206" s="30"/>
      <c r="K206" s="30"/>
      <c r="L206" s="30"/>
      <c r="M206" s="30"/>
      <c r="N206" s="30"/>
      <c r="O206" s="30"/>
      <c r="P206" s="30"/>
      <c r="Q206" s="223"/>
      <c r="R206" s="30"/>
      <c r="S206" s="30"/>
      <c r="T206" s="223"/>
      <c r="U206" s="201"/>
    </row>
    <row r="207" spans="1:45" s="14" customFormat="1" x14ac:dyDescent="0.2">
      <c r="C207" s="36"/>
      <c r="D207" s="13"/>
      <c r="E207" s="30"/>
      <c r="F207" s="30"/>
      <c r="G207" s="30"/>
      <c r="H207" s="30"/>
      <c r="I207" s="30"/>
      <c r="J207" s="30"/>
      <c r="K207" s="30"/>
      <c r="L207" s="30"/>
      <c r="M207" s="30"/>
      <c r="N207" s="30"/>
      <c r="O207" s="30"/>
      <c r="P207" s="30"/>
      <c r="Q207" s="223"/>
      <c r="R207" s="30"/>
      <c r="S207" s="30"/>
      <c r="T207" s="223"/>
      <c r="U207" s="201"/>
    </row>
    <row r="208" spans="1:45" s="14" customFormat="1" x14ac:dyDescent="0.2">
      <c r="C208" s="36"/>
      <c r="D208" s="13"/>
      <c r="E208" s="30"/>
      <c r="F208" s="30"/>
      <c r="G208" s="30"/>
      <c r="H208" s="30"/>
      <c r="I208" s="30"/>
      <c r="J208" s="30"/>
      <c r="K208" s="30"/>
      <c r="L208" s="30"/>
      <c r="M208" s="30"/>
      <c r="N208" s="30"/>
      <c r="O208" s="30"/>
      <c r="P208" s="30"/>
      <c r="Q208" s="223"/>
      <c r="R208" s="30"/>
      <c r="S208" s="30"/>
      <c r="T208" s="223"/>
      <c r="U208" s="201"/>
    </row>
    <row r="209" spans="3:21" s="14" customFormat="1" x14ac:dyDescent="0.2">
      <c r="C209" s="36"/>
      <c r="D209" s="13"/>
      <c r="E209" s="30"/>
      <c r="F209" s="30"/>
      <c r="G209" s="30"/>
      <c r="H209" s="30"/>
      <c r="I209" s="30"/>
      <c r="J209" s="30"/>
      <c r="K209" s="30"/>
      <c r="L209" s="30"/>
      <c r="M209" s="30"/>
      <c r="N209" s="30"/>
      <c r="O209" s="30"/>
      <c r="P209" s="30"/>
      <c r="Q209" s="223"/>
      <c r="R209" s="30"/>
      <c r="S209" s="30"/>
      <c r="T209" s="223"/>
      <c r="U209" s="201"/>
    </row>
    <row r="210" spans="3:21" s="14" customFormat="1" x14ac:dyDescent="0.2">
      <c r="C210" s="36"/>
      <c r="D210" s="13"/>
      <c r="E210" s="30"/>
      <c r="F210" s="30"/>
      <c r="G210" s="30"/>
      <c r="H210" s="30"/>
      <c r="I210" s="30"/>
      <c r="J210" s="30"/>
      <c r="K210" s="30"/>
      <c r="L210" s="30"/>
      <c r="M210" s="30"/>
      <c r="N210" s="30"/>
      <c r="O210" s="30"/>
      <c r="P210" s="30"/>
      <c r="Q210" s="223"/>
      <c r="R210" s="30"/>
      <c r="S210" s="30"/>
      <c r="T210" s="223"/>
      <c r="U210" s="201"/>
    </row>
    <row r="211" spans="3:21" s="14" customFormat="1" x14ac:dyDescent="0.2">
      <c r="C211" s="36"/>
      <c r="D211" s="13"/>
      <c r="E211" s="30"/>
      <c r="F211" s="30"/>
      <c r="G211" s="30"/>
      <c r="H211" s="30"/>
      <c r="I211" s="30"/>
      <c r="J211" s="30"/>
      <c r="K211" s="30"/>
      <c r="L211" s="30"/>
      <c r="M211" s="30"/>
      <c r="N211" s="30"/>
      <c r="O211" s="30"/>
      <c r="P211" s="30"/>
      <c r="Q211" s="223"/>
      <c r="R211" s="30"/>
      <c r="S211" s="30"/>
      <c r="T211" s="223"/>
      <c r="U211" s="201"/>
    </row>
    <row r="212" spans="3:21" s="14" customFormat="1" x14ac:dyDescent="0.2">
      <c r="C212" s="36"/>
      <c r="D212" s="13"/>
      <c r="E212" s="30"/>
      <c r="F212" s="30"/>
      <c r="G212" s="30"/>
      <c r="H212" s="30"/>
      <c r="I212" s="30"/>
      <c r="J212" s="30"/>
      <c r="K212" s="30"/>
      <c r="L212" s="30"/>
      <c r="M212" s="30"/>
      <c r="N212" s="30"/>
      <c r="O212" s="30"/>
      <c r="P212" s="30"/>
      <c r="Q212" s="223"/>
      <c r="R212" s="30"/>
      <c r="S212" s="30"/>
      <c r="T212" s="223"/>
      <c r="U212" s="201"/>
    </row>
    <row r="213" spans="3:21" s="14" customFormat="1" x14ac:dyDescent="0.2">
      <c r="C213" s="36"/>
      <c r="D213" s="13"/>
      <c r="E213" s="30"/>
      <c r="F213" s="30"/>
      <c r="G213" s="30"/>
      <c r="H213" s="30"/>
      <c r="I213" s="30"/>
      <c r="J213" s="30"/>
      <c r="K213" s="30"/>
      <c r="L213" s="30"/>
      <c r="M213" s="30"/>
      <c r="N213" s="30"/>
      <c r="O213" s="30"/>
      <c r="P213" s="30"/>
      <c r="Q213" s="223"/>
      <c r="R213" s="30"/>
      <c r="S213" s="30"/>
      <c r="T213" s="223"/>
      <c r="U213" s="201"/>
    </row>
    <row r="214" spans="3:21" s="14" customFormat="1" x14ac:dyDescent="0.2">
      <c r="C214" s="36"/>
      <c r="D214" s="13"/>
      <c r="E214" s="30"/>
      <c r="F214" s="30"/>
      <c r="G214" s="30"/>
      <c r="H214" s="30"/>
      <c r="I214" s="30"/>
      <c r="J214" s="30"/>
      <c r="K214" s="30"/>
      <c r="L214" s="30"/>
      <c r="M214" s="30"/>
      <c r="N214" s="30"/>
      <c r="O214" s="30"/>
      <c r="P214" s="30"/>
      <c r="Q214" s="223"/>
      <c r="R214" s="30"/>
      <c r="S214" s="30"/>
      <c r="T214" s="223"/>
      <c r="U214" s="201"/>
    </row>
    <row r="215" spans="3:21" s="14" customFormat="1" x14ac:dyDescent="0.2">
      <c r="C215" s="36"/>
      <c r="D215" s="13"/>
      <c r="E215" s="30"/>
      <c r="F215" s="30"/>
      <c r="G215" s="30"/>
      <c r="H215" s="30"/>
      <c r="I215" s="30"/>
      <c r="J215" s="30"/>
      <c r="K215" s="30"/>
      <c r="L215" s="30"/>
      <c r="M215" s="30"/>
      <c r="N215" s="30"/>
      <c r="O215" s="30"/>
      <c r="P215" s="30"/>
      <c r="Q215" s="223"/>
      <c r="R215" s="30"/>
      <c r="S215" s="30"/>
      <c r="T215" s="223"/>
      <c r="U215" s="201"/>
    </row>
    <row r="216" spans="3:21" s="14" customFormat="1" x14ac:dyDescent="0.2">
      <c r="C216" s="36"/>
      <c r="D216" s="13"/>
      <c r="E216" s="30"/>
      <c r="F216" s="30"/>
      <c r="G216" s="30"/>
      <c r="H216" s="30"/>
      <c r="I216" s="30"/>
      <c r="J216" s="30"/>
      <c r="K216" s="30"/>
      <c r="L216" s="30"/>
      <c r="M216" s="30"/>
      <c r="N216" s="30"/>
      <c r="O216" s="30"/>
      <c r="P216" s="30"/>
      <c r="Q216" s="223"/>
      <c r="R216" s="30"/>
      <c r="S216" s="30"/>
      <c r="T216" s="223"/>
      <c r="U216" s="201"/>
    </row>
    <row r="217" spans="3:21" s="14" customFormat="1" x14ac:dyDescent="0.2">
      <c r="C217" s="36"/>
      <c r="D217" s="13"/>
      <c r="E217" s="30"/>
      <c r="F217" s="30"/>
      <c r="G217" s="30"/>
      <c r="H217" s="30"/>
      <c r="I217" s="30"/>
      <c r="J217" s="30"/>
      <c r="K217" s="30"/>
      <c r="L217" s="30"/>
      <c r="M217" s="30"/>
      <c r="N217" s="30"/>
      <c r="O217" s="30"/>
      <c r="P217" s="30"/>
      <c r="Q217" s="223"/>
      <c r="R217" s="30"/>
      <c r="S217" s="30"/>
      <c r="T217" s="223"/>
      <c r="U217" s="201"/>
    </row>
    <row r="218" spans="3:21" s="14" customFormat="1" x14ac:dyDescent="0.2">
      <c r="C218" s="36"/>
      <c r="D218" s="13"/>
      <c r="E218" s="30"/>
      <c r="F218" s="30"/>
      <c r="G218" s="30"/>
      <c r="H218" s="30"/>
      <c r="I218" s="30"/>
      <c r="J218" s="30"/>
      <c r="K218" s="30"/>
      <c r="L218" s="30"/>
      <c r="M218" s="30"/>
      <c r="N218" s="30"/>
      <c r="O218" s="30"/>
      <c r="P218" s="30"/>
      <c r="Q218" s="223"/>
      <c r="R218" s="30"/>
      <c r="S218" s="30"/>
      <c r="T218" s="223"/>
      <c r="U218" s="201"/>
    </row>
    <row r="219" spans="3:21" s="14" customFormat="1" x14ac:dyDescent="0.2">
      <c r="C219" s="36"/>
      <c r="D219" s="13"/>
      <c r="E219" s="30"/>
      <c r="F219" s="30"/>
      <c r="G219" s="30"/>
      <c r="H219" s="30"/>
      <c r="I219" s="30"/>
      <c r="J219" s="30"/>
      <c r="K219" s="30"/>
      <c r="L219" s="30"/>
      <c r="M219" s="30"/>
      <c r="N219" s="30"/>
      <c r="O219" s="30"/>
      <c r="P219" s="30"/>
      <c r="Q219" s="223"/>
      <c r="R219" s="30"/>
      <c r="S219" s="30"/>
      <c r="T219" s="223"/>
      <c r="U219" s="201"/>
    </row>
    <row r="220" spans="3:21" s="14" customFormat="1" x14ac:dyDescent="0.2">
      <c r="C220" s="36"/>
      <c r="D220" s="13"/>
      <c r="E220" s="30"/>
      <c r="F220" s="30"/>
      <c r="G220" s="30"/>
      <c r="H220" s="30"/>
      <c r="I220" s="30"/>
      <c r="J220" s="30"/>
      <c r="K220" s="30"/>
      <c r="L220" s="30"/>
      <c r="M220" s="30"/>
      <c r="N220" s="30"/>
      <c r="O220" s="30"/>
      <c r="P220" s="30"/>
      <c r="Q220" s="223"/>
      <c r="R220" s="30"/>
      <c r="S220" s="30"/>
      <c r="T220" s="223"/>
      <c r="U220" s="201"/>
    </row>
    <row r="221" spans="3:21" s="14" customFormat="1" x14ac:dyDescent="0.2">
      <c r="C221" s="36"/>
      <c r="D221" s="13"/>
      <c r="E221" s="30"/>
      <c r="F221" s="30"/>
      <c r="G221" s="30"/>
      <c r="H221" s="30"/>
      <c r="I221" s="30"/>
      <c r="J221" s="30"/>
      <c r="K221" s="30"/>
      <c r="L221" s="30"/>
      <c r="M221" s="30"/>
      <c r="N221" s="30"/>
      <c r="O221" s="30"/>
      <c r="P221" s="30"/>
      <c r="Q221" s="223"/>
      <c r="R221" s="30"/>
      <c r="S221" s="30"/>
      <c r="T221" s="223"/>
      <c r="U221" s="201"/>
    </row>
    <row r="222" spans="3:21" s="14" customFormat="1" x14ac:dyDescent="0.2">
      <c r="C222" s="36"/>
      <c r="D222" s="13"/>
      <c r="E222" s="30"/>
      <c r="F222" s="30"/>
      <c r="G222" s="30"/>
      <c r="H222" s="30"/>
      <c r="I222" s="30"/>
      <c r="J222" s="30"/>
      <c r="K222" s="30"/>
      <c r="L222" s="30"/>
      <c r="M222" s="30"/>
      <c r="N222" s="30"/>
      <c r="O222" s="30"/>
      <c r="P222" s="30"/>
      <c r="Q222" s="223"/>
      <c r="R222" s="30"/>
      <c r="S222" s="30"/>
      <c r="T222" s="223"/>
      <c r="U222" s="201"/>
    </row>
    <row r="223" spans="3:21" s="14" customFormat="1" x14ac:dyDescent="0.2">
      <c r="C223" s="36"/>
      <c r="D223" s="13"/>
      <c r="E223" s="30"/>
      <c r="F223" s="30"/>
      <c r="G223" s="30"/>
      <c r="H223" s="30"/>
      <c r="I223" s="30"/>
      <c r="J223" s="30"/>
      <c r="K223" s="30"/>
      <c r="L223" s="30"/>
      <c r="M223" s="30"/>
      <c r="N223" s="30"/>
      <c r="O223" s="30"/>
      <c r="P223" s="30"/>
      <c r="Q223" s="223"/>
      <c r="R223" s="30"/>
      <c r="S223" s="30"/>
      <c r="T223" s="223"/>
      <c r="U223" s="201"/>
    </row>
    <row r="224" spans="3:21" s="14" customFormat="1" x14ac:dyDescent="0.2">
      <c r="C224" s="36"/>
      <c r="D224" s="13"/>
      <c r="E224" s="30"/>
      <c r="F224" s="30"/>
      <c r="G224" s="30"/>
      <c r="H224" s="30"/>
      <c r="I224" s="30"/>
      <c r="J224" s="30"/>
      <c r="K224" s="30"/>
      <c r="L224" s="30"/>
      <c r="M224" s="30"/>
      <c r="N224" s="30"/>
      <c r="O224" s="30"/>
      <c r="P224" s="30"/>
      <c r="Q224" s="223"/>
      <c r="R224" s="30"/>
      <c r="S224" s="30"/>
      <c r="T224" s="223"/>
      <c r="U224" s="201"/>
    </row>
    <row r="225" spans="3:21" s="14" customFormat="1" x14ac:dyDescent="0.2">
      <c r="C225" s="36"/>
      <c r="D225" s="13"/>
      <c r="E225" s="30"/>
      <c r="F225" s="30"/>
      <c r="G225" s="30"/>
      <c r="H225" s="30"/>
      <c r="I225" s="30"/>
      <c r="J225" s="30"/>
      <c r="K225" s="30"/>
      <c r="L225" s="30"/>
      <c r="M225" s="30"/>
      <c r="N225" s="30"/>
      <c r="O225" s="30"/>
      <c r="P225" s="30"/>
      <c r="Q225" s="223"/>
      <c r="R225" s="30"/>
      <c r="S225" s="30"/>
      <c r="T225" s="223"/>
      <c r="U225" s="201"/>
    </row>
    <row r="226" spans="3:21" s="14" customFormat="1" x14ac:dyDescent="0.2">
      <c r="C226" s="36"/>
      <c r="D226" s="13"/>
      <c r="E226" s="30"/>
      <c r="F226" s="30"/>
      <c r="G226" s="30"/>
      <c r="H226" s="30"/>
      <c r="I226" s="30"/>
      <c r="J226" s="30"/>
      <c r="K226" s="30"/>
      <c r="L226" s="30"/>
      <c r="M226" s="30"/>
      <c r="N226" s="30"/>
      <c r="O226" s="30"/>
      <c r="P226" s="30"/>
      <c r="Q226" s="223"/>
      <c r="R226" s="30"/>
      <c r="S226" s="30"/>
      <c r="T226" s="223"/>
      <c r="U226" s="201"/>
    </row>
    <row r="227" spans="3:21" s="14" customFormat="1" x14ac:dyDescent="0.2">
      <c r="C227" s="36"/>
      <c r="D227" s="13"/>
      <c r="E227" s="30"/>
      <c r="F227" s="30"/>
      <c r="G227" s="30"/>
      <c r="H227" s="30"/>
      <c r="I227" s="30"/>
      <c r="J227" s="30"/>
      <c r="K227" s="30"/>
      <c r="L227" s="30"/>
      <c r="M227" s="30"/>
      <c r="N227" s="30"/>
      <c r="O227" s="30"/>
      <c r="P227" s="30"/>
      <c r="Q227" s="223"/>
      <c r="R227" s="30"/>
      <c r="S227" s="30"/>
      <c r="T227" s="223"/>
      <c r="U227" s="201"/>
    </row>
    <row r="228" spans="3:21" s="14" customFormat="1" x14ac:dyDescent="0.2">
      <c r="C228" s="36"/>
      <c r="D228" s="13"/>
      <c r="E228" s="30"/>
      <c r="F228" s="30"/>
      <c r="G228" s="30"/>
      <c r="H228" s="30"/>
      <c r="I228" s="30"/>
      <c r="J228" s="30"/>
      <c r="K228" s="30"/>
      <c r="L228" s="30"/>
      <c r="M228" s="30"/>
      <c r="N228" s="30"/>
      <c r="O228" s="30"/>
      <c r="P228" s="30"/>
      <c r="Q228" s="223"/>
      <c r="R228" s="30"/>
      <c r="S228" s="30"/>
      <c r="T228" s="223"/>
      <c r="U228" s="201"/>
    </row>
    <row r="229" spans="3:21" s="14" customFormat="1" x14ac:dyDescent="0.2">
      <c r="C229" s="36"/>
      <c r="D229" s="13"/>
      <c r="E229" s="30"/>
      <c r="F229" s="30"/>
      <c r="G229" s="30"/>
      <c r="H229" s="30"/>
      <c r="I229" s="30"/>
      <c r="J229" s="30"/>
      <c r="K229" s="30"/>
      <c r="L229" s="30"/>
      <c r="M229" s="30"/>
      <c r="N229" s="30"/>
      <c r="O229" s="30"/>
      <c r="P229" s="30"/>
      <c r="Q229" s="223"/>
      <c r="R229" s="30"/>
      <c r="S229" s="30"/>
      <c r="T229" s="223"/>
      <c r="U229" s="201"/>
    </row>
    <row r="230" spans="3:21" s="14" customFormat="1" x14ac:dyDescent="0.2">
      <c r="C230" s="36"/>
      <c r="D230" s="13"/>
      <c r="E230" s="30"/>
      <c r="F230" s="30"/>
      <c r="G230" s="30"/>
      <c r="H230" s="30"/>
      <c r="I230" s="30"/>
      <c r="J230" s="30"/>
      <c r="K230" s="30"/>
      <c r="L230" s="30"/>
      <c r="M230" s="30"/>
      <c r="N230" s="30"/>
      <c r="O230" s="30"/>
      <c r="P230" s="30"/>
      <c r="Q230" s="223"/>
      <c r="R230" s="30"/>
      <c r="S230" s="30"/>
      <c r="T230" s="223"/>
      <c r="U230" s="201"/>
    </row>
    <row r="231" spans="3:21" s="14" customFormat="1" x14ac:dyDescent="0.2">
      <c r="C231" s="36"/>
      <c r="D231" s="13"/>
      <c r="E231" s="30"/>
      <c r="F231" s="30"/>
      <c r="G231" s="30"/>
      <c r="H231" s="30"/>
      <c r="I231" s="30"/>
      <c r="J231" s="30"/>
      <c r="K231" s="30"/>
      <c r="L231" s="30"/>
      <c r="M231" s="30"/>
      <c r="N231" s="30"/>
      <c r="O231" s="30"/>
      <c r="P231" s="30"/>
      <c r="Q231" s="223"/>
      <c r="R231" s="30"/>
      <c r="S231" s="30"/>
      <c r="T231" s="223"/>
      <c r="U231" s="201"/>
    </row>
    <row r="232" spans="3:21" s="14" customFormat="1" x14ac:dyDescent="0.2">
      <c r="C232" s="36"/>
      <c r="D232" s="13"/>
      <c r="E232" s="30"/>
      <c r="F232" s="30"/>
      <c r="G232" s="30"/>
      <c r="H232" s="30"/>
      <c r="I232" s="30"/>
      <c r="J232" s="30"/>
      <c r="K232" s="30"/>
      <c r="L232" s="30"/>
      <c r="M232" s="30"/>
      <c r="N232" s="30"/>
      <c r="O232" s="30"/>
      <c r="P232" s="30"/>
      <c r="Q232" s="223"/>
      <c r="R232" s="30"/>
      <c r="S232" s="30"/>
      <c r="T232" s="223"/>
      <c r="U232" s="201"/>
    </row>
    <row r="233" spans="3:21" s="14" customFormat="1" x14ac:dyDescent="0.2">
      <c r="C233" s="36"/>
      <c r="D233" s="13"/>
      <c r="E233" s="30"/>
      <c r="F233" s="30"/>
      <c r="G233" s="30"/>
      <c r="H233" s="30"/>
      <c r="I233" s="30"/>
      <c r="J233" s="30"/>
      <c r="K233" s="30"/>
      <c r="L233" s="30"/>
      <c r="M233" s="30"/>
      <c r="N233" s="30"/>
      <c r="O233" s="30"/>
      <c r="P233" s="30"/>
      <c r="Q233" s="223"/>
      <c r="R233" s="30"/>
      <c r="S233" s="30"/>
      <c r="T233" s="223"/>
      <c r="U233" s="201"/>
    </row>
    <row r="234" spans="3:21" s="14" customFormat="1" x14ac:dyDescent="0.2">
      <c r="C234" s="36"/>
      <c r="D234" s="13"/>
      <c r="E234" s="30"/>
      <c r="F234" s="30"/>
      <c r="G234" s="30"/>
      <c r="H234" s="30"/>
      <c r="I234" s="30"/>
      <c r="J234" s="30"/>
      <c r="K234" s="30"/>
      <c r="L234" s="30"/>
      <c r="M234" s="30"/>
      <c r="N234" s="30"/>
      <c r="O234" s="30"/>
      <c r="P234" s="30"/>
      <c r="Q234" s="223"/>
      <c r="R234" s="30"/>
      <c r="S234" s="30"/>
      <c r="T234" s="223"/>
      <c r="U234" s="201"/>
    </row>
    <row r="235" spans="3:21" s="14" customFormat="1" x14ac:dyDescent="0.2">
      <c r="C235" s="36"/>
      <c r="D235" s="13"/>
      <c r="E235" s="30"/>
      <c r="F235" s="30"/>
      <c r="G235" s="30"/>
      <c r="H235" s="30"/>
      <c r="I235" s="30"/>
      <c r="J235" s="30"/>
      <c r="K235" s="30"/>
      <c r="L235" s="30"/>
      <c r="M235" s="30"/>
      <c r="N235" s="30"/>
      <c r="O235" s="30"/>
      <c r="P235" s="30"/>
      <c r="Q235" s="223"/>
      <c r="R235" s="30"/>
      <c r="S235" s="30"/>
      <c r="T235" s="223"/>
      <c r="U235" s="201"/>
    </row>
    <row r="236" spans="3:21" s="14" customFormat="1" x14ac:dyDescent="0.2">
      <c r="C236" s="36"/>
      <c r="D236" s="13"/>
      <c r="E236" s="30"/>
      <c r="F236" s="30"/>
      <c r="G236" s="30"/>
      <c r="H236" s="30"/>
      <c r="I236" s="30"/>
      <c r="J236" s="30"/>
      <c r="K236" s="30"/>
      <c r="L236" s="30"/>
      <c r="M236" s="30"/>
      <c r="N236" s="30"/>
      <c r="O236" s="30"/>
      <c r="P236" s="30"/>
      <c r="Q236" s="223"/>
      <c r="R236" s="30"/>
      <c r="S236" s="30"/>
      <c r="T236" s="223"/>
      <c r="U236" s="201"/>
    </row>
    <row r="237" spans="3:21" s="14" customFormat="1" x14ac:dyDescent="0.2">
      <c r="C237" s="36"/>
      <c r="D237" s="13"/>
      <c r="E237" s="30"/>
      <c r="F237" s="30"/>
      <c r="G237" s="30"/>
      <c r="H237" s="30"/>
      <c r="I237" s="30"/>
      <c r="J237" s="30"/>
      <c r="K237" s="30"/>
      <c r="L237" s="30"/>
      <c r="M237" s="30"/>
      <c r="N237" s="30"/>
      <c r="O237" s="30"/>
      <c r="P237" s="30"/>
      <c r="Q237" s="223"/>
      <c r="R237" s="30"/>
      <c r="S237" s="30"/>
      <c r="T237" s="223"/>
      <c r="U237" s="201"/>
    </row>
    <row r="238" spans="3:21" s="14" customFormat="1" x14ac:dyDescent="0.2">
      <c r="C238" s="36"/>
      <c r="D238" s="13"/>
      <c r="E238" s="30"/>
      <c r="F238" s="30"/>
      <c r="G238" s="30"/>
      <c r="H238" s="30"/>
      <c r="I238" s="30"/>
      <c r="J238" s="30"/>
      <c r="K238" s="30"/>
      <c r="L238" s="30"/>
      <c r="M238" s="30"/>
      <c r="N238" s="30"/>
      <c r="O238" s="30"/>
      <c r="P238" s="30"/>
      <c r="Q238" s="223"/>
      <c r="R238" s="30"/>
      <c r="S238" s="30"/>
      <c r="T238" s="223"/>
      <c r="U238" s="201"/>
    </row>
    <row r="239" spans="3:21" s="14" customFormat="1" x14ac:dyDescent="0.2">
      <c r="C239" s="36"/>
      <c r="D239" s="13"/>
      <c r="E239" s="30"/>
      <c r="F239" s="30"/>
      <c r="G239" s="30"/>
      <c r="H239" s="30"/>
      <c r="I239" s="30"/>
      <c r="J239" s="30"/>
      <c r="K239" s="30"/>
      <c r="L239" s="30"/>
      <c r="M239" s="30"/>
      <c r="N239" s="30"/>
      <c r="O239" s="30"/>
      <c r="P239" s="30"/>
      <c r="Q239" s="223"/>
      <c r="R239" s="30"/>
      <c r="S239" s="30"/>
      <c r="T239" s="223"/>
      <c r="U239" s="201"/>
    </row>
    <row r="240" spans="3:21" s="14" customFormat="1" x14ac:dyDescent="0.2">
      <c r="C240" s="36"/>
      <c r="D240" s="13"/>
      <c r="E240" s="30"/>
      <c r="F240" s="30"/>
      <c r="G240" s="30"/>
      <c r="H240" s="30"/>
      <c r="I240" s="30"/>
      <c r="J240" s="30"/>
      <c r="K240" s="30"/>
      <c r="L240" s="30"/>
      <c r="M240" s="30"/>
      <c r="N240" s="30"/>
      <c r="O240" s="30"/>
      <c r="P240" s="30"/>
      <c r="Q240" s="223"/>
      <c r="R240" s="30"/>
      <c r="S240" s="30"/>
      <c r="T240" s="223"/>
      <c r="U240" s="201"/>
    </row>
    <row r="241" spans="3:21" s="14" customFormat="1" x14ac:dyDescent="0.2">
      <c r="C241" s="36"/>
      <c r="D241" s="13"/>
      <c r="E241" s="30"/>
      <c r="F241" s="30"/>
      <c r="G241" s="30"/>
      <c r="H241" s="30"/>
      <c r="I241" s="30"/>
      <c r="J241" s="30"/>
      <c r="K241" s="30"/>
      <c r="L241" s="30"/>
      <c r="M241" s="30"/>
      <c r="N241" s="30"/>
      <c r="O241" s="30"/>
      <c r="P241" s="30"/>
      <c r="Q241" s="223"/>
      <c r="R241" s="30"/>
      <c r="S241" s="30"/>
      <c r="T241" s="223"/>
      <c r="U241" s="201"/>
    </row>
    <row r="242" spans="3:21" s="14" customFormat="1" x14ac:dyDescent="0.2">
      <c r="C242" s="36"/>
      <c r="D242" s="13"/>
      <c r="E242" s="30"/>
      <c r="F242" s="30"/>
      <c r="G242" s="30"/>
      <c r="H242" s="30"/>
      <c r="I242" s="30"/>
      <c r="J242" s="30"/>
      <c r="K242" s="30"/>
      <c r="L242" s="30"/>
      <c r="M242" s="30"/>
      <c r="N242" s="30"/>
      <c r="O242" s="30"/>
      <c r="P242" s="30"/>
      <c r="Q242" s="223"/>
      <c r="R242" s="30"/>
      <c r="S242" s="30"/>
      <c r="T242" s="223"/>
      <c r="U242" s="201"/>
    </row>
    <row r="243" spans="3:21" s="14" customFormat="1" x14ac:dyDescent="0.2">
      <c r="C243" s="36"/>
      <c r="D243" s="13"/>
      <c r="E243" s="30"/>
      <c r="F243" s="30"/>
      <c r="G243" s="30"/>
      <c r="H243" s="30"/>
      <c r="I243" s="30"/>
      <c r="J243" s="30"/>
      <c r="K243" s="30"/>
      <c r="L243" s="30"/>
      <c r="M243" s="30"/>
      <c r="N243" s="30"/>
      <c r="O243" s="30"/>
      <c r="P243" s="30"/>
      <c r="Q243" s="223"/>
      <c r="R243" s="30"/>
      <c r="S243" s="30"/>
      <c r="T243" s="223"/>
      <c r="U243" s="201"/>
    </row>
    <row r="244" spans="3:21" s="14" customFormat="1" x14ac:dyDescent="0.2">
      <c r="C244" s="36"/>
      <c r="D244" s="13"/>
      <c r="E244" s="30"/>
      <c r="F244" s="30"/>
      <c r="G244" s="30"/>
      <c r="H244" s="30"/>
      <c r="I244" s="30"/>
      <c r="J244" s="30"/>
      <c r="K244" s="30"/>
      <c r="L244" s="30"/>
      <c r="M244" s="30"/>
      <c r="N244" s="30"/>
      <c r="O244" s="30"/>
      <c r="P244" s="30"/>
      <c r="Q244" s="223"/>
      <c r="R244" s="30"/>
      <c r="S244" s="30"/>
      <c r="T244" s="223"/>
      <c r="U244" s="201"/>
    </row>
    <row r="245" spans="3:21" s="14" customFormat="1" x14ac:dyDescent="0.2">
      <c r="C245" s="36"/>
      <c r="D245" s="13"/>
      <c r="E245" s="30"/>
      <c r="F245" s="30"/>
      <c r="G245" s="30"/>
      <c r="H245" s="30"/>
      <c r="I245" s="30"/>
      <c r="J245" s="30"/>
      <c r="K245" s="30"/>
      <c r="L245" s="30"/>
      <c r="M245" s="30"/>
      <c r="N245" s="30"/>
      <c r="O245" s="30"/>
      <c r="P245" s="30"/>
      <c r="Q245" s="223"/>
      <c r="R245" s="30"/>
      <c r="S245" s="30"/>
      <c r="T245" s="223"/>
      <c r="U245" s="201"/>
    </row>
    <row r="246" spans="3:21" s="14" customFormat="1" x14ac:dyDescent="0.2">
      <c r="C246" s="36"/>
      <c r="D246" s="13"/>
      <c r="E246" s="30"/>
      <c r="F246" s="30"/>
      <c r="G246" s="30"/>
      <c r="H246" s="30"/>
      <c r="I246" s="30"/>
      <c r="J246" s="30"/>
      <c r="K246" s="30"/>
      <c r="L246" s="30"/>
      <c r="M246" s="30"/>
      <c r="N246" s="30"/>
      <c r="O246" s="30"/>
      <c r="P246" s="30"/>
      <c r="Q246" s="223"/>
      <c r="R246" s="30"/>
      <c r="S246" s="30"/>
      <c r="T246" s="223"/>
      <c r="U246" s="201"/>
    </row>
    <row r="247" spans="3:21" s="14" customFormat="1" x14ac:dyDescent="0.2">
      <c r="C247" s="36"/>
      <c r="D247" s="13"/>
      <c r="E247" s="30"/>
      <c r="F247" s="30"/>
      <c r="G247" s="30"/>
      <c r="H247" s="30"/>
      <c r="I247" s="30"/>
      <c r="J247" s="30"/>
      <c r="K247" s="30"/>
      <c r="L247" s="30"/>
      <c r="M247" s="30"/>
      <c r="N247" s="30"/>
      <c r="O247" s="30"/>
      <c r="P247" s="30"/>
      <c r="Q247" s="223"/>
      <c r="R247" s="30"/>
      <c r="S247" s="30"/>
      <c r="T247" s="223"/>
      <c r="U247" s="201"/>
    </row>
    <row r="248" spans="3:21" s="14" customFormat="1" x14ac:dyDescent="0.2">
      <c r="C248" s="36"/>
      <c r="D248" s="13"/>
      <c r="E248" s="30"/>
      <c r="F248" s="30"/>
      <c r="G248" s="30"/>
      <c r="H248" s="30"/>
      <c r="I248" s="30"/>
      <c r="J248" s="30"/>
      <c r="K248" s="30"/>
      <c r="L248" s="30"/>
      <c r="M248" s="30"/>
      <c r="N248" s="30"/>
      <c r="O248" s="30"/>
      <c r="P248" s="30"/>
      <c r="Q248" s="223"/>
      <c r="R248" s="30"/>
      <c r="S248" s="30"/>
      <c r="T248" s="223"/>
      <c r="U248" s="201"/>
    </row>
    <row r="249" spans="3:21" s="14" customFormat="1" x14ac:dyDescent="0.2">
      <c r="C249" s="36"/>
      <c r="D249" s="13"/>
      <c r="E249" s="30"/>
      <c r="F249" s="30"/>
      <c r="G249" s="30"/>
      <c r="H249" s="30"/>
      <c r="I249" s="30"/>
      <c r="J249" s="30"/>
      <c r="K249" s="30"/>
      <c r="L249" s="30"/>
      <c r="M249" s="30"/>
      <c r="N249" s="30"/>
      <c r="O249" s="30"/>
      <c r="P249" s="30"/>
      <c r="Q249" s="223"/>
      <c r="R249" s="30"/>
      <c r="S249" s="30"/>
      <c r="T249" s="223"/>
      <c r="U249" s="201"/>
    </row>
    <row r="250" spans="3:21" s="14" customFormat="1" x14ac:dyDescent="0.2">
      <c r="C250" s="36"/>
      <c r="D250" s="13"/>
      <c r="E250" s="30"/>
      <c r="F250" s="30"/>
      <c r="G250" s="30"/>
      <c r="H250" s="30"/>
      <c r="I250" s="30"/>
      <c r="J250" s="30"/>
      <c r="K250" s="30"/>
      <c r="L250" s="30"/>
      <c r="M250" s="30"/>
      <c r="N250" s="30"/>
      <c r="O250" s="30"/>
      <c r="P250" s="30"/>
      <c r="Q250" s="223"/>
      <c r="R250" s="30"/>
      <c r="S250" s="30"/>
      <c r="T250" s="223"/>
      <c r="U250" s="201"/>
    </row>
    <row r="251" spans="3:21" s="14" customFormat="1" x14ac:dyDescent="0.2">
      <c r="C251" s="36"/>
      <c r="D251" s="13"/>
      <c r="E251" s="30"/>
      <c r="F251" s="30"/>
      <c r="G251" s="30"/>
      <c r="H251" s="30"/>
      <c r="I251" s="30"/>
      <c r="J251" s="30"/>
      <c r="K251" s="30"/>
      <c r="L251" s="30"/>
      <c r="M251" s="30"/>
      <c r="N251" s="30"/>
      <c r="O251" s="30"/>
      <c r="P251" s="30"/>
      <c r="Q251" s="223"/>
      <c r="R251" s="30"/>
      <c r="S251" s="30"/>
      <c r="T251" s="223"/>
      <c r="U251" s="201"/>
    </row>
    <row r="252" spans="3:21" s="14" customFormat="1" x14ac:dyDescent="0.2">
      <c r="C252" s="36"/>
      <c r="D252" s="13"/>
      <c r="E252" s="30"/>
      <c r="F252" s="30"/>
      <c r="G252" s="30"/>
      <c r="H252" s="30"/>
      <c r="I252" s="30"/>
      <c r="J252" s="30"/>
      <c r="K252" s="30"/>
      <c r="L252" s="30"/>
      <c r="M252" s="30"/>
      <c r="N252" s="30"/>
      <c r="O252" s="30"/>
      <c r="P252" s="30"/>
      <c r="Q252" s="223"/>
      <c r="R252" s="30"/>
      <c r="S252" s="30"/>
      <c r="T252" s="223"/>
      <c r="U252" s="201"/>
    </row>
    <row r="253" spans="3:21" s="14" customFormat="1" x14ac:dyDescent="0.2">
      <c r="C253" s="36"/>
      <c r="D253" s="13"/>
      <c r="E253" s="30"/>
      <c r="F253" s="30"/>
      <c r="G253" s="30"/>
      <c r="H253" s="30"/>
      <c r="I253" s="30"/>
      <c r="J253" s="30"/>
      <c r="K253" s="30"/>
      <c r="L253" s="30"/>
      <c r="M253" s="30"/>
      <c r="N253" s="30"/>
      <c r="O253" s="30"/>
      <c r="P253" s="30"/>
      <c r="Q253" s="223"/>
      <c r="R253" s="30"/>
      <c r="S253" s="30"/>
      <c r="T253" s="223"/>
      <c r="U253" s="201"/>
    </row>
    <row r="254" spans="3:21" s="14" customFormat="1" x14ac:dyDescent="0.2">
      <c r="C254" s="36"/>
      <c r="D254" s="13"/>
      <c r="E254" s="30"/>
      <c r="F254" s="30"/>
      <c r="G254" s="30"/>
      <c r="H254" s="30"/>
      <c r="I254" s="30"/>
      <c r="J254" s="30"/>
      <c r="K254" s="30"/>
      <c r="L254" s="30"/>
      <c r="M254" s="30"/>
      <c r="N254" s="30"/>
      <c r="O254" s="30"/>
      <c r="P254" s="30"/>
      <c r="Q254" s="223"/>
      <c r="R254" s="30"/>
      <c r="S254" s="30"/>
      <c r="T254" s="223"/>
      <c r="U254" s="201"/>
    </row>
    <row r="255" spans="3:21" s="14" customFormat="1" x14ac:dyDescent="0.2">
      <c r="C255" s="36"/>
      <c r="D255" s="13"/>
      <c r="E255" s="30"/>
      <c r="F255" s="30"/>
      <c r="G255" s="30"/>
      <c r="H255" s="30"/>
      <c r="I255" s="30"/>
      <c r="J255" s="30"/>
      <c r="K255" s="30"/>
      <c r="L255" s="30"/>
      <c r="M255" s="30"/>
      <c r="N255" s="30"/>
      <c r="O255" s="30"/>
      <c r="P255" s="30"/>
      <c r="Q255" s="223"/>
      <c r="R255" s="30"/>
      <c r="S255" s="30"/>
      <c r="T255" s="223"/>
      <c r="U255" s="201"/>
    </row>
    <row r="256" spans="3:21" s="14" customFormat="1" x14ac:dyDescent="0.2">
      <c r="C256" s="36"/>
      <c r="D256" s="13"/>
      <c r="E256" s="30"/>
      <c r="F256" s="30"/>
      <c r="G256" s="30"/>
      <c r="H256" s="30"/>
      <c r="I256" s="30"/>
      <c r="J256" s="30"/>
      <c r="K256" s="30"/>
      <c r="L256" s="30"/>
      <c r="M256" s="30"/>
      <c r="N256" s="30"/>
      <c r="O256" s="30"/>
      <c r="P256" s="30"/>
      <c r="Q256" s="223"/>
      <c r="R256" s="30"/>
      <c r="S256" s="30"/>
      <c r="T256" s="223"/>
      <c r="U256" s="201"/>
    </row>
    <row r="257" spans="3:21" s="14" customFormat="1" x14ac:dyDescent="0.2">
      <c r="C257" s="36"/>
      <c r="D257" s="13"/>
      <c r="E257" s="30"/>
      <c r="F257" s="30"/>
      <c r="G257" s="30"/>
      <c r="H257" s="30"/>
      <c r="I257" s="30"/>
      <c r="J257" s="30"/>
      <c r="K257" s="30"/>
      <c r="L257" s="30"/>
      <c r="M257" s="30"/>
      <c r="N257" s="30"/>
      <c r="O257" s="30"/>
      <c r="P257" s="30"/>
      <c r="Q257" s="223"/>
      <c r="R257" s="30"/>
      <c r="S257" s="30"/>
      <c r="T257" s="223"/>
      <c r="U257" s="201"/>
    </row>
    <row r="258" spans="3:21" s="14" customFormat="1" x14ac:dyDescent="0.2">
      <c r="C258" s="36"/>
      <c r="D258" s="13"/>
      <c r="E258" s="30"/>
      <c r="F258" s="30"/>
      <c r="G258" s="30"/>
      <c r="H258" s="30"/>
      <c r="I258" s="30"/>
      <c r="J258" s="30"/>
      <c r="K258" s="30"/>
      <c r="L258" s="30"/>
      <c r="M258" s="30"/>
      <c r="N258" s="30"/>
      <c r="O258" s="30"/>
      <c r="P258" s="30"/>
      <c r="Q258" s="223"/>
      <c r="R258" s="30"/>
      <c r="S258" s="30"/>
      <c r="T258" s="223"/>
      <c r="U258" s="201"/>
    </row>
    <row r="259" spans="3:21" s="14" customFormat="1" x14ac:dyDescent="0.2">
      <c r="C259" s="36"/>
      <c r="D259" s="13"/>
      <c r="E259" s="30"/>
      <c r="F259" s="30"/>
      <c r="G259" s="30"/>
      <c r="H259" s="30"/>
      <c r="I259" s="30"/>
      <c r="J259" s="30"/>
      <c r="K259" s="30"/>
      <c r="L259" s="30"/>
      <c r="M259" s="30"/>
      <c r="N259" s="30"/>
      <c r="O259" s="30"/>
      <c r="P259" s="30"/>
      <c r="Q259" s="223"/>
      <c r="R259" s="30"/>
      <c r="S259" s="30"/>
      <c r="T259" s="223"/>
      <c r="U259" s="201"/>
    </row>
    <row r="260" spans="3:21" s="14" customFormat="1" x14ac:dyDescent="0.2">
      <c r="C260" s="36"/>
      <c r="D260" s="13"/>
      <c r="E260" s="30"/>
      <c r="F260" s="30"/>
      <c r="G260" s="30"/>
      <c r="H260" s="30"/>
      <c r="I260" s="30"/>
      <c r="J260" s="30"/>
      <c r="K260" s="30"/>
      <c r="L260" s="30"/>
      <c r="M260" s="30"/>
      <c r="N260" s="30"/>
      <c r="O260" s="30"/>
      <c r="P260" s="30"/>
      <c r="Q260" s="223"/>
      <c r="R260" s="30"/>
      <c r="S260" s="30"/>
      <c r="T260" s="223"/>
      <c r="U260" s="201"/>
    </row>
    <row r="261" spans="3:21" s="14" customFormat="1" x14ac:dyDescent="0.2">
      <c r="C261" s="36"/>
      <c r="D261" s="13"/>
      <c r="E261" s="30"/>
      <c r="F261" s="30"/>
      <c r="G261" s="30"/>
      <c r="H261" s="30"/>
      <c r="I261" s="30"/>
      <c r="J261" s="30"/>
      <c r="K261" s="30"/>
      <c r="L261" s="30"/>
      <c r="M261" s="30"/>
      <c r="N261" s="30"/>
      <c r="O261" s="30"/>
      <c r="P261" s="30"/>
      <c r="Q261" s="223"/>
      <c r="R261" s="30"/>
      <c r="S261" s="30"/>
      <c r="T261" s="223"/>
      <c r="U261" s="201"/>
    </row>
    <row r="262" spans="3:21" s="14" customFormat="1" x14ac:dyDescent="0.2">
      <c r="C262" s="36"/>
      <c r="D262" s="13"/>
      <c r="E262" s="30"/>
      <c r="F262" s="30"/>
      <c r="G262" s="30"/>
      <c r="H262" s="30"/>
      <c r="I262" s="30"/>
      <c r="J262" s="30"/>
      <c r="K262" s="30"/>
      <c r="L262" s="30"/>
      <c r="M262" s="30"/>
      <c r="N262" s="30"/>
      <c r="O262" s="30"/>
      <c r="P262" s="30"/>
      <c r="Q262" s="223"/>
      <c r="R262" s="30"/>
      <c r="S262" s="30"/>
      <c r="T262" s="223"/>
      <c r="U262" s="201"/>
    </row>
    <row r="263" spans="3:21" s="14" customFormat="1" x14ac:dyDescent="0.2">
      <c r="C263" s="36"/>
      <c r="D263" s="13"/>
      <c r="E263" s="30"/>
      <c r="F263" s="30"/>
      <c r="G263" s="30"/>
      <c r="H263" s="30"/>
      <c r="I263" s="30"/>
      <c r="J263" s="30"/>
      <c r="K263" s="30"/>
      <c r="L263" s="30"/>
      <c r="M263" s="30"/>
      <c r="N263" s="30"/>
      <c r="O263" s="30"/>
      <c r="P263" s="30"/>
      <c r="Q263" s="223"/>
      <c r="R263" s="30"/>
      <c r="S263" s="30"/>
      <c r="T263" s="223"/>
      <c r="U263" s="201"/>
    </row>
    <row r="264" spans="3:21" s="14" customFormat="1" x14ac:dyDescent="0.2">
      <c r="C264" s="36"/>
      <c r="D264" s="13"/>
      <c r="E264" s="30"/>
      <c r="F264" s="30"/>
      <c r="G264" s="30"/>
      <c r="H264" s="30"/>
      <c r="I264" s="30"/>
      <c r="J264" s="30"/>
      <c r="K264" s="30"/>
      <c r="L264" s="30"/>
      <c r="M264" s="30"/>
      <c r="N264" s="30"/>
      <c r="O264" s="30"/>
      <c r="P264" s="30"/>
      <c r="Q264" s="223"/>
      <c r="R264" s="30"/>
      <c r="S264" s="30"/>
      <c r="T264" s="223"/>
      <c r="U264" s="201"/>
    </row>
    <row r="265" spans="3:21" s="14" customFormat="1" x14ac:dyDescent="0.2">
      <c r="C265" s="36"/>
      <c r="D265" s="13"/>
      <c r="E265" s="30"/>
      <c r="F265" s="30"/>
      <c r="G265" s="30"/>
      <c r="H265" s="30"/>
      <c r="I265" s="30"/>
      <c r="J265" s="30"/>
      <c r="K265" s="30"/>
      <c r="L265" s="30"/>
      <c r="M265" s="30"/>
      <c r="N265" s="30"/>
      <c r="O265" s="30"/>
      <c r="P265" s="30"/>
      <c r="Q265" s="223"/>
      <c r="R265" s="30"/>
      <c r="S265" s="30"/>
      <c r="T265" s="223"/>
      <c r="U265" s="201"/>
    </row>
    <row r="266" spans="3:21" s="14" customFormat="1" x14ac:dyDescent="0.2">
      <c r="C266" s="36"/>
      <c r="D266" s="13"/>
      <c r="E266" s="30"/>
      <c r="F266" s="30"/>
      <c r="G266" s="30"/>
      <c r="H266" s="30"/>
      <c r="I266" s="30"/>
      <c r="J266" s="30"/>
      <c r="K266" s="30"/>
      <c r="L266" s="30"/>
      <c r="M266" s="30"/>
      <c r="N266" s="30"/>
      <c r="O266" s="30"/>
      <c r="P266" s="30"/>
      <c r="Q266" s="223"/>
      <c r="R266" s="30"/>
      <c r="S266" s="30"/>
      <c r="T266" s="223"/>
      <c r="U266" s="201"/>
    </row>
    <row r="267" spans="3:21" s="14" customFormat="1" x14ac:dyDescent="0.2">
      <c r="C267" s="36"/>
      <c r="D267" s="13"/>
      <c r="E267" s="30"/>
      <c r="F267" s="30"/>
      <c r="G267" s="30"/>
      <c r="H267" s="30"/>
      <c r="I267" s="30"/>
      <c r="J267" s="30"/>
      <c r="K267" s="30"/>
      <c r="L267" s="30"/>
      <c r="M267" s="30"/>
      <c r="N267" s="30"/>
      <c r="O267" s="30"/>
      <c r="P267" s="30"/>
      <c r="Q267" s="223"/>
      <c r="R267" s="30"/>
      <c r="S267" s="30"/>
      <c r="T267" s="223"/>
      <c r="U267" s="201"/>
    </row>
    <row r="268" spans="3:21" s="14" customFormat="1" x14ac:dyDescent="0.2">
      <c r="C268" s="36"/>
      <c r="D268" s="13"/>
      <c r="E268" s="30"/>
      <c r="F268" s="30"/>
      <c r="G268" s="30"/>
      <c r="H268" s="30"/>
      <c r="I268" s="30"/>
      <c r="J268" s="30"/>
      <c r="K268" s="30"/>
      <c r="L268" s="30"/>
      <c r="M268" s="30"/>
      <c r="N268" s="30"/>
      <c r="O268" s="30"/>
      <c r="P268" s="30"/>
      <c r="Q268" s="223"/>
      <c r="R268" s="30"/>
      <c r="S268" s="30"/>
      <c r="T268" s="223"/>
      <c r="U268" s="201"/>
    </row>
    <row r="269" spans="3:21" s="14" customFormat="1" x14ac:dyDescent="0.2">
      <c r="C269" s="36"/>
      <c r="D269" s="13"/>
      <c r="E269" s="30"/>
      <c r="F269" s="30"/>
      <c r="G269" s="30"/>
      <c r="H269" s="30"/>
      <c r="I269" s="30"/>
      <c r="J269" s="30"/>
      <c r="K269" s="30"/>
      <c r="L269" s="30"/>
      <c r="M269" s="30"/>
      <c r="N269" s="30"/>
      <c r="O269" s="30"/>
      <c r="P269" s="30"/>
      <c r="Q269" s="223"/>
      <c r="R269" s="30"/>
      <c r="S269" s="30"/>
      <c r="T269" s="223"/>
      <c r="U269" s="201"/>
    </row>
    <row r="270" spans="3:21" s="14" customFormat="1" x14ac:dyDescent="0.2">
      <c r="C270" s="36"/>
      <c r="D270" s="13"/>
      <c r="E270" s="30"/>
      <c r="F270" s="30"/>
      <c r="G270" s="30"/>
      <c r="H270" s="30"/>
      <c r="I270" s="30"/>
      <c r="J270" s="30"/>
      <c r="K270" s="30"/>
      <c r="L270" s="30"/>
      <c r="M270" s="30"/>
      <c r="N270" s="30"/>
      <c r="O270" s="30"/>
      <c r="P270" s="30"/>
      <c r="Q270" s="223"/>
      <c r="R270" s="30"/>
      <c r="S270" s="30"/>
      <c r="T270" s="223"/>
      <c r="U270" s="201"/>
    </row>
    <row r="271" spans="3:21" s="14" customFormat="1" x14ac:dyDescent="0.2">
      <c r="C271" s="36"/>
      <c r="D271" s="13"/>
      <c r="E271" s="30"/>
      <c r="F271" s="30"/>
      <c r="G271" s="30"/>
      <c r="H271" s="30"/>
      <c r="I271" s="30"/>
      <c r="J271" s="30"/>
      <c r="K271" s="30"/>
      <c r="L271" s="30"/>
      <c r="M271" s="30"/>
      <c r="N271" s="30"/>
      <c r="O271" s="30"/>
      <c r="P271" s="30"/>
      <c r="Q271" s="223"/>
      <c r="R271" s="30"/>
      <c r="S271" s="30"/>
      <c r="T271" s="223"/>
      <c r="U271" s="201"/>
    </row>
    <row r="272" spans="3:21" s="14" customFormat="1" x14ac:dyDescent="0.2">
      <c r="C272" s="36"/>
      <c r="D272" s="13"/>
      <c r="E272" s="30"/>
      <c r="F272" s="30"/>
      <c r="G272" s="30"/>
      <c r="H272" s="30"/>
      <c r="I272" s="30"/>
      <c r="J272" s="30"/>
      <c r="K272" s="30"/>
      <c r="L272" s="30"/>
      <c r="M272" s="30"/>
      <c r="N272" s="30"/>
      <c r="O272" s="30"/>
      <c r="P272" s="30"/>
      <c r="Q272" s="223"/>
      <c r="R272" s="30"/>
      <c r="S272" s="30"/>
      <c r="T272" s="223"/>
      <c r="U272" s="201"/>
    </row>
    <row r="273" spans="3:21" s="14" customFormat="1" x14ac:dyDescent="0.2">
      <c r="C273" s="36"/>
      <c r="D273" s="13"/>
      <c r="E273" s="30"/>
      <c r="F273" s="30"/>
      <c r="G273" s="30"/>
      <c r="H273" s="30"/>
      <c r="I273" s="30"/>
      <c r="J273" s="30"/>
      <c r="K273" s="30"/>
      <c r="L273" s="30"/>
      <c r="M273" s="30"/>
      <c r="N273" s="30"/>
      <c r="O273" s="30"/>
      <c r="P273" s="30"/>
      <c r="Q273" s="223"/>
      <c r="R273" s="30"/>
      <c r="S273" s="30"/>
      <c r="T273" s="223"/>
      <c r="U273" s="201"/>
    </row>
    <row r="274" spans="3:21" s="14" customFormat="1" x14ac:dyDescent="0.2">
      <c r="C274" s="36"/>
      <c r="D274" s="13"/>
      <c r="E274" s="30"/>
      <c r="F274" s="30"/>
      <c r="G274" s="30"/>
      <c r="H274" s="30"/>
      <c r="I274" s="30"/>
      <c r="J274" s="30"/>
      <c r="K274" s="30"/>
      <c r="L274" s="30"/>
      <c r="M274" s="30"/>
      <c r="N274" s="30"/>
      <c r="O274" s="30"/>
      <c r="P274" s="30"/>
      <c r="Q274" s="223"/>
      <c r="R274" s="30"/>
      <c r="S274" s="30"/>
      <c r="T274" s="223"/>
      <c r="U274" s="201"/>
    </row>
    <row r="275" spans="3:21" s="14" customFormat="1" x14ac:dyDescent="0.2">
      <c r="C275" s="36"/>
      <c r="D275" s="13"/>
      <c r="E275" s="30"/>
      <c r="F275" s="30"/>
      <c r="G275" s="30"/>
      <c r="H275" s="30"/>
      <c r="I275" s="30"/>
      <c r="J275" s="30"/>
      <c r="K275" s="30"/>
      <c r="L275" s="30"/>
      <c r="M275" s="30"/>
      <c r="N275" s="30"/>
      <c r="O275" s="30"/>
      <c r="P275" s="30"/>
      <c r="Q275" s="223"/>
      <c r="R275" s="30"/>
      <c r="S275" s="30"/>
      <c r="T275" s="223"/>
      <c r="U275" s="201"/>
    </row>
    <row r="276" spans="3:21" s="14" customFormat="1" x14ac:dyDescent="0.2">
      <c r="C276" s="36"/>
      <c r="D276" s="13"/>
      <c r="E276" s="30"/>
      <c r="F276" s="30"/>
      <c r="G276" s="30"/>
      <c r="H276" s="30"/>
      <c r="I276" s="30"/>
      <c r="J276" s="30"/>
      <c r="K276" s="30"/>
      <c r="L276" s="30"/>
      <c r="M276" s="30"/>
      <c r="N276" s="30"/>
      <c r="O276" s="30"/>
      <c r="P276" s="30"/>
      <c r="Q276" s="223"/>
      <c r="R276" s="30"/>
      <c r="S276" s="30"/>
      <c r="T276" s="223"/>
      <c r="U276" s="201"/>
    </row>
    <row r="277" spans="3:21" s="14" customFormat="1" x14ac:dyDescent="0.2">
      <c r="C277" s="36"/>
      <c r="D277" s="13"/>
      <c r="E277" s="30"/>
      <c r="F277" s="30"/>
      <c r="G277" s="30"/>
      <c r="H277" s="30"/>
      <c r="I277" s="30"/>
      <c r="J277" s="30"/>
      <c r="K277" s="30"/>
      <c r="L277" s="30"/>
      <c r="M277" s="30"/>
      <c r="N277" s="30"/>
      <c r="O277" s="30"/>
      <c r="P277" s="30"/>
      <c r="Q277" s="223"/>
      <c r="R277" s="30"/>
      <c r="S277" s="30"/>
      <c r="T277" s="223"/>
      <c r="U277" s="201"/>
    </row>
    <row r="278" spans="3:21" s="14" customFormat="1" x14ac:dyDescent="0.2">
      <c r="C278" s="36"/>
      <c r="D278" s="13"/>
      <c r="E278" s="30"/>
      <c r="F278" s="30"/>
      <c r="G278" s="30"/>
      <c r="H278" s="30"/>
      <c r="I278" s="30"/>
      <c r="J278" s="30"/>
      <c r="K278" s="30"/>
      <c r="L278" s="30"/>
      <c r="M278" s="30"/>
      <c r="N278" s="30"/>
      <c r="O278" s="30"/>
      <c r="P278" s="30"/>
      <c r="Q278" s="223"/>
      <c r="R278" s="30"/>
      <c r="S278" s="30"/>
      <c r="T278" s="223"/>
      <c r="U278" s="201"/>
    </row>
    <row r="279" spans="3:21" s="14" customFormat="1" x14ac:dyDescent="0.2">
      <c r="C279" s="36"/>
      <c r="D279" s="13"/>
      <c r="E279" s="30"/>
      <c r="F279" s="30"/>
      <c r="G279" s="30"/>
      <c r="H279" s="30"/>
      <c r="I279" s="30"/>
      <c r="J279" s="30"/>
      <c r="K279" s="30"/>
      <c r="L279" s="30"/>
      <c r="M279" s="30"/>
      <c r="N279" s="30"/>
      <c r="O279" s="30"/>
      <c r="P279" s="30"/>
      <c r="Q279" s="223"/>
      <c r="R279" s="30"/>
      <c r="S279" s="30"/>
      <c r="T279" s="223"/>
      <c r="U279" s="201"/>
    </row>
    <row r="280" spans="3:21" s="14" customFormat="1" x14ac:dyDescent="0.2">
      <c r="C280" s="36"/>
      <c r="D280" s="13"/>
      <c r="E280" s="30"/>
      <c r="F280" s="30"/>
      <c r="G280" s="30"/>
      <c r="H280" s="30"/>
      <c r="I280" s="30"/>
      <c r="J280" s="30"/>
      <c r="K280" s="30"/>
      <c r="L280" s="30"/>
      <c r="M280" s="30"/>
      <c r="N280" s="30"/>
      <c r="O280" s="30"/>
      <c r="P280" s="30"/>
      <c r="Q280" s="223"/>
      <c r="R280" s="30"/>
      <c r="S280" s="30"/>
      <c r="T280" s="223"/>
      <c r="U280" s="201"/>
    </row>
    <row r="281" spans="3:21" s="14" customFormat="1" x14ac:dyDescent="0.2">
      <c r="C281" s="36"/>
      <c r="D281" s="13"/>
      <c r="E281" s="30"/>
      <c r="F281" s="30"/>
      <c r="G281" s="30"/>
      <c r="H281" s="30"/>
      <c r="I281" s="30"/>
      <c r="J281" s="30"/>
      <c r="K281" s="30"/>
      <c r="L281" s="30"/>
      <c r="M281" s="30"/>
      <c r="N281" s="30"/>
      <c r="O281" s="30"/>
      <c r="P281" s="30"/>
      <c r="Q281" s="223"/>
      <c r="R281" s="30"/>
      <c r="S281" s="30"/>
      <c r="T281" s="223"/>
      <c r="U281" s="201"/>
    </row>
    <row r="282" spans="3:21" s="14" customFormat="1" x14ac:dyDescent="0.2">
      <c r="C282" s="36"/>
      <c r="D282" s="13"/>
      <c r="E282" s="30"/>
      <c r="F282" s="30"/>
      <c r="G282" s="30"/>
      <c r="H282" s="30"/>
      <c r="I282" s="30"/>
      <c r="J282" s="30"/>
      <c r="K282" s="30"/>
      <c r="L282" s="30"/>
      <c r="M282" s="30"/>
      <c r="N282" s="30"/>
      <c r="O282" s="30"/>
      <c r="P282" s="30"/>
      <c r="Q282" s="223"/>
      <c r="R282" s="30"/>
      <c r="S282" s="30"/>
      <c r="T282" s="223"/>
      <c r="U282" s="201"/>
    </row>
    <row r="283" spans="3:21" s="14" customFormat="1" x14ac:dyDescent="0.2">
      <c r="C283" s="36"/>
      <c r="D283" s="13"/>
      <c r="E283" s="30"/>
      <c r="F283" s="30"/>
      <c r="G283" s="30"/>
      <c r="H283" s="30"/>
      <c r="I283" s="30"/>
      <c r="J283" s="30"/>
      <c r="K283" s="30"/>
      <c r="L283" s="30"/>
      <c r="M283" s="30"/>
      <c r="N283" s="30"/>
      <c r="O283" s="30"/>
      <c r="P283" s="30"/>
      <c r="Q283" s="223"/>
      <c r="R283" s="30"/>
      <c r="S283" s="30"/>
      <c r="T283" s="223"/>
      <c r="U283" s="201"/>
    </row>
    <row r="284" spans="3:21" s="14" customFormat="1" x14ac:dyDescent="0.2">
      <c r="C284" s="36"/>
      <c r="D284" s="13"/>
      <c r="E284" s="30"/>
      <c r="F284" s="30"/>
      <c r="G284" s="30"/>
      <c r="H284" s="30"/>
      <c r="I284" s="30"/>
      <c r="J284" s="30"/>
      <c r="K284" s="30"/>
      <c r="L284" s="30"/>
      <c r="M284" s="30"/>
      <c r="N284" s="30"/>
      <c r="O284" s="30"/>
      <c r="P284" s="30"/>
      <c r="Q284" s="223"/>
      <c r="R284" s="30"/>
      <c r="S284" s="30"/>
      <c r="T284" s="223"/>
      <c r="U284" s="201"/>
    </row>
    <row r="285" spans="3:21" s="14" customFormat="1" x14ac:dyDescent="0.2">
      <c r="C285" s="36"/>
      <c r="D285" s="13"/>
      <c r="E285" s="30"/>
      <c r="F285" s="30"/>
      <c r="G285" s="30"/>
      <c r="H285" s="30"/>
      <c r="I285" s="30"/>
      <c r="J285" s="30"/>
      <c r="K285" s="30"/>
      <c r="L285" s="30"/>
      <c r="M285" s="30"/>
      <c r="N285" s="30"/>
      <c r="O285" s="30"/>
      <c r="P285" s="30"/>
      <c r="Q285" s="223"/>
      <c r="R285" s="30"/>
      <c r="S285" s="30"/>
      <c r="T285" s="223"/>
      <c r="U285" s="201"/>
    </row>
    <row r="286" spans="3:21" s="14" customFormat="1" x14ac:dyDescent="0.2">
      <c r="C286" s="36"/>
      <c r="D286" s="13"/>
      <c r="E286" s="30"/>
      <c r="F286" s="30"/>
      <c r="G286" s="30"/>
      <c r="H286" s="30"/>
      <c r="I286" s="30"/>
      <c r="J286" s="30"/>
      <c r="K286" s="30"/>
      <c r="L286" s="30"/>
      <c r="M286" s="30"/>
      <c r="N286" s="30"/>
      <c r="O286" s="30"/>
      <c r="P286" s="30"/>
      <c r="Q286" s="223"/>
      <c r="R286" s="30"/>
      <c r="S286" s="30"/>
      <c r="T286" s="223"/>
      <c r="U286" s="201"/>
    </row>
    <row r="287" spans="3:21" s="14" customFormat="1" x14ac:dyDescent="0.2">
      <c r="C287" s="36"/>
      <c r="D287" s="13"/>
      <c r="E287" s="30"/>
      <c r="F287" s="30"/>
      <c r="G287" s="30"/>
      <c r="H287" s="30"/>
      <c r="I287" s="30"/>
      <c r="J287" s="30"/>
      <c r="K287" s="30"/>
      <c r="L287" s="30"/>
      <c r="M287" s="30"/>
      <c r="N287" s="30"/>
      <c r="O287" s="30"/>
      <c r="P287" s="30"/>
      <c r="Q287" s="223"/>
      <c r="R287" s="30"/>
      <c r="S287" s="30"/>
      <c r="T287" s="223"/>
      <c r="U287" s="201"/>
    </row>
    <row r="288" spans="3:21" s="14" customFormat="1" x14ac:dyDescent="0.2">
      <c r="C288" s="36"/>
      <c r="D288" s="13"/>
      <c r="E288" s="30"/>
      <c r="F288" s="30"/>
      <c r="G288" s="30"/>
      <c r="H288" s="30"/>
      <c r="I288" s="30"/>
      <c r="J288" s="30"/>
      <c r="K288" s="30"/>
      <c r="L288" s="30"/>
      <c r="M288" s="30"/>
      <c r="N288" s="30"/>
      <c r="O288" s="30"/>
      <c r="P288" s="30"/>
      <c r="Q288" s="223"/>
      <c r="R288" s="30"/>
      <c r="S288" s="30"/>
      <c r="T288" s="223"/>
      <c r="U288" s="201"/>
    </row>
    <row r="289" spans="3:21" s="14" customFormat="1" x14ac:dyDescent="0.2">
      <c r="C289" s="36"/>
      <c r="D289" s="13"/>
      <c r="E289" s="30"/>
      <c r="F289" s="30"/>
      <c r="G289" s="30"/>
      <c r="H289" s="30"/>
      <c r="I289" s="30"/>
      <c r="J289" s="30"/>
      <c r="K289" s="30"/>
      <c r="L289" s="30"/>
      <c r="M289" s="30"/>
      <c r="N289" s="30"/>
      <c r="O289" s="30"/>
      <c r="P289" s="30"/>
      <c r="Q289" s="223"/>
      <c r="R289" s="30"/>
      <c r="S289" s="30"/>
      <c r="T289" s="223"/>
      <c r="U289" s="201"/>
    </row>
    <row r="290" spans="3:21" s="14" customFormat="1" x14ac:dyDescent="0.2">
      <c r="C290" s="36"/>
      <c r="D290" s="13"/>
      <c r="E290" s="30"/>
      <c r="F290" s="30"/>
      <c r="G290" s="30"/>
      <c r="H290" s="30"/>
      <c r="I290" s="30"/>
      <c r="J290" s="30"/>
      <c r="K290" s="30"/>
      <c r="L290" s="30"/>
      <c r="M290" s="30"/>
      <c r="N290" s="30"/>
      <c r="O290" s="30"/>
      <c r="P290" s="30"/>
      <c r="Q290" s="223"/>
      <c r="R290" s="30"/>
      <c r="S290" s="30"/>
      <c r="T290" s="223"/>
      <c r="U290" s="201"/>
    </row>
    <row r="291" spans="3:21" s="14" customFormat="1" x14ac:dyDescent="0.2">
      <c r="C291" s="36"/>
      <c r="D291" s="13"/>
      <c r="E291" s="30"/>
      <c r="F291" s="30"/>
      <c r="G291" s="30"/>
      <c r="H291" s="30"/>
      <c r="I291" s="30"/>
      <c r="J291" s="30"/>
      <c r="K291" s="30"/>
      <c r="L291" s="30"/>
      <c r="M291" s="30"/>
      <c r="N291" s="30"/>
      <c r="O291" s="30"/>
      <c r="P291" s="30"/>
      <c r="Q291" s="223"/>
      <c r="R291" s="30"/>
      <c r="S291" s="30"/>
      <c r="T291" s="223"/>
      <c r="U291" s="201"/>
    </row>
    <row r="292" spans="3:21" s="14" customFormat="1" x14ac:dyDescent="0.2">
      <c r="C292" s="36"/>
      <c r="D292" s="13"/>
      <c r="E292" s="30"/>
      <c r="F292" s="30"/>
      <c r="G292" s="30"/>
      <c r="H292" s="30"/>
      <c r="I292" s="30"/>
      <c r="J292" s="30"/>
      <c r="K292" s="30"/>
      <c r="L292" s="30"/>
      <c r="M292" s="30"/>
      <c r="N292" s="30"/>
      <c r="O292" s="30"/>
      <c r="P292" s="30"/>
      <c r="Q292" s="223"/>
      <c r="R292" s="30"/>
      <c r="S292" s="30"/>
      <c r="T292" s="223"/>
      <c r="U292" s="201"/>
    </row>
    <row r="293" spans="3:21" s="14" customFormat="1" x14ac:dyDescent="0.2">
      <c r="C293" s="36"/>
      <c r="D293" s="13"/>
      <c r="E293" s="30"/>
      <c r="F293" s="30"/>
      <c r="G293" s="30"/>
      <c r="H293" s="30"/>
      <c r="I293" s="30"/>
      <c r="J293" s="30"/>
      <c r="K293" s="30"/>
      <c r="L293" s="30"/>
      <c r="M293" s="30"/>
      <c r="N293" s="30"/>
      <c r="O293" s="30"/>
      <c r="P293" s="30"/>
      <c r="Q293" s="223"/>
      <c r="R293" s="30"/>
      <c r="S293" s="30"/>
      <c r="T293" s="223"/>
      <c r="U293" s="201"/>
    </row>
    <row r="294" spans="3:21" s="14" customFormat="1" x14ac:dyDescent="0.2">
      <c r="C294" s="36"/>
      <c r="D294" s="13"/>
      <c r="E294" s="30"/>
      <c r="F294" s="30"/>
      <c r="G294" s="30"/>
      <c r="H294" s="30"/>
      <c r="I294" s="30"/>
      <c r="J294" s="30"/>
      <c r="K294" s="30"/>
      <c r="L294" s="30"/>
      <c r="M294" s="30"/>
      <c r="N294" s="30"/>
      <c r="O294" s="30"/>
      <c r="P294" s="30"/>
      <c r="Q294" s="223"/>
      <c r="R294" s="30"/>
      <c r="S294" s="30"/>
      <c r="T294" s="223"/>
      <c r="U294" s="201"/>
    </row>
    <row r="295" spans="3:21" s="14" customFormat="1" x14ac:dyDescent="0.2">
      <c r="C295" s="36"/>
      <c r="D295" s="13"/>
      <c r="E295" s="30"/>
      <c r="F295" s="30"/>
      <c r="G295" s="30"/>
      <c r="H295" s="30"/>
      <c r="I295" s="30"/>
      <c r="J295" s="30"/>
      <c r="K295" s="30"/>
      <c r="L295" s="30"/>
      <c r="M295" s="30"/>
      <c r="N295" s="30"/>
      <c r="O295" s="30"/>
      <c r="P295" s="30"/>
      <c r="Q295" s="223"/>
      <c r="R295" s="30"/>
      <c r="S295" s="30"/>
      <c r="T295" s="223"/>
      <c r="U295" s="201"/>
    </row>
    <row r="296" spans="3:21" s="14" customFormat="1" x14ac:dyDescent="0.2">
      <c r="C296" s="36"/>
      <c r="D296" s="13"/>
      <c r="E296" s="30"/>
      <c r="F296" s="30"/>
      <c r="G296" s="30"/>
      <c r="H296" s="30"/>
      <c r="I296" s="30"/>
      <c r="J296" s="30"/>
      <c r="K296" s="30"/>
      <c r="L296" s="30"/>
      <c r="M296" s="30"/>
      <c r="N296" s="30"/>
      <c r="O296" s="30"/>
      <c r="P296" s="30"/>
      <c r="Q296" s="223"/>
      <c r="R296" s="30"/>
      <c r="S296" s="30"/>
      <c r="T296" s="223"/>
      <c r="U296" s="201"/>
    </row>
    <row r="297" spans="3:21" s="14" customFormat="1" x14ac:dyDescent="0.2">
      <c r="C297" s="36"/>
      <c r="D297" s="13"/>
      <c r="E297" s="30"/>
      <c r="F297" s="30"/>
      <c r="G297" s="30"/>
      <c r="H297" s="30"/>
      <c r="I297" s="30"/>
      <c r="J297" s="30"/>
      <c r="K297" s="30"/>
      <c r="L297" s="30"/>
      <c r="M297" s="30"/>
      <c r="N297" s="30"/>
      <c r="O297" s="30"/>
      <c r="P297" s="30"/>
      <c r="Q297" s="223"/>
      <c r="R297" s="30"/>
      <c r="S297" s="30"/>
      <c r="T297" s="223"/>
      <c r="U297" s="201"/>
    </row>
    <row r="298" spans="3:21" s="14" customFormat="1" x14ac:dyDescent="0.2">
      <c r="C298" s="36"/>
      <c r="D298" s="13"/>
      <c r="E298" s="30"/>
      <c r="F298" s="30"/>
      <c r="G298" s="30"/>
      <c r="H298" s="30"/>
      <c r="I298" s="30"/>
      <c r="J298" s="30"/>
      <c r="K298" s="30"/>
      <c r="L298" s="30"/>
      <c r="M298" s="30"/>
      <c r="N298" s="30"/>
      <c r="O298" s="30"/>
      <c r="P298" s="30"/>
      <c r="Q298" s="223"/>
      <c r="R298" s="30"/>
      <c r="S298" s="30"/>
      <c r="T298" s="223"/>
      <c r="U298" s="201"/>
    </row>
    <row r="299" spans="3:21" s="14" customFormat="1" x14ac:dyDescent="0.2">
      <c r="C299" s="36"/>
      <c r="D299" s="13"/>
      <c r="E299" s="30"/>
      <c r="F299" s="30"/>
      <c r="G299" s="30"/>
      <c r="H299" s="30"/>
      <c r="I299" s="30"/>
      <c r="J299" s="30"/>
      <c r="K299" s="30"/>
      <c r="L299" s="30"/>
      <c r="M299" s="30"/>
      <c r="N299" s="30"/>
      <c r="O299" s="30"/>
      <c r="P299" s="30"/>
      <c r="Q299" s="223"/>
      <c r="R299" s="30"/>
      <c r="S299" s="30"/>
      <c r="T299" s="223"/>
      <c r="U299" s="201"/>
    </row>
    <row r="300" spans="3:21" s="14" customFormat="1" x14ac:dyDescent="0.2">
      <c r="C300" s="36"/>
      <c r="D300" s="13"/>
      <c r="E300" s="30"/>
      <c r="F300" s="30"/>
      <c r="G300" s="30"/>
      <c r="H300" s="30"/>
      <c r="I300" s="30"/>
      <c r="J300" s="30"/>
      <c r="K300" s="30"/>
      <c r="L300" s="30"/>
      <c r="M300" s="30"/>
      <c r="N300" s="30"/>
      <c r="O300" s="30"/>
      <c r="P300" s="30"/>
      <c r="Q300" s="223"/>
      <c r="R300" s="30"/>
      <c r="S300" s="30"/>
      <c r="T300" s="223"/>
      <c r="U300" s="201"/>
    </row>
    <row r="301" spans="3:21" s="14" customFormat="1" x14ac:dyDescent="0.2">
      <c r="C301" s="36"/>
      <c r="D301" s="13"/>
      <c r="E301" s="30"/>
      <c r="F301" s="30"/>
      <c r="G301" s="30"/>
      <c r="H301" s="30"/>
      <c r="I301" s="30"/>
      <c r="J301" s="30"/>
      <c r="K301" s="30"/>
      <c r="L301" s="30"/>
      <c r="M301" s="30"/>
      <c r="N301" s="30"/>
      <c r="O301" s="30"/>
      <c r="P301" s="30"/>
      <c r="Q301" s="223"/>
      <c r="R301" s="30"/>
      <c r="S301" s="30"/>
      <c r="T301" s="223"/>
      <c r="U301" s="201"/>
    </row>
    <row r="302" spans="3:21" s="14" customFormat="1" x14ac:dyDescent="0.2">
      <c r="C302" s="36"/>
      <c r="D302" s="13"/>
      <c r="E302" s="30"/>
      <c r="F302" s="30"/>
      <c r="G302" s="30"/>
      <c r="H302" s="30"/>
      <c r="I302" s="30"/>
      <c r="J302" s="30"/>
      <c r="K302" s="30"/>
      <c r="L302" s="30"/>
      <c r="M302" s="30"/>
      <c r="N302" s="30"/>
      <c r="O302" s="30"/>
      <c r="P302" s="30"/>
      <c r="Q302" s="223"/>
      <c r="R302" s="30"/>
      <c r="S302" s="30"/>
      <c r="T302" s="223"/>
      <c r="U302" s="201"/>
    </row>
    <row r="303" spans="3:21" s="14" customFormat="1" x14ac:dyDescent="0.2">
      <c r="C303" s="36"/>
      <c r="D303" s="13"/>
      <c r="E303" s="30"/>
      <c r="F303" s="30"/>
      <c r="G303" s="30"/>
      <c r="H303" s="30"/>
      <c r="I303" s="30"/>
      <c r="J303" s="30"/>
      <c r="K303" s="30"/>
      <c r="L303" s="30"/>
      <c r="M303" s="30"/>
      <c r="N303" s="30"/>
      <c r="O303" s="30"/>
      <c r="P303" s="30"/>
      <c r="Q303" s="223"/>
      <c r="R303" s="30"/>
      <c r="S303" s="30"/>
      <c r="T303" s="223"/>
      <c r="U303" s="201"/>
    </row>
    <row r="304" spans="3:21" s="14" customFormat="1" x14ac:dyDescent="0.2">
      <c r="C304" s="36"/>
      <c r="D304" s="13"/>
      <c r="E304" s="30"/>
      <c r="F304" s="30"/>
      <c r="G304" s="30"/>
      <c r="H304" s="30"/>
      <c r="I304" s="30"/>
      <c r="J304" s="30"/>
      <c r="K304" s="30"/>
      <c r="L304" s="30"/>
      <c r="M304" s="30"/>
      <c r="N304" s="30"/>
      <c r="O304" s="30"/>
      <c r="P304" s="30"/>
      <c r="Q304" s="223"/>
      <c r="R304" s="30"/>
      <c r="S304" s="30"/>
      <c r="T304" s="223"/>
      <c r="U304" s="201"/>
    </row>
    <row r="305" spans="3:21" s="14" customFormat="1" x14ac:dyDescent="0.2">
      <c r="C305" s="36"/>
      <c r="D305" s="13"/>
      <c r="E305" s="30"/>
      <c r="F305" s="30"/>
      <c r="G305" s="30"/>
      <c r="H305" s="30"/>
      <c r="I305" s="30"/>
      <c r="J305" s="30"/>
      <c r="K305" s="30"/>
      <c r="L305" s="30"/>
      <c r="M305" s="30"/>
      <c r="N305" s="30"/>
      <c r="O305" s="30"/>
      <c r="P305" s="30"/>
      <c r="Q305" s="223"/>
      <c r="R305" s="30"/>
      <c r="S305" s="30"/>
      <c r="T305" s="223"/>
      <c r="U305" s="201"/>
    </row>
    <row r="306" spans="3:21" s="14" customFormat="1" x14ac:dyDescent="0.2">
      <c r="C306" s="36"/>
      <c r="D306" s="13"/>
      <c r="E306" s="30"/>
      <c r="F306" s="30"/>
      <c r="G306" s="30"/>
      <c r="H306" s="30"/>
      <c r="I306" s="30"/>
      <c r="J306" s="30"/>
      <c r="K306" s="30"/>
      <c r="L306" s="30"/>
      <c r="M306" s="30"/>
      <c r="N306" s="30"/>
      <c r="O306" s="30"/>
      <c r="P306" s="30"/>
      <c r="Q306" s="223"/>
      <c r="R306" s="30"/>
      <c r="S306" s="30"/>
      <c r="T306" s="223"/>
      <c r="U306" s="201"/>
    </row>
    <row r="307" spans="3:21" s="14" customFormat="1" x14ac:dyDescent="0.2">
      <c r="C307" s="36"/>
      <c r="D307" s="13"/>
      <c r="E307" s="30"/>
      <c r="F307" s="30"/>
      <c r="G307" s="30"/>
      <c r="H307" s="30"/>
      <c r="I307" s="30"/>
      <c r="J307" s="30"/>
      <c r="K307" s="30"/>
      <c r="L307" s="30"/>
      <c r="M307" s="30"/>
      <c r="N307" s="30"/>
      <c r="O307" s="30"/>
      <c r="P307" s="30"/>
      <c r="Q307" s="223"/>
      <c r="R307" s="30"/>
      <c r="S307" s="30"/>
      <c r="T307" s="223"/>
      <c r="U307" s="201"/>
    </row>
    <row r="308" spans="3:21" s="14" customFormat="1" x14ac:dyDescent="0.2">
      <c r="C308" s="36"/>
      <c r="D308" s="13"/>
      <c r="E308" s="30"/>
      <c r="F308" s="30"/>
      <c r="G308" s="30"/>
      <c r="H308" s="30"/>
      <c r="I308" s="30"/>
      <c r="J308" s="30"/>
      <c r="K308" s="30"/>
      <c r="L308" s="30"/>
      <c r="M308" s="30"/>
      <c r="N308" s="30"/>
      <c r="O308" s="30"/>
      <c r="P308" s="30"/>
      <c r="Q308" s="223"/>
      <c r="R308" s="30"/>
      <c r="S308" s="30"/>
      <c r="T308" s="223"/>
      <c r="U308" s="201"/>
    </row>
    <row r="309" spans="3:21" s="14" customFormat="1" x14ac:dyDescent="0.2">
      <c r="C309" s="36"/>
      <c r="D309" s="13"/>
      <c r="E309" s="30"/>
      <c r="F309" s="30"/>
      <c r="G309" s="30"/>
      <c r="H309" s="30"/>
      <c r="I309" s="30"/>
      <c r="J309" s="30"/>
      <c r="K309" s="30"/>
      <c r="L309" s="30"/>
      <c r="M309" s="30"/>
      <c r="N309" s="30"/>
      <c r="O309" s="30"/>
      <c r="P309" s="30"/>
      <c r="Q309" s="223"/>
      <c r="R309" s="30"/>
      <c r="S309" s="30"/>
      <c r="T309" s="223"/>
      <c r="U309" s="201"/>
    </row>
    <row r="310" spans="3:21" s="14" customFormat="1" x14ac:dyDescent="0.2">
      <c r="C310" s="36"/>
      <c r="D310" s="13"/>
      <c r="E310" s="30"/>
      <c r="F310" s="30"/>
      <c r="G310" s="30"/>
      <c r="H310" s="30"/>
      <c r="I310" s="30"/>
      <c r="J310" s="30"/>
      <c r="K310" s="30"/>
      <c r="L310" s="30"/>
      <c r="M310" s="30"/>
      <c r="N310" s="30"/>
      <c r="O310" s="30"/>
      <c r="P310" s="30"/>
      <c r="Q310" s="223"/>
      <c r="R310" s="30"/>
      <c r="S310" s="30"/>
      <c r="T310" s="223"/>
      <c r="U310" s="201"/>
    </row>
    <row r="311" spans="3:21" s="14" customFormat="1" x14ac:dyDescent="0.2">
      <c r="C311" s="36"/>
      <c r="D311" s="13"/>
      <c r="E311" s="30"/>
      <c r="F311" s="30"/>
      <c r="G311" s="30"/>
      <c r="H311" s="30"/>
      <c r="I311" s="30"/>
      <c r="J311" s="30"/>
      <c r="K311" s="30"/>
      <c r="L311" s="30"/>
      <c r="M311" s="30"/>
      <c r="N311" s="30"/>
      <c r="O311" s="30"/>
      <c r="P311" s="30"/>
      <c r="Q311" s="223"/>
      <c r="R311" s="30"/>
      <c r="S311" s="30"/>
      <c r="T311" s="223"/>
      <c r="U311" s="201"/>
    </row>
    <row r="312" spans="3:21" s="14" customFormat="1" x14ac:dyDescent="0.2">
      <c r="C312" s="36"/>
      <c r="D312" s="13"/>
      <c r="E312" s="30"/>
      <c r="F312" s="30"/>
      <c r="G312" s="30"/>
      <c r="H312" s="30"/>
      <c r="I312" s="30"/>
      <c r="J312" s="30"/>
      <c r="K312" s="30"/>
      <c r="L312" s="30"/>
      <c r="M312" s="30"/>
      <c r="N312" s="30"/>
      <c r="O312" s="30"/>
      <c r="P312" s="30"/>
      <c r="Q312" s="223"/>
      <c r="R312" s="30"/>
      <c r="S312" s="30"/>
      <c r="T312" s="223"/>
      <c r="U312" s="201"/>
    </row>
    <row r="313" spans="3:21" s="14" customFormat="1" x14ac:dyDescent="0.2">
      <c r="C313" s="36"/>
      <c r="D313" s="13"/>
      <c r="E313" s="30"/>
      <c r="F313" s="30"/>
      <c r="G313" s="30"/>
      <c r="H313" s="30"/>
      <c r="I313" s="30"/>
      <c r="J313" s="30"/>
      <c r="K313" s="30"/>
      <c r="L313" s="30"/>
      <c r="M313" s="30"/>
      <c r="N313" s="30"/>
      <c r="O313" s="30"/>
      <c r="P313" s="30"/>
      <c r="Q313" s="223"/>
      <c r="R313" s="30"/>
      <c r="S313" s="30"/>
      <c r="T313" s="223"/>
      <c r="U313" s="201"/>
    </row>
    <row r="314" spans="3:21" s="14" customFormat="1" x14ac:dyDescent="0.2">
      <c r="C314" s="36"/>
      <c r="D314" s="13"/>
      <c r="E314" s="30"/>
      <c r="F314" s="30"/>
      <c r="G314" s="30"/>
      <c r="H314" s="30"/>
      <c r="I314" s="30"/>
      <c r="J314" s="30"/>
      <c r="K314" s="30"/>
      <c r="L314" s="30"/>
      <c r="M314" s="30"/>
      <c r="N314" s="30"/>
      <c r="O314" s="30"/>
      <c r="P314" s="30"/>
      <c r="Q314" s="223"/>
      <c r="R314" s="30"/>
      <c r="S314" s="30"/>
      <c r="T314" s="223"/>
      <c r="U314" s="201"/>
    </row>
    <row r="315" spans="3:21" s="14" customFormat="1" x14ac:dyDescent="0.2">
      <c r="C315" s="36"/>
      <c r="D315" s="13"/>
      <c r="E315" s="30"/>
      <c r="F315" s="30"/>
      <c r="G315" s="30"/>
      <c r="H315" s="30"/>
      <c r="I315" s="30"/>
      <c r="J315" s="30"/>
      <c r="K315" s="30"/>
      <c r="L315" s="30"/>
      <c r="M315" s="30"/>
      <c r="N315" s="30"/>
      <c r="O315" s="30"/>
      <c r="P315" s="30"/>
      <c r="Q315" s="223"/>
      <c r="R315" s="30"/>
      <c r="S315" s="30"/>
      <c r="T315" s="223"/>
      <c r="U315" s="201"/>
    </row>
    <row r="316" spans="3:21" s="14" customFormat="1" x14ac:dyDescent="0.2">
      <c r="C316" s="36"/>
      <c r="D316" s="13"/>
      <c r="E316" s="30"/>
      <c r="F316" s="30"/>
      <c r="G316" s="30"/>
      <c r="H316" s="30"/>
      <c r="I316" s="30"/>
      <c r="J316" s="30"/>
      <c r="K316" s="30"/>
      <c r="L316" s="30"/>
      <c r="M316" s="30"/>
      <c r="N316" s="30"/>
      <c r="O316" s="30"/>
      <c r="P316" s="30"/>
      <c r="Q316" s="223"/>
      <c r="R316" s="30"/>
      <c r="S316" s="30"/>
      <c r="T316" s="223"/>
      <c r="U316" s="201"/>
    </row>
    <row r="317" spans="3:21" s="14" customFormat="1" x14ac:dyDescent="0.2">
      <c r="C317" s="36"/>
      <c r="D317" s="13"/>
      <c r="E317" s="30"/>
      <c r="F317" s="30"/>
      <c r="G317" s="30"/>
      <c r="H317" s="30"/>
      <c r="I317" s="30"/>
      <c r="J317" s="30"/>
      <c r="K317" s="30"/>
      <c r="L317" s="30"/>
      <c r="M317" s="30"/>
      <c r="N317" s="30"/>
      <c r="O317" s="30"/>
      <c r="P317" s="30"/>
      <c r="Q317" s="223"/>
      <c r="R317" s="30"/>
      <c r="S317" s="30"/>
      <c r="T317" s="223"/>
      <c r="U317" s="201"/>
    </row>
    <row r="318" spans="3:21" s="14" customFormat="1" x14ac:dyDescent="0.2">
      <c r="C318" s="36"/>
      <c r="D318" s="13"/>
      <c r="E318" s="30"/>
      <c r="F318" s="30"/>
      <c r="G318" s="30"/>
      <c r="H318" s="30"/>
      <c r="I318" s="30"/>
      <c r="J318" s="30"/>
      <c r="K318" s="30"/>
      <c r="L318" s="30"/>
      <c r="M318" s="30"/>
      <c r="N318" s="30"/>
      <c r="O318" s="30"/>
      <c r="P318" s="30"/>
      <c r="Q318" s="223"/>
      <c r="R318" s="30"/>
      <c r="S318" s="30"/>
      <c r="T318" s="223"/>
      <c r="U318" s="201"/>
    </row>
    <row r="319" spans="3:21" s="14" customFormat="1" x14ac:dyDescent="0.2">
      <c r="C319" s="36"/>
      <c r="D319" s="13"/>
      <c r="E319" s="30"/>
      <c r="F319" s="30"/>
      <c r="G319" s="30"/>
      <c r="H319" s="30"/>
      <c r="I319" s="30"/>
      <c r="J319" s="30"/>
      <c r="K319" s="30"/>
      <c r="L319" s="30"/>
      <c r="M319" s="30"/>
      <c r="N319" s="30"/>
      <c r="O319" s="30"/>
      <c r="P319" s="30"/>
      <c r="Q319" s="223"/>
      <c r="R319" s="30"/>
      <c r="S319" s="30"/>
      <c r="T319" s="223"/>
      <c r="U319" s="201"/>
    </row>
    <row r="320" spans="3:21" s="14" customFormat="1" x14ac:dyDescent="0.2">
      <c r="C320" s="36"/>
      <c r="D320" s="13"/>
      <c r="E320" s="30"/>
      <c r="F320" s="30"/>
      <c r="G320" s="30"/>
      <c r="H320" s="30"/>
      <c r="I320" s="30"/>
      <c r="J320" s="30"/>
      <c r="K320" s="30"/>
      <c r="L320" s="30"/>
      <c r="M320" s="30"/>
      <c r="N320" s="30"/>
      <c r="O320" s="30"/>
      <c r="P320" s="30"/>
      <c r="Q320" s="223"/>
      <c r="R320" s="30"/>
      <c r="S320" s="30"/>
      <c r="T320" s="223"/>
      <c r="U320" s="201"/>
    </row>
    <row r="321" spans="3:21" s="14" customFormat="1" x14ac:dyDescent="0.2">
      <c r="C321" s="36"/>
      <c r="D321" s="13"/>
      <c r="E321" s="30"/>
      <c r="F321" s="30"/>
      <c r="G321" s="30"/>
      <c r="H321" s="30"/>
      <c r="I321" s="30"/>
      <c r="J321" s="30"/>
      <c r="K321" s="30"/>
      <c r="L321" s="30"/>
      <c r="M321" s="30"/>
      <c r="N321" s="30"/>
      <c r="O321" s="30"/>
      <c r="P321" s="30"/>
      <c r="Q321" s="223"/>
      <c r="R321" s="30"/>
      <c r="S321" s="30"/>
      <c r="T321" s="223"/>
      <c r="U321" s="201"/>
    </row>
    <row r="322" spans="3:21" s="14" customFormat="1" x14ac:dyDescent="0.2">
      <c r="C322" s="36"/>
      <c r="D322" s="13"/>
      <c r="E322" s="30"/>
      <c r="F322" s="30"/>
      <c r="G322" s="30"/>
      <c r="H322" s="30"/>
      <c r="I322" s="30"/>
      <c r="J322" s="30"/>
      <c r="K322" s="30"/>
      <c r="L322" s="30"/>
      <c r="M322" s="30"/>
      <c r="N322" s="30"/>
      <c r="O322" s="30"/>
      <c r="P322" s="30"/>
      <c r="Q322" s="223"/>
      <c r="R322" s="30"/>
      <c r="S322" s="30"/>
      <c r="T322" s="223"/>
      <c r="U322" s="201"/>
    </row>
    <row r="323" spans="3:21" s="14" customFormat="1" x14ac:dyDescent="0.2">
      <c r="C323" s="36"/>
      <c r="D323" s="13"/>
      <c r="E323" s="30"/>
      <c r="F323" s="30"/>
      <c r="G323" s="30"/>
      <c r="H323" s="30"/>
      <c r="I323" s="30"/>
      <c r="J323" s="30"/>
      <c r="K323" s="30"/>
      <c r="L323" s="30"/>
      <c r="M323" s="30"/>
      <c r="N323" s="30"/>
      <c r="O323" s="30"/>
      <c r="P323" s="30"/>
      <c r="Q323" s="223"/>
      <c r="R323" s="30"/>
      <c r="S323" s="30"/>
      <c r="T323" s="223"/>
      <c r="U323" s="201"/>
    </row>
    <row r="324" spans="3:21" s="14" customFormat="1" x14ac:dyDescent="0.2">
      <c r="C324" s="36"/>
      <c r="D324" s="13"/>
      <c r="E324" s="30"/>
      <c r="F324" s="30"/>
      <c r="G324" s="30"/>
      <c r="H324" s="30"/>
      <c r="I324" s="30"/>
      <c r="J324" s="30"/>
      <c r="K324" s="30"/>
      <c r="L324" s="30"/>
      <c r="M324" s="30"/>
      <c r="N324" s="30"/>
      <c r="O324" s="30"/>
      <c r="P324" s="30"/>
      <c r="Q324" s="223"/>
      <c r="R324" s="30"/>
      <c r="S324" s="30"/>
      <c r="T324" s="223"/>
      <c r="U324" s="201"/>
    </row>
  </sheetData>
  <sheetProtection selectLockedCells="1" selectUnlockedCells="1"/>
  <mergeCells count="293">
    <mergeCell ref="A174:D174"/>
    <mergeCell ref="A175:D175"/>
    <mergeCell ref="A176:D176"/>
    <mergeCell ref="A173:D173"/>
    <mergeCell ref="A169:D169"/>
    <mergeCell ref="J69:J73"/>
    <mergeCell ref="F78:F82"/>
    <mergeCell ref="J78:J82"/>
    <mergeCell ref="F87:F91"/>
    <mergeCell ref="J87:J91"/>
    <mergeCell ref="F96:F100"/>
    <mergeCell ref="J96:J100"/>
    <mergeCell ref="F105:F109"/>
    <mergeCell ref="J105:J109"/>
    <mergeCell ref="F69:F73"/>
    <mergeCell ref="F114:F118"/>
    <mergeCell ref="F123:F127"/>
    <mergeCell ref="F132:F136"/>
    <mergeCell ref="F141:F145"/>
    <mergeCell ref="D150:F150"/>
    <mergeCell ref="A166:D166"/>
    <mergeCell ref="A164:D164"/>
    <mergeCell ref="A154:D154"/>
    <mergeCell ref="F154:P154"/>
    <mergeCell ref="A155:D155"/>
    <mergeCell ref="A153:D153"/>
    <mergeCell ref="A156:D156"/>
    <mergeCell ref="A158:D158"/>
    <mergeCell ref="A157:D157"/>
    <mergeCell ref="A1:T1"/>
    <mergeCell ref="A7:T7"/>
    <mergeCell ref="A148:C148"/>
    <mergeCell ref="D148:J148"/>
    <mergeCell ref="K148:P148"/>
    <mergeCell ref="Q148:T148"/>
    <mergeCell ref="A137:C137"/>
    <mergeCell ref="A138:C138"/>
    <mergeCell ref="D138:T138"/>
    <mergeCell ref="A139:C139"/>
    <mergeCell ref="D139:J139"/>
    <mergeCell ref="K139:P139"/>
    <mergeCell ref="Q139:T139"/>
    <mergeCell ref="A140:T140"/>
    <mergeCell ref="D141:D145"/>
    <mergeCell ref="E141:E145"/>
    <mergeCell ref="G141:G145"/>
    <mergeCell ref="H141:H145"/>
    <mergeCell ref="I141:I145"/>
    <mergeCell ref="A110:C110"/>
    <mergeCell ref="A111:C111"/>
    <mergeCell ref="A147:C147"/>
    <mergeCell ref="D147:T147"/>
    <mergeCell ref="H123:H127"/>
    <mergeCell ref="I123:I127"/>
    <mergeCell ref="A128:C128"/>
    <mergeCell ref="A129:C129"/>
    <mergeCell ref="D129:T129"/>
    <mergeCell ref="J123:J127"/>
    <mergeCell ref="A130:C130"/>
    <mergeCell ref="D130:J130"/>
    <mergeCell ref="K130:P130"/>
    <mergeCell ref="Q130:T130"/>
    <mergeCell ref="J141:J145"/>
    <mergeCell ref="A131:T131"/>
    <mergeCell ref="D132:D136"/>
    <mergeCell ref="E132:E136"/>
    <mergeCell ref="G132:G136"/>
    <mergeCell ref="H132:H136"/>
    <mergeCell ref="I132:I136"/>
    <mergeCell ref="J132:J136"/>
    <mergeCell ref="A146:C146"/>
    <mergeCell ref="A102:C102"/>
    <mergeCell ref="D102:T102"/>
    <mergeCell ref="A103:C103"/>
    <mergeCell ref="D103:J103"/>
    <mergeCell ref="K103:P103"/>
    <mergeCell ref="Q103:T103"/>
    <mergeCell ref="A104:T104"/>
    <mergeCell ref="D105:D109"/>
    <mergeCell ref="E105:E109"/>
    <mergeCell ref="G105:G109"/>
    <mergeCell ref="H105:H109"/>
    <mergeCell ref="I105:I109"/>
    <mergeCell ref="A179:D179"/>
    <mergeCell ref="A167:D167"/>
    <mergeCell ref="A180:D180"/>
    <mergeCell ref="A165:D165"/>
    <mergeCell ref="A172:D172"/>
    <mergeCell ref="A168:D168"/>
    <mergeCell ref="A170:D170"/>
    <mergeCell ref="A171:D171"/>
    <mergeCell ref="A112:C112"/>
    <mergeCell ref="D112:J112"/>
    <mergeCell ref="G114:G118"/>
    <mergeCell ref="H114:H118"/>
    <mergeCell ref="I114:I118"/>
    <mergeCell ref="A119:C119"/>
    <mergeCell ref="A120:C120"/>
    <mergeCell ref="D120:T120"/>
    <mergeCell ref="A121:C121"/>
    <mergeCell ref="D121:J121"/>
    <mergeCell ref="K121:P121"/>
    <mergeCell ref="Q121:T121"/>
    <mergeCell ref="J114:J118"/>
    <mergeCell ref="A122:T122"/>
    <mergeCell ref="D123:D127"/>
    <mergeCell ref="E123:E127"/>
    <mergeCell ref="D84:T84"/>
    <mergeCell ref="A177:D177"/>
    <mergeCell ref="A178:D178"/>
    <mergeCell ref="G87:G91"/>
    <mergeCell ref="H87:H91"/>
    <mergeCell ref="I87:I91"/>
    <mergeCell ref="A92:C92"/>
    <mergeCell ref="A93:C93"/>
    <mergeCell ref="D93:T93"/>
    <mergeCell ref="A94:C94"/>
    <mergeCell ref="D94:J94"/>
    <mergeCell ref="K94:P94"/>
    <mergeCell ref="Q94:T94"/>
    <mergeCell ref="A95:T95"/>
    <mergeCell ref="D96:D100"/>
    <mergeCell ref="E96:E100"/>
    <mergeCell ref="A101:C101"/>
    <mergeCell ref="D111:T111"/>
    <mergeCell ref="A163:D163"/>
    <mergeCell ref="A161:D161"/>
    <mergeCell ref="A162:D162"/>
    <mergeCell ref="K112:P112"/>
    <mergeCell ref="G123:G127"/>
    <mergeCell ref="Q112:T112"/>
    <mergeCell ref="A149:C149"/>
    <mergeCell ref="A150:C150"/>
    <mergeCell ref="A152:E152"/>
    <mergeCell ref="A160:D160"/>
    <mergeCell ref="G96:G100"/>
    <mergeCell ref="A183:D183"/>
    <mergeCell ref="A196:D196"/>
    <mergeCell ref="A195:D195"/>
    <mergeCell ref="A194:D194"/>
    <mergeCell ref="A193:D193"/>
    <mergeCell ref="A192:D192"/>
    <mergeCell ref="A191:D191"/>
    <mergeCell ref="A184:D184"/>
    <mergeCell ref="A185:D185"/>
    <mergeCell ref="A186:D186"/>
    <mergeCell ref="A187:D187"/>
    <mergeCell ref="A188:D188"/>
    <mergeCell ref="A190:E190"/>
    <mergeCell ref="F186:S186"/>
    <mergeCell ref="F163:P163"/>
    <mergeCell ref="A113:T113"/>
    <mergeCell ref="D114:D118"/>
    <mergeCell ref="A181:D181"/>
    <mergeCell ref="A182:D182"/>
    <mergeCell ref="C2:T2"/>
    <mergeCell ref="C4:T4"/>
    <mergeCell ref="C3:T3"/>
    <mergeCell ref="D67:J67"/>
    <mergeCell ref="K67:P67"/>
    <mergeCell ref="Q67:T67"/>
    <mergeCell ref="D66:T66"/>
    <mergeCell ref="D51:D55"/>
    <mergeCell ref="E51:E55"/>
    <mergeCell ref="G51:G55"/>
    <mergeCell ref="D57:T57"/>
    <mergeCell ref="I51:I55"/>
    <mergeCell ref="C11:C12"/>
    <mergeCell ref="F11:F12"/>
    <mergeCell ref="G11:I11"/>
    <mergeCell ref="E23:E28"/>
    <mergeCell ref="G60:G64"/>
    <mergeCell ref="I60:I64"/>
    <mergeCell ref="C6:T6"/>
    <mergeCell ref="A38:C38"/>
    <mergeCell ref="A39:C39"/>
    <mergeCell ref="K40:P40"/>
    <mergeCell ref="A59:T59"/>
    <mergeCell ref="A86:T86"/>
    <mergeCell ref="D87:D91"/>
    <mergeCell ref="E87:E91"/>
    <mergeCell ref="C5:T5"/>
    <mergeCell ref="E114:E118"/>
    <mergeCell ref="A83:C83"/>
    <mergeCell ref="A84:C84"/>
    <mergeCell ref="A65:C65"/>
    <mergeCell ref="A66:C66"/>
    <mergeCell ref="A67:C67"/>
    <mergeCell ref="A68:T68"/>
    <mergeCell ref="A74:C74"/>
    <mergeCell ref="A75:C75"/>
    <mergeCell ref="A76:C76"/>
    <mergeCell ref="A77:T77"/>
    <mergeCell ref="G69:G73"/>
    <mergeCell ref="I69:I73"/>
    <mergeCell ref="E60:E64"/>
    <mergeCell ref="H69:H73"/>
    <mergeCell ref="D76:J76"/>
    <mergeCell ref="E78:E82"/>
    <mergeCell ref="A85:C85"/>
    <mergeCell ref="G78:G82"/>
    <mergeCell ref="I78:I82"/>
    <mergeCell ref="D11:E11"/>
    <mergeCell ref="Q40:T40"/>
    <mergeCell ref="D60:D64"/>
    <mergeCell ref="G150:P150"/>
    <mergeCell ref="D58:J58"/>
    <mergeCell ref="K58:P58"/>
    <mergeCell ref="Q58:T58"/>
    <mergeCell ref="H33:H37"/>
    <mergeCell ref="Q49:T49"/>
    <mergeCell ref="H78:H82"/>
    <mergeCell ref="K85:P85"/>
    <mergeCell ref="Q85:T85"/>
    <mergeCell ref="Q150:T150"/>
    <mergeCell ref="D78:D82"/>
    <mergeCell ref="K76:P76"/>
    <mergeCell ref="Q76:T76"/>
    <mergeCell ref="D69:D73"/>
    <mergeCell ref="E69:E73"/>
    <mergeCell ref="F42:F46"/>
    <mergeCell ref="D75:T75"/>
    <mergeCell ref="H60:H64"/>
    <mergeCell ref="D85:J85"/>
    <mergeCell ref="H96:H100"/>
    <mergeCell ref="I96:I100"/>
    <mergeCell ref="D14:D18"/>
    <mergeCell ref="E14:E18"/>
    <mergeCell ref="H42:H46"/>
    <mergeCell ref="G23:G28"/>
    <mergeCell ref="A21:C21"/>
    <mergeCell ref="A29:C29"/>
    <mergeCell ref="A30:C30"/>
    <mergeCell ref="A31:C31"/>
    <mergeCell ref="A13:T13"/>
    <mergeCell ref="F23:F28"/>
    <mergeCell ref="A48:C48"/>
    <mergeCell ref="A49:C49"/>
    <mergeCell ref="A41:T41"/>
    <mergeCell ref="A40:C40"/>
    <mergeCell ref="A47:C47"/>
    <mergeCell ref="I23:I28"/>
    <mergeCell ref="D33:D37"/>
    <mergeCell ref="E33:E37"/>
    <mergeCell ref="I33:I37"/>
    <mergeCell ref="Q11:Q12"/>
    <mergeCell ref="R11:S11"/>
    <mergeCell ref="T11:T12"/>
    <mergeCell ref="A57:C57"/>
    <mergeCell ref="A58:C58"/>
    <mergeCell ref="H51:H55"/>
    <mergeCell ref="G14:G18"/>
    <mergeCell ref="I14:I18"/>
    <mergeCell ref="D20:T20"/>
    <mergeCell ref="D21:J21"/>
    <mergeCell ref="K21:P21"/>
    <mergeCell ref="Q21:T21"/>
    <mergeCell ref="H14:H18"/>
    <mergeCell ref="H23:H28"/>
    <mergeCell ref="D42:D46"/>
    <mergeCell ref="J42:J46"/>
    <mergeCell ref="E42:E46"/>
    <mergeCell ref="G42:G46"/>
    <mergeCell ref="I42:I46"/>
    <mergeCell ref="D39:T39"/>
    <mergeCell ref="D40:J40"/>
    <mergeCell ref="D48:T48"/>
    <mergeCell ref="D49:J49"/>
    <mergeCell ref="K49:P49"/>
    <mergeCell ref="A159:D159"/>
    <mergeCell ref="A199:E199"/>
    <mergeCell ref="A200:D200"/>
    <mergeCell ref="C8:R8"/>
    <mergeCell ref="C9:R9"/>
    <mergeCell ref="C10:R10"/>
    <mergeCell ref="A50:T50"/>
    <mergeCell ref="A56:C56"/>
    <mergeCell ref="A11:A12"/>
    <mergeCell ref="J23:J28"/>
    <mergeCell ref="F33:F37"/>
    <mergeCell ref="J33:J37"/>
    <mergeCell ref="D23:D28"/>
    <mergeCell ref="D30:T30"/>
    <mergeCell ref="D31:J31"/>
    <mergeCell ref="K31:P31"/>
    <mergeCell ref="Q31:T31"/>
    <mergeCell ref="G33:G37"/>
    <mergeCell ref="A22:T22"/>
    <mergeCell ref="A19:C19"/>
    <mergeCell ref="A20:C20"/>
    <mergeCell ref="B11:B12"/>
    <mergeCell ref="J11:J12"/>
    <mergeCell ref="K11:P11"/>
  </mergeCells>
  <dataValidations count="2">
    <dataValidation allowBlank="1" showInputMessage="1" showErrorMessage="1" promptTitle="This cell contains equation" sqref="F149 D150:D151 D47 D49 D67 D56:E56 D65:E65 D74:E74 D21 D38 D40 D83:E83 D31 D19 D76 D58 D29:E29 G29:I29 D85 D92:E92 D94 D101:E101 D103 D110:E110 D112 D119:E119 D121 D128:E128 D130 D137:E137 D139 D146:E146 D148" xr:uid="{00000000-0002-0000-0500-000000000000}">
      <formula1>0</formula1>
      <formula2>0</formula2>
    </dataValidation>
    <dataValidation allowBlank="1" showInputMessage="1" showErrorMessage="1" prompt="Contignency/Modeule:_x000a_are extra hours that are estimated for each module and upon need according to the nature and complexity of the specific module _x000a_then they are Summed  for all modules is in &quot;Total Modules Contingency&quot;" sqref="D147:T147 D20:T20 D30:T30 D39:T39 D48:T48 D57:T57 D66:T66 D75:T75 D84:T84 D93:T93 D102:T102 D111:T111 D120:T120 D129:T129 D138:T138" xr:uid="{00000000-0002-0000-0500-000001000000}"/>
  </dataValidations>
  <pageMargins left="0.75" right="0.75" top="1" bottom="1" header="0.51180555555555551" footer="0.51180555555555551"/>
  <pageSetup firstPageNumber="0" orientation="portrait"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tabColor indexed="62"/>
  </sheetPr>
  <dimension ref="A1:RG32"/>
  <sheetViews>
    <sheetView topLeftCell="A4" zoomScaleNormal="100" workbookViewId="0">
      <selection activeCell="H9" sqref="H9"/>
    </sheetView>
  </sheetViews>
  <sheetFormatPr defaultColWidth="9.140625" defaultRowHeight="15" x14ac:dyDescent="0.25"/>
  <cols>
    <col min="1" max="1" width="19.5703125" style="37" customWidth="1"/>
    <col min="2" max="2" width="14.140625" style="37" customWidth="1"/>
    <col min="3" max="3" width="38.5703125" style="37" customWidth="1"/>
    <col min="4" max="4" width="8.85546875" style="38" customWidth="1"/>
    <col min="5" max="5" width="7.5703125" style="38" customWidth="1"/>
    <col min="6" max="6" width="8.85546875" style="38" customWidth="1"/>
    <col min="7" max="7" width="7.28515625" style="38" customWidth="1"/>
    <col min="8" max="8" width="8.85546875" style="38" customWidth="1"/>
    <col min="9" max="9" width="7.5703125" style="38" customWidth="1"/>
    <col min="10" max="10" width="8.85546875" style="38" customWidth="1"/>
    <col min="11" max="11" width="12.5703125" style="38" customWidth="1"/>
    <col min="12" max="12" width="9.5703125" style="37" customWidth="1"/>
    <col min="13" max="13" width="11.28515625" style="37" customWidth="1"/>
    <col min="14" max="16384" width="9.140625" style="37"/>
  </cols>
  <sheetData>
    <row r="1" spans="1:475" ht="15.75" thickBot="1" x14ac:dyDescent="0.3">
      <c r="A1" s="648" t="s">
        <v>209</v>
      </c>
      <c r="B1" s="649"/>
      <c r="C1" s="650"/>
      <c r="D1" s="196"/>
      <c r="E1" s="196"/>
      <c r="F1" s="196"/>
      <c r="G1" s="196"/>
      <c r="H1" s="196"/>
      <c r="I1" s="196"/>
    </row>
    <row r="2" spans="1:475" x14ac:dyDescent="0.25">
      <c r="A2" s="197" t="s">
        <v>210</v>
      </c>
      <c r="B2" s="643" t="s">
        <v>211</v>
      </c>
      <c r="C2" s="643"/>
    </row>
    <row r="3" spans="1:475" x14ac:dyDescent="0.25">
      <c r="A3" s="39" t="s">
        <v>212</v>
      </c>
      <c r="B3" s="644" t="s">
        <v>213</v>
      </c>
      <c r="C3" s="644"/>
    </row>
    <row r="4" spans="1:475" x14ac:dyDescent="0.25">
      <c r="D4" s="645" t="s">
        <v>214</v>
      </c>
      <c r="E4" s="645"/>
      <c r="F4" s="646" t="s">
        <v>215</v>
      </c>
      <c r="G4" s="646"/>
      <c r="H4" s="645" t="s">
        <v>216</v>
      </c>
      <c r="I4" s="645"/>
      <c r="J4" s="646" t="s">
        <v>217</v>
      </c>
      <c r="K4" s="646"/>
      <c r="L4" s="653" t="s">
        <v>218</v>
      </c>
      <c r="M4" s="653"/>
    </row>
    <row r="5" spans="1:475" s="43" customFormat="1" ht="18" customHeight="1" x14ac:dyDescent="0.25">
      <c r="A5" s="40" t="s">
        <v>219</v>
      </c>
      <c r="B5" s="392" t="s">
        <v>220</v>
      </c>
      <c r="C5" s="393" t="s">
        <v>221</v>
      </c>
      <c r="D5" s="41" t="s">
        <v>222</v>
      </c>
      <c r="E5" s="42" t="s">
        <v>223</v>
      </c>
      <c r="F5" s="41" t="s">
        <v>222</v>
      </c>
      <c r="G5" s="42" t="s">
        <v>223</v>
      </c>
      <c r="H5" s="41" t="s">
        <v>222</v>
      </c>
      <c r="I5" s="42" t="s">
        <v>223</v>
      </c>
      <c r="J5" s="41" t="s">
        <v>222</v>
      </c>
      <c r="K5" s="42" t="s">
        <v>223</v>
      </c>
      <c r="L5" s="41" t="s">
        <v>222</v>
      </c>
      <c r="M5" s="42" t="s">
        <v>223</v>
      </c>
    </row>
    <row r="6" spans="1:475" s="48" customFormat="1" ht="15" customHeight="1" x14ac:dyDescent="0.25">
      <c r="A6" s="651" t="s">
        <v>224</v>
      </c>
      <c r="B6" s="44"/>
      <c r="C6" s="442" t="s">
        <v>471</v>
      </c>
      <c r="D6" s="45"/>
      <c r="E6" s="46"/>
      <c r="F6" s="45"/>
      <c r="G6" s="46"/>
      <c r="H6" s="45">
        <v>1200</v>
      </c>
      <c r="I6" s="46"/>
      <c r="J6" s="45"/>
      <c r="K6" s="46"/>
      <c r="L6" s="226">
        <f>SUM(J6,H6,F6,D6)</f>
        <v>1200</v>
      </c>
      <c r="M6" s="47">
        <f>SUM(K6,I6,G6,E6)</f>
        <v>0</v>
      </c>
    </row>
    <row r="7" spans="1:475" s="51" customFormat="1" x14ac:dyDescent="0.2">
      <c r="A7" s="651"/>
      <c r="B7" s="49"/>
      <c r="C7" s="442"/>
      <c r="D7" s="45"/>
      <c r="E7" s="46"/>
      <c r="F7" s="45"/>
      <c r="G7" s="46"/>
      <c r="H7" s="45"/>
      <c r="I7" s="46"/>
      <c r="J7" s="45"/>
      <c r="K7" s="46"/>
      <c r="L7" s="226">
        <f>SUM(J7,H7,F7,D7)</f>
        <v>0</v>
      </c>
      <c r="M7" s="47">
        <f>SUM(K7,I7,G7,E7)</f>
        <v>0</v>
      </c>
    </row>
    <row r="8" spans="1:475" s="51" customFormat="1" x14ac:dyDescent="0.2">
      <c r="A8" s="651"/>
      <c r="B8" s="49"/>
      <c r="C8" s="442"/>
      <c r="D8" s="45"/>
      <c r="E8" s="46"/>
      <c r="F8" s="45"/>
      <c r="G8" s="46"/>
      <c r="H8" s="45"/>
      <c r="I8" s="46"/>
      <c r="J8" s="45" t="s">
        <v>213</v>
      </c>
      <c r="K8" s="46"/>
      <c r="L8" s="226">
        <f>SUM(J8,H8,F8,D8)</f>
        <v>0</v>
      </c>
      <c r="M8" s="47">
        <f t="shared" ref="M8:M17" si="0">SUM(K8,I8,G8,E8)</f>
        <v>0</v>
      </c>
    </row>
    <row r="9" spans="1:475" s="51" customFormat="1" ht="51" x14ac:dyDescent="0.2">
      <c r="A9" s="651"/>
      <c r="B9" s="49"/>
      <c r="C9" s="446" t="s">
        <v>466</v>
      </c>
      <c r="D9" s="45"/>
      <c r="E9" s="45"/>
      <c r="F9" s="45"/>
      <c r="G9" s="45"/>
      <c r="H9" s="45">
        <v>240</v>
      </c>
      <c r="I9" s="45"/>
      <c r="J9" s="45"/>
      <c r="K9" s="45"/>
      <c r="L9" s="226">
        <f t="shared" ref="L9:L17" si="1">SUM(J9,H9,F9,D9)</f>
        <v>240</v>
      </c>
      <c r="M9" s="226">
        <f t="shared" si="0"/>
        <v>0</v>
      </c>
    </row>
    <row r="10" spans="1:475" s="51" customFormat="1" ht="63.75" x14ac:dyDescent="0.2">
      <c r="A10" s="651"/>
      <c r="B10" s="49"/>
      <c r="C10" s="10" t="s">
        <v>467</v>
      </c>
      <c r="D10" s="45"/>
      <c r="E10" s="45"/>
      <c r="F10" s="45"/>
      <c r="G10" s="45"/>
      <c r="H10" s="467">
        <v>80</v>
      </c>
      <c r="I10" s="45"/>
      <c r="J10" s="45"/>
      <c r="K10" s="45"/>
      <c r="L10" s="226">
        <f t="shared" si="1"/>
        <v>80</v>
      </c>
      <c r="M10" s="226">
        <f t="shared" si="0"/>
        <v>0</v>
      </c>
    </row>
    <row r="11" spans="1:475" s="51" customFormat="1" ht="45" x14ac:dyDescent="0.25">
      <c r="A11" s="651"/>
      <c r="B11" s="49"/>
      <c r="C11" s="466" t="s">
        <v>468</v>
      </c>
      <c r="D11" s="45"/>
      <c r="E11" s="45"/>
      <c r="F11" s="45"/>
      <c r="G11" s="45"/>
      <c r="H11" s="467">
        <f t="shared" ref="H11" si="2">F11*1*8*10</f>
        <v>0</v>
      </c>
      <c r="I11" s="45"/>
      <c r="J11" s="45"/>
      <c r="K11" s="45"/>
      <c r="L11" s="226">
        <f t="shared" si="1"/>
        <v>0</v>
      </c>
      <c r="M11" s="226">
        <f t="shared" si="0"/>
        <v>0</v>
      </c>
    </row>
    <row r="12" spans="1:475" s="51" customFormat="1" ht="75" x14ac:dyDescent="0.25">
      <c r="A12" s="651"/>
      <c r="B12" s="131"/>
      <c r="C12" s="466" t="s">
        <v>469</v>
      </c>
      <c r="D12" s="132"/>
      <c r="E12" s="132"/>
      <c r="F12" s="132"/>
      <c r="G12" s="132"/>
      <c r="H12" s="467">
        <v>160</v>
      </c>
      <c r="I12" s="132"/>
      <c r="J12" s="132"/>
      <c r="K12" s="132"/>
      <c r="L12" s="463">
        <f t="shared" si="1"/>
        <v>160</v>
      </c>
      <c r="M12" s="463">
        <f t="shared" si="0"/>
        <v>0</v>
      </c>
    </row>
    <row r="13" spans="1:475" s="140" customFormat="1" ht="60" x14ac:dyDescent="0.25">
      <c r="A13" s="651"/>
      <c r="B13" s="137"/>
      <c r="C13" s="466" t="s">
        <v>470</v>
      </c>
      <c r="D13" s="138"/>
      <c r="E13" s="138"/>
      <c r="F13" s="138"/>
      <c r="G13" s="138"/>
      <c r="H13" s="138"/>
      <c r="I13" s="138"/>
      <c r="J13" s="138"/>
      <c r="K13" s="138"/>
      <c r="L13" s="139">
        <f t="shared" si="1"/>
        <v>0</v>
      </c>
      <c r="M13" s="139">
        <f t="shared" si="0"/>
        <v>0</v>
      </c>
      <c r="N13" s="156"/>
      <c r="O13" s="156"/>
      <c r="P13" s="156"/>
      <c r="Q13" s="156"/>
      <c r="R13" s="156"/>
      <c r="S13" s="156"/>
      <c r="T13" s="156"/>
      <c r="U13" s="156"/>
      <c r="V13" s="156"/>
      <c r="W13" s="156"/>
      <c r="X13" s="156"/>
      <c r="Y13" s="156"/>
      <c r="Z13" s="156"/>
      <c r="AA13" s="156"/>
      <c r="AB13" s="156"/>
      <c r="AC13" s="156"/>
      <c r="AD13" s="156"/>
      <c r="AE13" s="156"/>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51"/>
      <c r="CI13" s="51"/>
      <c r="CJ13" s="51"/>
      <c r="CK13" s="51"/>
      <c r="CL13" s="51"/>
      <c r="CM13" s="51"/>
      <c r="CN13" s="51"/>
      <c r="CO13" s="51"/>
      <c r="CP13" s="51"/>
      <c r="CQ13" s="51"/>
      <c r="CR13" s="51"/>
      <c r="CS13" s="51"/>
      <c r="CT13" s="51"/>
      <c r="CU13" s="51"/>
      <c r="CV13" s="51"/>
      <c r="CW13" s="51"/>
      <c r="CX13" s="51"/>
      <c r="CY13" s="51"/>
      <c r="CZ13" s="51"/>
      <c r="DA13" s="51"/>
      <c r="DB13" s="51"/>
      <c r="DC13" s="51"/>
      <c r="DD13" s="51"/>
      <c r="DE13" s="51"/>
      <c r="DF13" s="51"/>
      <c r="DG13" s="51"/>
      <c r="DH13" s="51"/>
      <c r="DI13" s="51"/>
      <c r="DJ13" s="51"/>
      <c r="DK13" s="51"/>
      <c r="DL13" s="51"/>
      <c r="DM13" s="51"/>
      <c r="DN13" s="51"/>
      <c r="DO13" s="51"/>
      <c r="DP13" s="51"/>
      <c r="DQ13" s="51"/>
      <c r="DR13" s="51"/>
      <c r="DS13" s="51"/>
      <c r="DT13" s="51"/>
      <c r="DU13" s="51"/>
      <c r="DV13" s="51"/>
      <c r="DW13" s="51"/>
      <c r="DX13" s="51"/>
      <c r="DY13" s="51"/>
      <c r="DZ13" s="51"/>
      <c r="EA13" s="51"/>
      <c r="EB13" s="51"/>
      <c r="EC13" s="51"/>
      <c r="ED13" s="51"/>
      <c r="EE13" s="51"/>
      <c r="EF13" s="51"/>
      <c r="EG13" s="51"/>
      <c r="EH13" s="51"/>
      <c r="EI13" s="51"/>
      <c r="EJ13" s="51"/>
      <c r="EK13" s="51"/>
      <c r="EL13" s="51"/>
      <c r="EM13" s="51"/>
      <c r="EN13" s="51"/>
      <c r="EO13" s="51"/>
      <c r="EP13" s="51"/>
      <c r="EQ13" s="51"/>
      <c r="ER13" s="51"/>
      <c r="ES13" s="51"/>
      <c r="ET13" s="51"/>
      <c r="EU13" s="51"/>
      <c r="EV13" s="51"/>
      <c r="EW13" s="51"/>
      <c r="EX13" s="51"/>
      <c r="EY13" s="51"/>
      <c r="EZ13" s="51"/>
      <c r="FA13" s="51"/>
      <c r="FB13" s="51"/>
      <c r="FC13" s="51"/>
      <c r="FD13" s="51"/>
      <c r="FE13" s="51"/>
      <c r="FF13" s="51"/>
      <c r="FG13" s="51"/>
      <c r="FH13" s="51"/>
      <c r="FI13" s="51"/>
      <c r="FJ13" s="51"/>
      <c r="FK13" s="51"/>
      <c r="FL13" s="51"/>
      <c r="FM13" s="51"/>
      <c r="FN13" s="51"/>
      <c r="FO13" s="51"/>
      <c r="FP13" s="51"/>
      <c r="FQ13" s="51"/>
      <c r="FR13" s="51"/>
      <c r="FS13" s="51"/>
      <c r="FT13" s="51"/>
      <c r="FU13" s="51"/>
      <c r="FV13" s="51"/>
      <c r="FW13" s="51"/>
      <c r="FX13" s="51"/>
      <c r="FY13" s="51"/>
      <c r="FZ13" s="51"/>
      <c r="GA13" s="51"/>
      <c r="GB13" s="51"/>
      <c r="GC13" s="51"/>
      <c r="GD13" s="51"/>
      <c r="GE13" s="51"/>
      <c r="GF13" s="51"/>
      <c r="GG13" s="51"/>
      <c r="GH13" s="51"/>
      <c r="GI13" s="51"/>
      <c r="GJ13" s="51"/>
      <c r="GK13" s="51"/>
      <c r="GL13" s="51"/>
      <c r="GM13" s="51"/>
      <c r="GN13" s="51"/>
      <c r="GO13" s="51"/>
      <c r="GP13" s="51"/>
      <c r="GQ13" s="51"/>
      <c r="GR13" s="51"/>
      <c r="GS13" s="51"/>
      <c r="GT13" s="51"/>
      <c r="GU13" s="51"/>
      <c r="GV13" s="51"/>
      <c r="GW13" s="51"/>
      <c r="GX13" s="51"/>
      <c r="GY13" s="51"/>
      <c r="GZ13" s="51"/>
      <c r="HA13" s="51"/>
      <c r="HB13" s="51"/>
      <c r="HC13" s="51"/>
      <c r="HD13" s="51"/>
      <c r="HE13" s="51"/>
      <c r="HF13" s="51"/>
      <c r="HG13" s="51"/>
      <c r="HH13" s="51"/>
      <c r="HI13" s="51"/>
      <c r="HJ13" s="51"/>
      <c r="HK13" s="51"/>
      <c r="HL13" s="51"/>
      <c r="HM13" s="51"/>
      <c r="HN13" s="51"/>
      <c r="HO13" s="51"/>
      <c r="HP13" s="51"/>
      <c r="HQ13" s="51"/>
      <c r="HR13" s="51"/>
      <c r="HS13" s="51"/>
      <c r="HT13" s="51"/>
      <c r="HU13" s="51"/>
      <c r="HV13" s="51"/>
      <c r="HW13" s="51"/>
      <c r="HX13" s="51"/>
      <c r="HY13" s="51"/>
      <c r="HZ13" s="51"/>
      <c r="IA13" s="51"/>
      <c r="IB13" s="51"/>
      <c r="IC13" s="51"/>
      <c r="ID13" s="51"/>
      <c r="IE13" s="51"/>
      <c r="IF13" s="51"/>
      <c r="IG13" s="51"/>
      <c r="IH13" s="51"/>
      <c r="II13" s="51"/>
      <c r="IJ13" s="51"/>
      <c r="IK13" s="51"/>
      <c r="IL13" s="51"/>
      <c r="IM13" s="51"/>
      <c r="IN13" s="51"/>
      <c r="IO13" s="51"/>
      <c r="IP13" s="51"/>
      <c r="IQ13" s="51"/>
      <c r="IR13" s="51"/>
      <c r="IS13" s="51"/>
      <c r="IT13" s="51"/>
      <c r="IU13" s="51"/>
      <c r="IV13" s="51"/>
      <c r="IW13" s="51"/>
      <c r="IX13" s="51"/>
      <c r="IY13" s="51"/>
      <c r="IZ13" s="51"/>
      <c r="JA13" s="51"/>
      <c r="JB13" s="51"/>
      <c r="JC13" s="51"/>
      <c r="JD13" s="51"/>
      <c r="JE13" s="51"/>
      <c r="JF13" s="51"/>
      <c r="JG13" s="51"/>
      <c r="JH13" s="51"/>
      <c r="JI13" s="51"/>
      <c r="JJ13" s="51"/>
      <c r="JK13" s="51"/>
      <c r="JL13" s="51"/>
      <c r="JM13" s="51"/>
      <c r="JN13" s="51"/>
      <c r="JO13" s="51"/>
      <c r="JP13" s="51"/>
      <c r="JQ13" s="51"/>
      <c r="JR13" s="51"/>
      <c r="JS13" s="51"/>
      <c r="JT13" s="51"/>
      <c r="JU13" s="51"/>
      <c r="JV13" s="51"/>
      <c r="JW13" s="51"/>
      <c r="JX13" s="51"/>
      <c r="JY13" s="51"/>
      <c r="JZ13" s="51"/>
      <c r="KA13" s="51"/>
      <c r="KB13" s="51"/>
      <c r="KC13" s="51"/>
      <c r="KD13" s="51"/>
      <c r="KE13" s="51"/>
      <c r="KF13" s="51"/>
      <c r="KG13" s="51"/>
      <c r="KH13" s="51"/>
      <c r="KI13" s="51"/>
      <c r="KJ13" s="51"/>
      <c r="KK13" s="51"/>
      <c r="KL13" s="51"/>
      <c r="KM13" s="51"/>
      <c r="KN13" s="51"/>
      <c r="KO13" s="51"/>
      <c r="KP13" s="51"/>
      <c r="KQ13" s="51"/>
      <c r="KR13" s="51"/>
      <c r="KS13" s="51"/>
      <c r="KT13" s="51"/>
      <c r="KU13" s="51"/>
      <c r="KV13" s="51"/>
      <c r="KW13" s="51"/>
      <c r="KX13" s="51"/>
      <c r="KY13" s="51"/>
      <c r="KZ13" s="51"/>
      <c r="LA13" s="51"/>
      <c r="LB13" s="51"/>
      <c r="LC13" s="51"/>
      <c r="LD13" s="51"/>
      <c r="LE13" s="51"/>
      <c r="LF13" s="51"/>
      <c r="LG13" s="51"/>
      <c r="LH13" s="51"/>
      <c r="LI13" s="51"/>
      <c r="LJ13" s="51"/>
      <c r="LK13" s="51"/>
      <c r="LL13" s="51"/>
      <c r="LM13" s="51"/>
      <c r="LN13" s="51"/>
      <c r="LO13" s="51"/>
      <c r="LP13" s="51"/>
      <c r="LQ13" s="51"/>
      <c r="LR13" s="51"/>
      <c r="LS13" s="51"/>
      <c r="LT13" s="51"/>
      <c r="LU13" s="51"/>
      <c r="LV13" s="51"/>
      <c r="LW13" s="51"/>
      <c r="LX13" s="51"/>
      <c r="LY13" s="51"/>
      <c r="LZ13" s="51"/>
      <c r="MA13" s="51"/>
      <c r="MB13" s="51"/>
      <c r="MC13" s="51"/>
      <c r="MD13" s="51"/>
      <c r="ME13" s="51"/>
      <c r="MF13" s="51"/>
      <c r="MG13" s="51"/>
      <c r="MH13" s="51"/>
      <c r="MI13" s="51"/>
      <c r="MJ13" s="51"/>
      <c r="MK13" s="51"/>
      <c r="ML13" s="51"/>
      <c r="MM13" s="51"/>
      <c r="MN13" s="51"/>
      <c r="MO13" s="51"/>
      <c r="MP13" s="51"/>
      <c r="MQ13" s="51"/>
      <c r="MR13" s="51"/>
      <c r="MS13" s="51"/>
      <c r="MT13" s="51"/>
      <c r="MU13" s="51"/>
      <c r="MV13" s="51"/>
      <c r="MW13" s="51"/>
      <c r="MX13" s="51"/>
      <c r="MY13" s="51"/>
      <c r="MZ13" s="51"/>
      <c r="NA13" s="51"/>
      <c r="NB13" s="51"/>
      <c r="NC13" s="51"/>
      <c r="ND13" s="51"/>
      <c r="NE13" s="51"/>
      <c r="NF13" s="51"/>
      <c r="NG13" s="51"/>
      <c r="NH13" s="51"/>
      <c r="NI13" s="51"/>
      <c r="NJ13" s="51"/>
      <c r="NK13" s="51"/>
      <c r="NL13" s="51"/>
      <c r="NM13" s="51"/>
      <c r="NN13" s="51"/>
      <c r="NO13" s="51"/>
      <c r="NP13" s="51"/>
      <c r="NQ13" s="51"/>
      <c r="NR13" s="51"/>
      <c r="NS13" s="51"/>
      <c r="NT13" s="51"/>
      <c r="NU13" s="51"/>
      <c r="NV13" s="51"/>
      <c r="NW13" s="51"/>
      <c r="NX13" s="51"/>
      <c r="NY13" s="51"/>
      <c r="NZ13" s="51"/>
      <c r="OA13" s="51"/>
      <c r="OB13" s="51"/>
      <c r="OC13" s="51"/>
      <c r="OD13" s="51"/>
      <c r="OE13" s="51"/>
      <c r="OF13" s="51"/>
      <c r="OG13" s="51"/>
      <c r="OH13" s="51"/>
      <c r="OI13" s="51"/>
      <c r="OJ13" s="51"/>
      <c r="OK13" s="51"/>
      <c r="OL13" s="51"/>
      <c r="OM13" s="51"/>
      <c r="ON13" s="51"/>
      <c r="OO13" s="51"/>
      <c r="OP13" s="51"/>
      <c r="OQ13" s="51"/>
      <c r="OR13" s="51"/>
      <c r="OS13" s="51"/>
      <c r="OT13" s="51"/>
      <c r="OU13" s="51"/>
      <c r="OV13" s="51"/>
      <c r="OW13" s="51"/>
      <c r="OX13" s="51"/>
      <c r="OY13" s="51"/>
      <c r="OZ13" s="51"/>
      <c r="PA13" s="51"/>
      <c r="PB13" s="51"/>
      <c r="PC13" s="51"/>
      <c r="PD13" s="51"/>
      <c r="PE13" s="51"/>
      <c r="PF13" s="51"/>
      <c r="PG13" s="51"/>
      <c r="PH13" s="51"/>
      <c r="PI13" s="51"/>
      <c r="PJ13" s="51"/>
      <c r="PK13" s="51"/>
      <c r="PL13" s="51"/>
      <c r="PM13" s="51"/>
      <c r="PN13" s="51"/>
      <c r="PO13" s="51"/>
      <c r="PP13" s="51"/>
      <c r="PQ13" s="51"/>
      <c r="PR13" s="51"/>
      <c r="PS13" s="51"/>
      <c r="PT13" s="51"/>
      <c r="PU13" s="51"/>
      <c r="PV13" s="51"/>
      <c r="PW13" s="51"/>
      <c r="PX13" s="51"/>
      <c r="PY13" s="51"/>
      <c r="PZ13" s="51"/>
      <c r="QA13" s="51"/>
      <c r="QB13" s="51"/>
      <c r="QC13" s="51"/>
      <c r="QD13" s="51"/>
      <c r="QE13" s="51"/>
      <c r="QF13" s="51"/>
      <c r="QG13" s="51"/>
      <c r="QH13" s="51"/>
      <c r="QI13" s="51"/>
      <c r="QJ13" s="51"/>
      <c r="QK13" s="51"/>
      <c r="QL13" s="51"/>
      <c r="QM13" s="51"/>
      <c r="QN13" s="51"/>
      <c r="QO13" s="51"/>
      <c r="QP13" s="51"/>
      <c r="QQ13" s="51"/>
      <c r="QR13" s="51"/>
      <c r="QS13" s="51"/>
      <c r="QT13" s="51"/>
      <c r="QU13" s="51"/>
      <c r="QV13" s="51"/>
      <c r="QW13" s="51"/>
      <c r="QX13" s="51"/>
      <c r="QY13" s="51"/>
      <c r="QZ13" s="51"/>
      <c r="RA13" s="51"/>
      <c r="RB13" s="51"/>
      <c r="RC13" s="51"/>
      <c r="RD13" s="51"/>
      <c r="RE13" s="51"/>
      <c r="RF13" s="51"/>
      <c r="RG13" s="51"/>
    </row>
    <row r="14" spans="1:475" s="51" customFormat="1" x14ac:dyDescent="0.2">
      <c r="A14" s="651"/>
      <c r="B14" s="115"/>
      <c r="C14" s="116"/>
      <c r="D14" s="117"/>
      <c r="E14" s="117"/>
      <c r="F14" s="117"/>
      <c r="G14" s="117"/>
      <c r="H14" s="117"/>
      <c r="I14" s="117"/>
      <c r="J14" s="117"/>
      <c r="K14" s="117"/>
      <c r="L14" s="118">
        <f t="shared" si="1"/>
        <v>0</v>
      </c>
      <c r="M14" s="118">
        <f t="shared" si="0"/>
        <v>0</v>
      </c>
    </row>
    <row r="15" spans="1:475" s="51" customFormat="1" x14ac:dyDescent="0.2">
      <c r="A15" s="651"/>
      <c r="B15" s="49"/>
      <c r="C15" s="50"/>
      <c r="D15" s="45"/>
      <c r="E15" s="45"/>
      <c r="F15" s="45"/>
      <c r="G15" s="45"/>
      <c r="H15" s="45"/>
      <c r="I15" s="45"/>
      <c r="J15" s="45"/>
      <c r="K15" s="45"/>
      <c r="L15" s="226">
        <f t="shared" si="1"/>
        <v>0</v>
      </c>
      <c r="M15" s="226">
        <f t="shared" si="0"/>
        <v>0</v>
      </c>
    </row>
    <row r="16" spans="1:475" s="51" customFormat="1" x14ac:dyDescent="0.2">
      <c r="A16" s="651"/>
      <c r="B16" s="49"/>
      <c r="C16" s="50"/>
      <c r="D16" s="45"/>
      <c r="E16" s="45"/>
      <c r="F16" s="45"/>
      <c r="G16" s="45"/>
      <c r="H16" s="45"/>
      <c r="I16" s="45"/>
      <c r="J16" s="45"/>
      <c r="K16" s="45"/>
      <c r="L16" s="226">
        <f t="shared" si="1"/>
        <v>0</v>
      </c>
      <c r="M16" s="226">
        <f t="shared" si="0"/>
        <v>0</v>
      </c>
    </row>
    <row r="17" spans="1:13" s="51" customFormat="1" x14ac:dyDescent="0.2">
      <c r="A17" s="52"/>
      <c r="B17" s="49"/>
      <c r="C17" s="50" t="s">
        <v>218</v>
      </c>
      <c r="D17" s="364">
        <f t="shared" ref="D17:K17" si="3">SUM(D6:D16)</f>
        <v>0</v>
      </c>
      <c r="E17" s="364">
        <f t="shared" si="3"/>
        <v>0</v>
      </c>
      <c r="F17" s="364">
        <f t="shared" si="3"/>
        <v>0</v>
      </c>
      <c r="G17" s="364">
        <f t="shared" si="3"/>
        <v>0</v>
      </c>
      <c r="H17" s="364">
        <f t="shared" si="3"/>
        <v>1680</v>
      </c>
      <c r="I17" s="364">
        <f t="shared" si="3"/>
        <v>0</v>
      </c>
      <c r="J17" s="364">
        <f t="shared" si="3"/>
        <v>0</v>
      </c>
      <c r="K17" s="226">
        <f t="shared" si="3"/>
        <v>0</v>
      </c>
      <c r="L17" s="226">
        <f t="shared" si="1"/>
        <v>1680</v>
      </c>
      <c r="M17" s="226">
        <f t="shared" si="0"/>
        <v>0</v>
      </c>
    </row>
    <row r="18" spans="1:13" s="48" customFormat="1" x14ac:dyDescent="0.25">
      <c r="A18" s="53"/>
      <c r="B18" s="362"/>
      <c r="C18" s="363" t="s">
        <v>225</v>
      </c>
      <c r="D18" s="647">
        <f>SUM(D17:E17)</f>
        <v>0</v>
      </c>
      <c r="E18" s="647"/>
      <c r="F18" s="647">
        <f>SUM(F17:G17)</f>
        <v>0</v>
      </c>
      <c r="G18" s="647"/>
      <c r="H18" s="647">
        <f>SUM(H17:I17)</f>
        <v>1680</v>
      </c>
      <c r="I18" s="647"/>
      <c r="J18" s="647">
        <f>SUM(J17:K17)</f>
        <v>0</v>
      </c>
      <c r="K18" s="647"/>
      <c r="L18" s="226"/>
      <c r="M18" s="226"/>
    </row>
    <row r="19" spans="1:13" s="55" customFormat="1" x14ac:dyDescent="0.25">
      <c r="A19" s="54"/>
      <c r="B19" s="642" t="s">
        <v>226</v>
      </c>
      <c r="C19" s="642"/>
      <c r="D19" s="642"/>
      <c r="E19" s="642"/>
      <c r="F19" s="642"/>
      <c r="G19" s="642"/>
      <c r="H19" s="642"/>
      <c r="I19" s="642"/>
      <c r="J19" s="642"/>
      <c r="K19" s="642"/>
      <c r="L19" s="394">
        <f>SUM(L6:L16)</f>
        <v>1680</v>
      </c>
      <c r="M19" s="395">
        <f>SUM(M6:M16)</f>
        <v>0</v>
      </c>
    </row>
    <row r="20" spans="1:13" x14ac:dyDescent="0.25">
      <c r="B20" s="654" t="s">
        <v>227</v>
      </c>
      <c r="C20" s="654"/>
      <c r="D20" s="654"/>
      <c r="E20" s="654"/>
      <c r="F20" s="654"/>
      <c r="G20" s="654"/>
      <c r="H20" s="654"/>
      <c r="I20" s="654"/>
      <c r="J20" s="654"/>
      <c r="K20" s="654"/>
      <c r="L20" s="652">
        <f>SUM(L19:M19)</f>
        <v>1680</v>
      </c>
      <c r="M20" s="652"/>
    </row>
    <row r="21" spans="1:13" x14ac:dyDescent="0.25">
      <c r="B21" s="641" t="s">
        <v>228</v>
      </c>
      <c r="C21" s="641"/>
      <c r="D21" s="641"/>
      <c r="E21" s="641"/>
      <c r="F21" s="641"/>
      <c r="G21" s="641"/>
      <c r="H21" s="641"/>
      <c r="I21" s="641"/>
      <c r="J21" s="641"/>
      <c r="K21" s="641"/>
      <c r="L21" s="394">
        <f>L19/8</f>
        <v>210</v>
      </c>
      <c r="M21" s="395">
        <f>M19/8</f>
        <v>0</v>
      </c>
    </row>
    <row r="24" spans="1:13" x14ac:dyDescent="0.25">
      <c r="C24" s="56"/>
    </row>
    <row r="25" spans="1:13" x14ac:dyDescent="0.25">
      <c r="C25" s="57"/>
    </row>
    <row r="26" spans="1:13" x14ac:dyDescent="0.25">
      <c r="C26" s="57"/>
    </row>
    <row r="27" spans="1:13" x14ac:dyDescent="0.25">
      <c r="C27" s="57"/>
    </row>
    <row r="28" spans="1:13" x14ac:dyDescent="0.25">
      <c r="C28" s="57"/>
    </row>
    <row r="29" spans="1:13" x14ac:dyDescent="0.25">
      <c r="C29" s="57"/>
    </row>
    <row r="30" spans="1:13" s="38" customFormat="1" x14ac:dyDescent="0.25">
      <c r="A30" s="37"/>
      <c r="B30" s="37"/>
      <c r="C30" s="57"/>
      <c r="L30" s="37"/>
      <c r="M30" s="37"/>
    </row>
    <row r="31" spans="1:13" s="38" customFormat="1" x14ac:dyDescent="0.25">
      <c r="A31" s="37"/>
      <c r="B31" s="37"/>
      <c r="C31" s="57"/>
      <c r="L31" s="37"/>
      <c r="M31" s="37"/>
    </row>
    <row r="32" spans="1:13" s="38" customFormat="1" x14ac:dyDescent="0.25">
      <c r="A32" s="37"/>
      <c r="B32" s="37"/>
      <c r="C32" s="57"/>
      <c r="L32" s="37"/>
      <c r="M32" s="37"/>
    </row>
  </sheetData>
  <sheetProtection selectLockedCells="1" selectUnlockedCells="1"/>
  <mergeCells count="17">
    <mergeCell ref="L20:M20"/>
    <mergeCell ref="J4:K4"/>
    <mergeCell ref="L4:M4"/>
    <mergeCell ref="H4:I4"/>
    <mergeCell ref="B20:K20"/>
    <mergeCell ref="A1:C1"/>
    <mergeCell ref="A6:A16"/>
    <mergeCell ref="D18:E18"/>
    <mergeCell ref="F18:G18"/>
    <mergeCell ref="H18:I18"/>
    <mergeCell ref="B21:K21"/>
    <mergeCell ref="B19:K19"/>
    <mergeCell ref="B2:C2"/>
    <mergeCell ref="B3:C3"/>
    <mergeCell ref="D4:E4"/>
    <mergeCell ref="F4:G4"/>
    <mergeCell ref="J18:K18"/>
  </mergeCells>
  <pageMargins left="0.7" right="0.7" top="0.75" bottom="0.75" header="0.51180555555555551" footer="0.51180555555555551"/>
  <pageSetup firstPageNumber="0" orientation="portrait" horizontalDpi="300" verticalDpi="300"/>
  <headerFooter alignWithMargins="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dimension ref="A1:P52"/>
  <sheetViews>
    <sheetView zoomScale="90" zoomScaleNormal="90" workbookViewId="0">
      <pane ySplit="2" topLeftCell="A3" activePane="bottomLeft" state="frozen"/>
      <selection pane="bottomLeft" sqref="A1:P1"/>
    </sheetView>
  </sheetViews>
  <sheetFormatPr defaultColWidth="9.140625" defaultRowHeight="12.75" x14ac:dyDescent="0.2"/>
  <cols>
    <col min="1" max="1" width="18.42578125" style="80" customWidth="1"/>
    <col min="2" max="2" width="24.5703125" style="108" customWidth="1"/>
    <col min="3" max="3" width="11.7109375" style="80" customWidth="1"/>
    <col min="4" max="4" width="9.140625" style="80"/>
    <col min="5" max="5" width="10.42578125" style="80" customWidth="1"/>
    <col min="6" max="6" width="6.85546875" style="80" customWidth="1"/>
    <col min="7" max="7" width="10.28515625" style="80" customWidth="1"/>
    <col min="8" max="8" width="11.140625" style="80" customWidth="1"/>
    <col min="9" max="9" width="11.140625" style="80" hidden="1" customWidth="1"/>
    <col min="10" max="10" width="12.42578125" style="80" customWidth="1"/>
    <col min="11" max="11" width="14.140625" style="80" customWidth="1"/>
    <col min="12" max="12" width="14.140625" style="80" hidden="1" customWidth="1"/>
    <col min="13" max="13" width="11.28515625" style="80" customWidth="1"/>
    <col min="14" max="15" width="10.28515625" style="80" hidden="1" customWidth="1"/>
    <col min="16" max="16" width="27.28515625" style="80" customWidth="1"/>
    <col min="17" max="16384" width="9.140625" style="80"/>
  </cols>
  <sheetData>
    <row r="1" spans="1:16" customFormat="1" ht="15" x14ac:dyDescent="0.2">
      <c r="A1" s="661" t="s">
        <v>229</v>
      </c>
      <c r="B1" s="662"/>
      <c r="C1" s="662"/>
      <c r="D1" s="662"/>
      <c r="E1" s="662"/>
      <c r="F1" s="662"/>
      <c r="G1" s="662"/>
      <c r="H1" s="662"/>
      <c r="I1" s="662"/>
      <c r="J1" s="662"/>
      <c r="K1" s="662"/>
      <c r="L1" s="662"/>
      <c r="M1" s="662"/>
      <c r="N1" s="662"/>
      <c r="O1" s="662"/>
      <c r="P1" s="662"/>
    </row>
    <row r="2" spans="1:16" ht="30.75" customHeight="1" x14ac:dyDescent="0.2">
      <c r="A2" s="383" t="s">
        <v>230</v>
      </c>
      <c r="B2" s="384" t="s">
        <v>231</v>
      </c>
      <c r="C2" s="385" t="s">
        <v>232</v>
      </c>
      <c r="D2" s="386" t="s">
        <v>233</v>
      </c>
      <c r="E2" s="386" t="s">
        <v>234</v>
      </c>
      <c r="F2" s="386" t="s">
        <v>235</v>
      </c>
      <c r="G2" s="386" t="s">
        <v>236</v>
      </c>
      <c r="H2" s="386" t="s">
        <v>237</v>
      </c>
      <c r="I2" s="386" t="s">
        <v>238</v>
      </c>
      <c r="J2" s="386" t="s">
        <v>239</v>
      </c>
      <c r="K2" s="386" t="s">
        <v>240</v>
      </c>
      <c r="L2" s="386" t="s">
        <v>241</v>
      </c>
      <c r="M2" s="386" t="s">
        <v>242</v>
      </c>
      <c r="N2" s="386" t="s">
        <v>243</v>
      </c>
      <c r="O2" s="385" t="s">
        <v>244</v>
      </c>
      <c r="P2" s="387" t="s">
        <v>245</v>
      </c>
    </row>
    <row r="3" spans="1:16" ht="15" customHeight="1" x14ac:dyDescent="0.2">
      <c r="A3" s="81" t="s">
        <v>246</v>
      </c>
      <c r="B3" s="103" t="s">
        <v>247</v>
      </c>
      <c r="C3" s="66"/>
      <c r="D3" s="68"/>
      <c r="E3" s="68"/>
      <c r="F3" s="69">
        <f t="shared" ref="F3:F48" si="0">D3*E3</f>
        <v>0</v>
      </c>
      <c r="G3" s="68"/>
      <c r="H3" s="68"/>
      <c r="I3" s="68"/>
      <c r="J3" s="68"/>
      <c r="K3" s="68"/>
      <c r="L3" s="68"/>
      <c r="M3" s="68"/>
      <c r="N3" s="70"/>
      <c r="O3" s="67"/>
      <c r="P3" s="71">
        <f>J3*E3</f>
        <v>0</v>
      </c>
    </row>
    <row r="4" spans="1:16" ht="66" customHeight="1" x14ac:dyDescent="0.2">
      <c r="A4" s="82" t="s">
        <v>246</v>
      </c>
      <c r="B4" s="103" t="s">
        <v>248</v>
      </c>
      <c r="C4" s="72"/>
      <c r="D4" s="68"/>
      <c r="E4" s="68"/>
      <c r="F4" s="69">
        <f t="shared" si="0"/>
        <v>0</v>
      </c>
      <c r="G4" s="68"/>
      <c r="H4" s="68"/>
      <c r="I4" s="68"/>
      <c r="J4" s="68"/>
      <c r="K4" s="68"/>
      <c r="L4" s="68"/>
      <c r="M4" s="68"/>
      <c r="N4" s="70"/>
      <c r="O4" s="67"/>
      <c r="P4" s="71">
        <f>J4*E4</f>
        <v>0</v>
      </c>
    </row>
    <row r="5" spans="1:16" ht="18" customHeight="1" x14ac:dyDescent="0.2">
      <c r="A5" s="82" t="s">
        <v>246</v>
      </c>
      <c r="B5" s="103" t="s">
        <v>249</v>
      </c>
      <c r="C5" s="72"/>
      <c r="D5" s="68"/>
      <c r="E5" s="68"/>
      <c r="F5" s="69">
        <f t="shared" si="0"/>
        <v>0</v>
      </c>
      <c r="G5" s="68"/>
      <c r="H5" s="68"/>
      <c r="I5" s="68"/>
      <c r="J5" s="68"/>
      <c r="K5" s="68"/>
      <c r="L5" s="68"/>
      <c r="M5" s="68"/>
      <c r="N5" s="70"/>
      <c r="O5" s="67"/>
      <c r="P5" s="71">
        <f>J5*E5</f>
        <v>0</v>
      </c>
    </row>
    <row r="6" spans="1:16" ht="18" customHeight="1" x14ac:dyDescent="0.2">
      <c r="A6" s="82" t="s">
        <v>246</v>
      </c>
      <c r="B6" s="103" t="s">
        <v>250</v>
      </c>
      <c r="C6" s="72"/>
      <c r="D6" s="68"/>
      <c r="E6" s="68"/>
      <c r="F6" s="69">
        <f t="shared" si="0"/>
        <v>0</v>
      </c>
      <c r="G6" s="68"/>
      <c r="H6" s="68"/>
      <c r="I6" s="68"/>
      <c r="J6" s="68"/>
      <c r="K6" s="68"/>
      <c r="L6" s="68"/>
      <c r="M6" s="68"/>
      <c r="N6" s="70"/>
      <c r="O6" s="67"/>
      <c r="P6" s="71">
        <f>J6*E6</f>
        <v>0</v>
      </c>
    </row>
    <row r="7" spans="1:16" ht="15" x14ac:dyDescent="0.2">
      <c r="A7" s="82" t="s">
        <v>246</v>
      </c>
      <c r="B7" s="103" t="s">
        <v>251</v>
      </c>
      <c r="C7" s="72"/>
      <c r="D7" s="68"/>
      <c r="E7" s="68"/>
      <c r="F7" s="69">
        <f t="shared" si="0"/>
        <v>0</v>
      </c>
      <c r="G7" s="68"/>
      <c r="H7" s="68"/>
      <c r="I7" s="68"/>
      <c r="J7" s="68"/>
      <c r="K7" s="68"/>
      <c r="L7" s="68"/>
      <c r="M7" s="68"/>
      <c r="N7" s="70"/>
      <c r="O7" s="67"/>
      <c r="P7" s="71">
        <f>J7*E7</f>
        <v>0</v>
      </c>
    </row>
    <row r="8" spans="1:16" ht="3" customHeight="1" x14ac:dyDescent="0.2">
      <c r="A8" s="658"/>
      <c r="B8" s="659"/>
      <c r="C8" s="659"/>
      <c r="D8" s="659"/>
      <c r="E8" s="659"/>
      <c r="F8" s="659"/>
      <c r="G8" s="659"/>
      <c r="H8" s="659"/>
      <c r="I8" s="659"/>
      <c r="J8" s="659"/>
      <c r="K8" s="659"/>
      <c r="L8" s="659"/>
      <c r="M8" s="659"/>
      <c r="N8" s="659"/>
      <c r="O8" s="659"/>
      <c r="P8" s="660"/>
    </row>
    <row r="9" spans="1:16" ht="36.75" customHeight="1" x14ac:dyDescent="0.2">
      <c r="A9" s="83" t="s">
        <v>252</v>
      </c>
      <c r="B9" s="104" t="s">
        <v>253</v>
      </c>
      <c r="C9" s="73"/>
      <c r="D9" s="68"/>
      <c r="E9" s="68"/>
      <c r="F9" s="69">
        <f t="shared" si="0"/>
        <v>0</v>
      </c>
      <c r="G9" s="70"/>
      <c r="H9" s="70"/>
      <c r="I9" s="70"/>
      <c r="J9" s="70"/>
      <c r="K9" s="70"/>
      <c r="L9" s="70"/>
      <c r="M9" s="70"/>
      <c r="N9" s="70"/>
      <c r="O9" s="67"/>
      <c r="P9" s="71">
        <f t="shared" ref="P9:P17" si="1">J9*E9</f>
        <v>0</v>
      </c>
    </row>
    <row r="10" spans="1:16" ht="31.5" customHeight="1" x14ac:dyDescent="0.2">
      <c r="A10" s="82" t="s">
        <v>252</v>
      </c>
      <c r="B10" s="105" t="s">
        <v>254</v>
      </c>
      <c r="C10" s="73"/>
      <c r="D10" s="68"/>
      <c r="E10" s="68"/>
      <c r="F10" s="69">
        <f t="shared" si="0"/>
        <v>0</v>
      </c>
      <c r="G10" s="70"/>
      <c r="H10" s="70"/>
      <c r="I10" s="70"/>
      <c r="J10" s="70"/>
      <c r="K10" s="70"/>
      <c r="L10" s="70"/>
      <c r="M10" s="70"/>
      <c r="N10" s="70"/>
      <c r="O10" s="67"/>
      <c r="P10" s="71">
        <f t="shared" si="1"/>
        <v>0</v>
      </c>
    </row>
    <row r="11" spans="1:16" ht="34.5" customHeight="1" x14ac:dyDescent="0.2">
      <c r="A11" s="82" t="s">
        <v>252</v>
      </c>
      <c r="B11" s="105" t="s">
        <v>255</v>
      </c>
      <c r="C11" s="73"/>
      <c r="D11" s="68"/>
      <c r="E11" s="68"/>
      <c r="F11" s="69">
        <f t="shared" si="0"/>
        <v>0</v>
      </c>
      <c r="G11" s="70"/>
      <c r="H11" s="70"/>
      <c r="I11" s="70"/>
      <c r="J11" s="70"/>
      <c r="K11" s="70"/>
      <c r="L11" s="70"/>
      <c r="M11" s="70"/>
      <c r="N11" s="70"/>
      <c r="O11" s="67"/>
      <c r="P11" s="71">
        <f t="shared" si="1"/>
        <v>0</v>
      </c>
    </row>
    <row r="12" spans="1:16" ht="17.25" customHeight="1" x14ac:dyDescent="0.2">
      <c r="A12" s="82" t="s">
        <v>252</v>
      </c>
      <c r="B12" s="105" t="s">
        <v>256</v>
      </c>
      <c r="C12" s="73"/>
      <c r="D12" s="68"/>
      <c r="E12" s="68"/>
      <c r="F12" s="69">
        <f t="shared" si="0"/>
        <v>0</v>
      </c>
      <c r="G12" s="70"/>
      <c r="H12" s="70"/>
      <c r="I12" s="70"/>
      <c r="J12" s="70"/>
      <c r="K12" s="70"/>
      <c r="L12" s="70"/>
      <c r="M12" s="70"/>
      <c r="N12" s="70"/>
      <c r="O12" s="67"/>
      <c r="P12" s="71">
        <f t="shared" si="1"/>
        <v>0</v>
      </c>
    </row>
    <row r="13" spans="1:16" ht="46.5" customHeight="1" x14ac:dyDescent="0.2">
      <c r="A13" s="82" t="s">
        <v>252</v>
      </c>
      <c r="B13" s="125" t="s">
        <v>257</v>
      </c>
      <c r="C13" s="124"/>
      <c r="D13" s="127"/>
      <c r="E13" s="127"/>
      <c r="F13" s="69">
        <f t="shared" si="0"/>
        <v>0</v>
      </c>
      <c r="G13" s="128"/>
      <c r="H13" s="128"/>
      <c r="I13" s="128"/>
      <c r="J13" s="128"/>
      <c r="K13" s="128"/>
      <c r="L13" s="128"/>
      <c r="M13" s="128"/>
      <c r="N13" s="128"/>
      <c r="O13" s="126"/>
      <c r="P13" s="129">
        <f t="shared" si="1"/>
        <v>0</v>
      </c>
    </row>
    <row r="14" spans="1:16" s="144" customFormat="1" ht="35.25" customHeight="1" x14ac:dyDescent="0.2">
      <c r="A14" s="133" t="s">
        <v>252</v>
      </c>
      <c r="B14" s="134" t="s">
        <v>258</v>
      </c>
      <c r="C14" s="111"/>
      <c r="D14" s="113"/>
      <c r="E14" s="113"/>
      <c r="F14" s="69">
        <f t="shared" si="0"/>
        <v>0</v>
      </c>
      <c r="G14" s="114"/>
      <c r="H14" s="114"/>
      <c r="I14" s="114"/>
      <c r="J14" s="114"/>
      <c r="K14" s="114"/>
      <c r="L14" s="114"/>
      <c r="M14" s="114"/>
      <c r="N14" s="114"/>
      <c r="O14" s="112"/>
      <c r="P14" s="71">
        <f t="shared" si="1"/>
        <v>0</v>
      </c>
    </row>
    <row r="15" spans="1:16" ht="51" customHeight="1" x14ac:dyDescent="0.2">
      <c r="A15" s="82" t="s">
        <v>252</v>
      </c>
      <c r="B15" s="120" t="s">
        <v>259</v>
      </c>
      <c r="C15" s="119"/>
      <c r="D15" s="122"/>
      <c r="E15" s="122"/>
      <c r="F15" s="69">
        <f t="shared" si="0"/>
        <v>0</v>
      </c>
      <c r="G15" s="123"/>
      <c r="H15" s="123"/>
      <c r="I15" s="123"/>
      <c r="J15" s="123"/>
      <c r="K15" s="123"/>
      <c r="L15" s="123"/>
      <c r="M15" s="123"/>
      <c r="N15" s="123"/>
      <c r="O15" s="121"/>
      <c r="P15" s="71">
        <f t="shared" si="1"/>
        <v>0</v>
      </c>
    </row>
    <row r="16" spans="1:16" ht="75" x14ac:dyDescent="0.2">
      <c r="A16" s="82" t="s">
        <v>252</v>
      </c>
      <c r="B16" s="105" t="s">
        <v>260</v>
      </c>
      <c r="C16" s="73"/>
      <c r="D16" s="68"/>
      <c r="E16" s="68"/>
      <c r="F16" s="69">
        <f t="shared" si="0"/>
        <v>0</v>
      </c>
      <c r="G16" s="70"/>
      <c r="H16" s="70"/>
      <c r="I16" s="70"/>
      <c r="J16" s="70"/>
      <c r="K16" s="70"/>
      <c r="L16" s="70"/>
      <c r="M16" s="70"/>
      <c r="N16" s="70"/>
      <c r="O16" s="67"/>
      <c r="P16" s="71">
        <f t="shared" si="1"/>
        <v>0</v>
      </c>
    </row>
    <row r="17" spans="1:16" ht="18" customHeight="1" x14ac:dyDescent="0.2">
      <c r="A17" s="84" t="s">
        <v>252</v>
      </c>
      <c r="B17" s="105" t="s">
        <v>251</v>
      </c>
      <c r="C17" s="73"/>
      <c r="D17" s="68"/>
      <c r="E17" s="68"/>
      <c r="F17" s="69">
        <f t="shared" si="0"/>
        <v>0</v>
      </c>
      <c r="G17" s="70"/>
      <c r="H17" s="70"/>
      <c r="I17" s="70"/>
      <c r="J17" s="70"/>
      <c r="K17" s="70"/>
      <c r="L17" s="70"/>
      <c r="M17" s="70"/>
      <c r="N17" s="70"/>
      <c r="O17" s="67"/>
      <c r="P17" s="71">
        <f t="shared" si="1"/>
        <v>0</v>
      </c>
    </row>
    <row r="18" spans="1:16" ht="1.5" customHeight="1" x14ac:dyDescent="0.2">
      <c r="A18" s="658"/>
      <c r="B18" s="659"/>
      <c r="C18" s="659"/>
      <c r="D18" s="659"/>
      <c r="E18" s="659"/>
      <c r="F18" s="659"/>
      <c r="G18" s="659"/>
      <c r="H18" s="659"/>
      <c r="I18" s="659"/>
      <c r="J18" s="659"/>
      <c r="K18" s="659"/>
      <c r="L18" s="659"/>
      <c r="M18" s="659"/>
      <c r="N18" s="659"/>
      <c r="O18" s="659"/>
      <c r="P18" s="660"/>
    </row>
    <row r="19" spans="1:16" ht="35.25" customHeight="1" x14ac:dyDescent="0.2">
      <c r="A19" s="81" t="s">
        <v>134</v>
      </c>
      <c r="B19" s="103" t="s">
        <v>261</v>
      </c>
      <c r="C19" s="66"/>
      <c r="D19" s="68"/>
      <c r="E19" s="68"/>
      <c r="F19" s="69">
        <f t="shared" si="0"/>
        <v>0</v>
      </c>
      <c r="G19" s="68"/>
      <c r="H19" s="68"/>
      <c r="I19" s="68"/>
      <c r="J19" s="68"/>
      <c r="K19" s="68"/>
      <c r="L19" s="68"/>
      <c r="M19" s="68"/>
      <c r="N19" s="70"/>
      <c r="O19" s="67"/>
      <c r="P19" s="71">
        <f t="shared" ref="P19:P24" si="2">J19*E19</f>
        <v>0</v>
      </c>
    </row>
    <row r="20" spans="1:16" ht="32.25" customHeight="1" x14ac:dyDescent="0.2">
      <c r="A20" s="85" t="s">
        <v>134</v>
      </c>
      <c r="B20" s="103" t="s">
        <v>262</v>
      </c>
      <c r="C20" s="72"/>
      <c r="D20" s="68"/>
      <c r="E20" s="68"/>
      <c r="F20" s="69">
        <f t="shared" si="0"/>
        <v>0</v>
      </c>
      <c r="G20" s="68"/>
      <c r="H20" s="68"/>
      <c r="I20" s="68"/>
      <c r="J20" s="68"/>
      <c r="K20" s="68"/>
      <c r="L20" s="68"/>
      <c r="M20" s="68"/>
      <c r="N20" s="70"/>
      <c r="O20" s="67"/>
      <c r="P20" s="71">
        <f t="shared" si="2"/>
        <v>0</v>
      </c>
    </row>
    <row r="21" spans="1:16" ht="30" x14ac:dyDescent="0.2">
      <c r="A21" s="85" t="s">
        <v>134</v>
      </c>
      <c r="B21" s="103" t="s">
        <v>263</v>
      </c>
      <c r="C21" s="72"/>
      <c r="D21" s="68"/>
      <c r="E21" s="68"/>
      <c r="F21" s="69">
        <f t="shared" si="0"/>
        <v>0</v>
      </c>
      <c r="G21" s="68"/>
      <c r="H21" s="68"/>
      <c r="I21" s="68"/>
      <c r="J21" s="68"/>
      <c r="K21" s="68"/>
      <c r="L21" s="68"/>
      <c r="M21" s="68"/>
      <c r="N21" s="70"/>
      <c r="O21" s="67"/>
      <c r="P21" s="71">
        <f t="shared" si="2"/>
        <v>0</v>
      </c>
    </row>
    <row r="22" spans="1:16" ht="15" x14ac:dyDescent="0.2">
      <c r="A22" s="85" t="s">
        <v>134</v>
      </c>
      <c r="B22" s="103" t="s">
        <v>264</v>
      </c>
      <c r="C22" s="72"/>
      <c r="D22" s="68"/>
      <c r="E22" s="68"/>
      <c r="F22" s="69">
        <f t="shared" si="0"/>
        <v>0</v>
      </c>
      <c r="G22" s="68"/>
      <c r="H22" s="68"/>
      <c r="I22" s="68"/>
      <c r="J22" s="68"/>
      <c r="K22" s="68"/>
      <c r="L22" s="68"/>
      <c r="M22" s="68"/>
      <c r="N22" s="70"/>
      <c r="O22" s="67"/>
      <c r="P22" s="71">
        <f t="shared" si="2"/>
        <v>0</v>
      </c>
    </row>
    <row r="23" spans="1:16" ht="45" x14ac:dyDescent="0.2">
      <c r="A23" s="85" t="s">
        <v>134</v>
      </c>
      <c r="B23" s="103" t="s">
        <v>265</v>
      </c>
      <c r="C23" s="72"/>
      <c r="D23" s="68"/>
      <c r="E23" s="68"/>
      <c r="F23" s="69">
        <f t="shared" si="0"/>
        <v>0</v>
      </c>
      <c r="G23" s="68"/>
      <c r="H23" s="68"/>
      <c r="I23" s="68"/>
      <c r="J23" s="68"/>
      <c r="K23" s="68"/>
      <c r="L23" s="68"/>
      <c r="M23" s="68"/>
      <c r="N23" s="70"/>
      <c r="O23" s="67"/>
      <c r="P23" s="71">
        <f t="shared" si="2"/>
        <v>0</v>
      </c>
    </row>
    <row r="24" spans="1:16" ht="15" x14ac:dyDescent="0.2">
      <c r="A24" s="86" t="s">
        <v>134</v>
      </c>
      <c r="B24" s="103" t="s">
        <v>251</v>
      </c>
      <c r="C24" s="72"/>
      <c r="D24" s="68"/>
      <c r="E24" s="68"/>
      <c r="F24" s="69">
        <f t="shared" si="0"/>
        <v>0</v>
      </c>
      <c r="G24" s="68"/>
      <c r="H24" s="68"/>
      <c r="I24" s="68"/>
      <c r="J24" s="68"/>
      <c r="K24" s="68"/>
      <c r="L24" s="68"/>
      <c r="M24" s="68"/>
      <c r="N24" s="70"/>
      <c r="O24" s="67"/>
      <c r="P24" s="71">
        <f t="shared" si="2"/>
        <v>0</v>
      </c>
    </row>
    <row r="25" spans="1:16" ht="2.25" customHeight="1" x14ac:dyDescent="0.2">
      <c r="A25" s="658"/>
      <c r="B25" s="659"/>
      <c r="C25" s="659"/>
      <c r="D25" s="659"/>
      <c r="E25" s="659"/>
      <c r="F25" s="659"/>
      <c r="G25" s="659"/>
      <c r="H25" s="659"/>
      <c r="I25" s="659"/>
      <c r="J25" s="659"/>
      <c r="K25" s="659"/>
      <c r="L25" s="659"/>
      <c r="M25" s="659"/>
      <c r="N25" s="659"/>
      <c r="O25" s="659"/>
      <c r="P25" s="660"/>
    </row>
    <row r="26" spans="1:16" ht="48" customHeight="1" x14ac:dyDescent="0.2">
      <c r="A26" s="87" t="s">
        <v>266</v>
      </c>
      <c r="B26" s="103" t="s">
        <v>267</v>
      </c>
      <c r="C26" s="66"/>
      <c r="D26" s="68"/>
      <c r="E26" s="68"/>
      <c r="F26" s="69">
        <f t="shared" si="0"/>
        <v>0</v>
      </c>
      <c r="G26" s="68"/>
      <c r="H26" s="68"/>
      <c r="I26" s="68"/>
      <c r="J26" s="68"/>
      <c r="K26" s="68"/>
      <c r="L26" s="68"/>
      <c r="M26" s="68"/>
      <c r="N26" s="70"/>
      <c r="O26" s="67"/>
      <c r="P26" s="71">
        <f>J26*E26</f>
        <v>0</v>
      </c>
    </row>
    <row r="27" spans="1:16" ht="15" x14ac:dyDescent="0.2">
      <c r="A27" s="85" t="s">
        <v>266</v>
      </c>
      <c r="B27" s="106" t="s">
        <v>268</v>
      </c>
      <c r="C27" s="66"/>
      <c r="D27" s="68"/>
      <c r="E27" s="68"/>
      <c r="F27" s="69">
        <f t="shared" si="0"/>
        <v>0</v>
      </c>
      <c r="G27" s="68"/>
      <c r="H27" s="68"/>
      <c r="I27" s="68"/>
      <c r="J27" s="68"/>
      <c r="K27" s="68"/>
      <c r="L27" s="68"/>
      <c r="M27" s="68"/>
      <c r="N27" s="70"/>
      <c r="O27" s="67"/>
      <c r="P27" s="71">
        <f>J27*E27</f>
        <v>0</v>
      </c>
    </row>
    <row r="28" spans="1:16" ht="15" x14ac:dyDescent="0.2">
      <c r="A28" s="85" t="s">
        <v>266</v>
      </c>
      <c r="B28" s="106" t="s">
        <v>269</v>
      </c>
      <c r="C28" s="66"/>
      <c r="D28" s="68"/>
      <c r="E28" s="68"/>
      <c r="F28" s="69">
        <f t="shared" si="0"/>
        <v>0</v>
      </c>
      <c r="G28" s="68"/>
      <c r="H28" s="68"/>
      <c r="I28" s="68"/>
      <c r="J28" s="68"/>
      <c r="K28" s="68"/>
      <c r="L28" s="68"/>
      <c r="M28" s="68"/>
      <c r="N28" s="70"/>
      <c r="O28" s="67"/>
      <c r="P28" s="71">
        <f>J28*E28</f>
        <v>0</v>
      </c>
    </row>
    <row r="29" spans="1:16" ht="15" x14ac:dyDescent="0.2">
      <c r="A29" s="86" t="s">
        <v>266</v>
      </c>
      <c r="B29" s="103" t="s">
        <v>251</v>
      </c>
      <c r="C29" s="72"/>
      <c r="D29" s="68"/>
      <c r="E29" s="68"/>
      <c r="F29" s="69">
        <f t="shared" si="0"/>
        <v>0</v>
      </c>
      <c r="G29" s="68"/>
      <c r="H29" s="68"/>
      <c r="I29" s="68"/>
      <c r="J29" s="68"/>
      <c r="K29" s="68"/>
      <c r="L29" s="68"/>
      <c r="M29" s="68"/>
      <c r="N29" s="68"/>
      <c r="O29" s="67"/>
      <c r="P29" s="71">
        <f>J29*E29</f>
        <v>0</v>
      </c>
    </row>
    <row r="30" spans="1:16" ht="2.25" customHeight="1" x14ac:dyDescent="0.2">
      <c r="A30" s="658"/>
      <c r="B30" s="659"/>
      <c r="C30" s="659"/>
      <c r="D30" s="659"/>
      <c r="E30" s="659"/>
      <c r="F30" s="659"/>
      <c r="G30" s="659"/>
      <c r="H30" s="659"/>
      <c r="I30" s="659"/>
      <c r="J30" s="659"/>
      <c r="K30" s="659"/>
      <c r="L30" s="659"/>
      <c r="M30" s="659"/>
      <c r="N30" s="659"/>
      <c r="O30" s="659"/>
      <c r="P30" s="660"/>
    </row>
    <row r="31" spans="1:16" ht="32.25" customHeight="1" x14ac:dyDescent="0.2">
      <c r="A31" s="110" t="s">
        <v>270</v>
      </c>
      <c r="B31" s="106" t="s">
        <v>271</v>
      </c>
      <c r="C31" s="66"/>
      <c r="D31" s="68"/>
      <c r="E31" s="68"/>
      <c r="F31" s="69">
        <f t="shared" si="0"/>
        <v>0</v>
      </c>
      <c r="G31" s="68"/>
      <c r="H31" s="68"/>
      <c r="I31" s="68"/>
      <c r="J31" s="68"/>
      <c r="K31" s="68"/>
      <c r="L31" s="68"/>
      <c r="M31" s="68"/>
      <c r="N31" s="68"/>
      <c r="O31" s="67"/>
      <c r="P31" s="71">
        <f>J31*E31</f>
        <v>0</v>
      </c>
    </row>
    <row r="32" spans="1:16" ht="15" x14ac:dyDescent="0.2">
      <c r="A32" s="89" t="s">
        <v>270</v>
      </c>
      <c r="B32" s="106" t="s">
        <v>272</v>
      </c>
      <c r="C32" s="66"/>
      <c r="D32" s="68"/>
      <c r="E32" s="68"/>
      <c r="F32" s="69">
        <f t="shared" si="0"/>
        <v>0</v>
      </c>
      <c r="G32" s="68"/>
      <c r="H32" s="68"/>
      <c r="I32" s="68"/>
      <c r="J32" s="68"/>
      <c r="K32" s="68"/>
      <c r="L32" s="68"/>
      <c r="M32" s="68"/>
      <c r="N32" s="68"/>
      <c r="O32" s="67"/>
      <c r="P32" s="71">
        <f>J32*E32</f>
        <v>0</v>
      </c>
    </row>
    <row r="33" spans="1:16" ht="16.5" customHeight="1" x14ac:dyDescent="0.2">
      <c r="A33" s="89" t="s">
        <v>270</v>
      </c>
      <c r="B33" s="106" t="s">
        <v>273</v>
      </c>
      <c r="C33" s="66"/>
      <c r="D33" s="68"/>
      <c r="E33" s="68"/>
      <c r="F33" s="69">
        <f t="shared" si="0"/>
        <v>0</v>
      </c>
      <c r="G33" s="68"/>
      <c r="H33" s="68"/>
      <c r="I33" s="68"/>
      <c r="J33" s="68"/>
      <c r="K33" s="68"/>
      <c r="L33" s="68"/>
      <c r="M33" s="68"/>
      <c r="N33" s="68"/>
      <c r="O33" s="67"/>
      <c r="P33" s="71">
        <f>J33*E33</f>
        <v>0</v>
      </c>
    </row>
    <row r="34" spans="1:16" ht="30" x14ac:dyDescent="0.2">
      <c r="A34" s="89" t="s">
        <v>270</v>
      </c>
      <c r="B34" s="106" t="s">
        <v>274</v>
      </c>
      <c r="C34" s="66"/>
      <c r="D34" s="68"/>
      <c r="E34" s="68"/>
      <c r="F34" s="69">
        <f t="shared" si="0"/>
        <v>0</v>
      </c>
      <c r="G34" s="68"/>
      <c r="H34" s="68"/>
      <c r="I34" s="68"/>
      <c r="J34" s="68"/>
      <c r="K34" s="68"/>
      <c r="L34" s="68"/>
      <c r="M34" s="68"/>
      <c r="N34" s="68"/>
      <c r="O34" s="67"/>
      <c r="P34" s="71">
        <f>J34*E34</f>
        <v>0</v>
      </c>
    </row>
    <row r="35" spans="1:16" ht="15" x14ac:dyDescent="0.2">
      <c r="A35" s="90" t="s">
        <v>270</v>
      </c>
      <c r="B35" s="103" t="s">
        <v>251</v>
      </c>
      <c r="C35" s="66"/>
      <c r="D35" s="68"/>
      <c r="E35" s="68"/>
      <c r="F35" s="69">
        <f t="shared" si="0"/>
        <v>0</v>
      </c>
      <c r="G35" s="68"/>
      <c r="H35" s="68"/>
      <c r="I35" s="68"/>
      <c r="J35" s="68"/>
      <c r="K35" s="68"/>
      <c r="L35" s="68"/>
      <c r="M35" s="68"/>
      <c r="N35" s="68"/>
      <c r="O35" s="67"/>
      <c r="P35" s="71">
        <f>J35*E35</f>
        <v>0</v>
      </c>
    </row>
    <row r="36" spans="1:16" ht="2.25" customHeight="1" x14ac:dyDescent="0.2">
      <c r="A36" s="658"/>
      <c r="B36" s="659"/>
      <c r="C36" s="659"/>
      <c r="D36" s="659"/>
      <c r="E36" s="659"/>
      <c r="F36" s="659"/>
      <c r="G36" s="659"/>
      <c r="H36" s="659"/>
      <c r="I36" s="659"/>
      <c r="J36" s="659"/>
      <c r="K36" s="659"/>
      <c r="L36" s="659"/>
      <c r="M36" s="659"/>
      <c r="N36" s="659"/>
      <c r="O36" s="659"/>
      <c r="P36" s="660"/>
    </row>
    <row r="37" spans="1:16" ht="45" x14ac:dyDescent="0.2">
      <c r="A37" s="88" t="s">
        <v>275</v>
      </c>
      <c r="B37" s="103" t="s">
        <v>276</v>
      </c>
      <c r="C37" s="72"/>
      <c r="D37" s="68"/>
      <c r="E37" s="68"/>
      <c r="F37" s="69">
        <f t="shared" si="0"/>
        <v>0</v>
      </c>
      <c r="G37" s="68"/>
      <c r="H37" s="68"/>
      <c r="I37" s="68"/>
      <c r="J37" s="68"/>
      <c r="K37" s="68"/>
      <c r="L37" s="68"/>
      <c r="M37" s="68"/>
      <c r="N37" s="68"/>
      <c r="O37" s="67"/>
      <c r="P37" s="71">
        <f t="shared" ref="P37:P42" si="3">J37*E37</f>
        <v>0</v>
      </c>
    </row>
    <row r="38" spans="1:16" ht="30" x14ac:dyDescent="0.2">
      <c r="A38" s="89" t="s">
        <v>275</v>
      </c>
      <c r="B38" s="103" t="s">
        <v>277</v>
      </c>
      <c r="C38" s="72"/>
      <c r="D38" s="68"/>
      <c r="E38" s="68"/>
      <c r="F38" s="69">
        <f t="shared" si="0"/>
        <v>0</v>
      </c>
      <c r="G38" s="68"/>
      <c r="H38" s="68"/>
      <c r="I38" s="68"/>
      <c r="J38" s="68"/>
      <c r="K38" s="68"/>
      <c r="L38" s="68"/>
      <c r="M38" s="68"/>
      <c r="N38" s="68"/>
      <c r="O38" s="67"/>
      <c r="P38" s="71">
        <f t="shared" si="3"/>
        <v>0</v>
      </c>
    </row>
    <row r="39" spans="1:16" ht="60.75" customHeight="1" x14ac:dyDescent="0.2">
      <c r="A39" s="89" t="s">
        <v>275</v>
      </c>
      <c r="B39" s="103" t="s">
        <v>278</v>
      </c>
      <c r="C39" s="72"/>
      <c r="D39" s="68"/>
      <c r="E39" s="68"/>
      <c r="F39" s="69">
        <f t="shared" si="0"/>
        <v>0</v>
      </c>
      <c r="G39" s="68"/>
      <c r="H39" s="68"/>
      <c r="I39" s="68"/>
      <c r="J39" s="68"/>
      <c r="K39" s="68"/>
      <c r="L39" s="68"/>
      <c r="M39" s="68"/>
      <c r="N39" s="68"/>
      <c r="O39" s="67"/>
      <c r="P39" s="71">
        <f t="shared" si="3"/>
        <v>0</v>
      </c>
    </row>
    <row r="40" spans="1:16" ht="90" x14ac:dyDescent="0.2">
      <c r="A40" s="89" t="s">
        <v>275</v>
      </c>
      <c r="B40" s="103" t="s">
        <v>279</v>
      </c>
      <c r="C40" s="72"/>
      <c r="D40" s="68"/>
      <c r="E40" s="68"/>
      <c r="F40" s="69">
        <f t="shared" si="0"/>
        <v>0</v>
      </c>
      <c r="G40" s="68"/>
      <c r="H40" s="68"/>
      <c r="I40" s="68"/>
      <c r="J40" s="68"/>
      <c r="K40" s="68"/>
      <c r="L40" s="68"/>
      <c r="M40" s="68"/>
      <c r="N40" s="68"/>
      <c r="O40" s="67"/>
      <c r="P40" s="71">
        <f t="shared" si="3"/>
        <v>0</v>
      </c>
    </row>
    <row r="41" spans="1:16" ht="150" x14ac:dyDescent="0.2">
      <c r="A41" s="89" t="s">
        <v>275</v>
      </c>
      <c r="B41" s="103" t="s">
        <v>280</v>
      </c>
      <c r="C41" s="72"/>
      <c r="D41" s="68"/>
      <c r="E41" s="68"/>
      <c r="F41" s="69">
        <f t="shared" si="0"/>
        <v>0</v>
      </c>
      <c r="G41" s="68"/>
      <c r="H41" s="68"/>
      <c r="I41" s="68"/>
      <c r="J41" s="68"/>
      <c r="K41" s="68"/>
      <c r="L41" s="68"/>
      <c r="M41" s="68"/>
      <c r="N41" s="68"/>
      <c r="O41" s="67"/>
      <c r="P41" s="71">
        <f t="shared" si="3"/>
        <v>0</v>
      </c>
    </row>
    <row r="42" spans="1:16" ht="16.5" customHeight="1" x14ac:dyDescent="0.2">
      <c r="A42" s="90" t="s">
        <v>275</v>
      </c>
      <c r="B42" s="103" t="s">
        <v>251</v>
      </c>
      <c r="C42" s="72"/>
      <c r="D42" s="68"/>
      <c r="E42" s="68"/>
      <c r="F42" s="69">
        <f t="shared" si="0"/>
        <v>0</v>
      </c>
      <c r="G42" s="68"/>
      <c r="H42" s="68"/>
      <c r="I42" s="68"/>
      <c r="J42" s="68"/>
      <c r="K42" s="68"/>
      <c r="L42" s="68"/>
      <c r="M42" s="68"/>
      <c r="N42" s="68"/>
      <c r="O42" s="67"/>
      <c r="P42" s="71">
        <f t="shared" si="3"/>
        <v>0</v>
      </c>
    </row>
    <row r="43" spans="1:16" ht="3.75" customHeight="1" x14ac:dyDescent="0.2">
      <c r="A43" s="655"/>
      <c r="B43" s="656"/>
      <c r="C43" s="656"/>
      <c r="D43" s="656"/>
      <c r="E43" s="656"/>
      <c r="F43" s="656"/>
      <c r="G43" s="656"/>
      <c r="H43" s="656"/>
      <c r="I43" s="656"/>
      <c r="J43" s="656"/>
      <c r="K43" s="656"/>
      <c r="L43" s="656"/>
      <c r="M43" s="656"/>
      <c r="N43" s="656"/>
      <c r="O43" s="656"/>
      <c r="P43" s="657"/>
    </row>
    <row r="44" spans="1:16" ht="30" x14ac:dyDescent="0.2">
      <c r="A44" s="91" t="s">
        <v>281</v>
      </c>
      <c r="B44" s="92"/>
      <c r="C44" s="66"/>
      <c r="D44" s="68"/>
      <c r="E44" s="68"/>
      <c r="F44" s="69">
        <f t="shared" si="0"/>
        <v>0</v>
      </c>
      <c r="G44" s="68"/>
      <c r="H44" s="68"/>
      <c r="I44" s="68"/>
      <c r="J44" s="68"/>
      <c r="K44" s="68"/>
      <c r="L44" s="68"/>
      <c r="M44" s="68"/>
      <c r="N44" s="68"/>
      <c r="O44" s="67"/>
      <c r="P44" s="71">
        <f>J44*E44</f>
        <v>0</v>
      </c>
    </row>
    <row r="45" spans="1:16" ht="30" x14ac:dyDescent="0.2">
      <c r="A45" s="93" t="s">
        <v>281</v>
      </c>
      <c r="B45" s="92"/>
      <c r="C45" s="66"/>
      <c r="D45" s="68"/>
      <c r="E45" s="68"/>
      <c r="F45" s="69">
        <f t="shared" si="0"/>
        <v>0</v>
      </c>
      <c r="G45" s="68"/>
      <c r="H45" s="68"/>
      <c r="I45" s="68"/>
      <c r="J45" s="68"/>
      <c r="K45" s="68"/>
      <c r="L45" s="68"/>
      <c r="M45" s="68"/>
      <c r="N45" s="68"/>
      <c r="O45" s="67"/>
      <c r="P45" s="71">
        <f>J45*E45</f>
        <v>0</v>
      </c>
    </row>
    <row r="46" spans="1:16" ht="30" x14ac:dyDescent="0.2">
      <c r="A46" s="93" t="s">
        <v>281</v>
      </c>
      <c r="B46" s="106"/>
      <c r="C46" s="66"/>
      <c r="D46" s="68"/>
      <c r="E46" s="68"/>
      <c r="F46" s="69">
        <f t="shared" si="0"/>
        <v>0</v>
      </c>
      <c r="G46" s="68"/>
      <c r="H46" s="68"/>
      <c r="I46" s="68"/>
      <c r="J46" s="68"/>
      <c r="K46" s="68"/>
      <c r="L46" s="68"/>
      <c r="M46" s="68"/>
      <c r="N46" s="68"/>
      <c r="O46" s="67"/>
      <c r="P46" s="71">
        <f>J46*E46</f>
        <v>0</v>
      </c>
    </row>
    <row r="47" spans="1:16" ht="30" x14ac:dyDescent="0.2">
      <c r="A47" s="93" t="s">
        <v>281</v>
      </c>
      <c r="B47" s="106"/>
      <c r="C47" s="66"/>
      <c r="D47" s="68"/>
      <c r="E47" s="68"/>
      <c r="F47" s="69">
        <f t="shared" si="0"/>
        <v>0</v>
      </c>
      <c r="G47" s="68"/>
      <c r="H47" s="68"/>
      <c r="I47" s="68"/>
      <c r="J47" s="68"/>
      <c r="K47" s="68"/>
      <c r="L47" s="68"/>
      <c r="M47" s="68"/>
      <c r="N47" s="68"/>
      <c r="O47" s="67"/>
      <c r="P47" s="71">
        <f>J47*E47</f>
        <v>0</v>
      </c>
    </row>
    <row r="48" spans="1:16" ht="30" x14ac:dyDescent="0.2">
      <c r="A48" s="94" t="s">
        <v>281</v>
      </c>
      <c r="B48" s="106"/>
      <c r="C48" s="66"/>
      <c r="D48" s="68"/>
      <c r="E48" s="68"/>
      <c r="F48" s="69">
        <f t="shared" si="0"/>
        <v>0</v>
      </c>
      <c r="G48" s="68"/>
      <c r="H48" s="68"/>
      <c r="I48" s="68"/>
      <c r="J48" s="68"/>
      <c r="K48" s="68"/>
      <c r="L48" s="68"/>
      <c r="M48" s="68"/>
      <c r="N48" s="68"/>
      <c r="O48" s="67"/>
      <c r="P48" s="71">
        <f>J48*E48</f>
        <v>0</v>
      </c>
    </row>
    <row r="49" spans="1:16" ht="3.75" customHeight="1" x14ac:dyDescent="0.2">
      <c r="A49" s="655"/>
      <c r="B49" s="656"/>
      <c r="C49" s="656"/>
      <c r="D49" s="656"/>
      <c r="E49" s="656"/>
      <c r="F49" s="656"/>
      <c r="G49" s="656"/>
      <c r="H49" s="656"/>
      <c r="I49" s="656"/>
      <c r="J49" s="656"/>
      <c r="K49" s="656"/>
      <c r="L49" s="656"/>
      <c r="M49" s="656"/>
      <c r="N49" s="656"/>
      <c r="O49" s="656"/>
      <c r="P49" s="657"/>
    </row>
    <row r="50" spans="1:16" ht="45" customHeight="1" x14ac:dyDescent="0.2">
      <c r="A50" s="96" t="s">
        <v>282</v>
      </c>
      <c r="B50" s="263"/>
      <c r="C50" s="66"/>
      <c r="D50" s="68"/>
      <c r="E50" s="182">
        <v>0.1</v>
      </c>
      <c r="F50" s="66"/>
      <c r="G50" s="66"/>
      <c r="H50" s="66"/>
      <c r="I50" s="365"/>
      <c r="J50" s="388">
        <f>_TBC*'% Data'!$B$9</f>
        <v>9671.9160000000011</v>
      </c>
      <c r="K50" s="68"/>
      <c r="L50" s="109"/>
      <c r="M50" s="68"/>
      <c r="N50" s="78"/>
      <c r="O50" s="79"/>
      <c r="P50" s="388">
        <f>J50*E50</f>
        <v>967.19160000000011</v>
      </c>
    </row>
    <row r="51" spans="1:16" ht="15" x14ac:dyDescent="0.2">
      <c r="A51" s="95" t="s">
        <v>283</v>
      </c>
      <c r="B51" s="107"/>
      <c r="C51" s="74"/>
      <c r="D51" s="74"/>
      <c r="E51" s="74"/>
      <c r="F51" s="74"/>
      <c r="G51" s="388">
        <f>SUM(G3:G50)</f>
        <v>0</v>
      </c>
      <c r="H51" s="75"/>
      <c r="I51" s="76"/>
      <c r="J51" s="76"/>
      <c r="K51" s="76"/>
      <c r="L51" s="76"/>
      <c r="M51" s="75"/>
      <c r="N51" s="77"/>
      <c r="O51" s="74"/>
      <c r="P51" s="388">
        <f>SUM(P3:P50)</f>
        <v>967.19160000000011</v>
      </c>
    </row>
    <row r="52" spans="1:16" x14ac:dyDescent="0.2">
      <c r="D52" s="183"/>
    </row>
  </sheetData>
  <mergeCells count="8">
    <mergeCell ref="A49:P49"/>
    <mergeCell ref="A43:P43"/>
    <mergeCell ref="A36:P36"/>
    <mergeCell ref="A1:P1"/>
    <mergeCell ref="A8:P8"/>
    <mergeCell ref="A18:P18"/>
    <mergeCell ref="A25:P25"/>
    <mergeCell ref="A30:P30"/>
  </mergeCells>
  <conditionalFormatting sqref="G31 F3:F7">
    <cfRule type="cellIs" dxfId="38" priority="38" stopIfTrue="1" operator="greaterThanOrEqual">
      <formula>3.4</formula>
    </cfRule>
  </conditionalFormatting>
  <conditionalFormatting sqref="F9:F17">
    <cfRule type="cellIs" dxfId="37" priority="6" stopIfTrue="1" operator="greaterThanOrEqual">
      <formula>3.4</formula>
    </cfRule>
  </conditionalFormatting>
  <conditionalFormatting sqref="F19:F24">
    <cfRule type="cellIs" dxfId="36" priority="5" stopIfTrue="1" operator="greaterThanOrEqual">
      <formula>3.4</formula>
    </cfRule>
  </conditionalFormatting>
  <conditionalFormatting sqref="F26:F29">
    <cfRule type="cellIs" dxfId="35" priority="4" stopIfTrue="1" operator="greaterThanOrEqual">
      <formula>3.4</formula>
    </cfRule>
  </conditionalFormatting>
  <conditionalFormatting sqref="F31:F35">
    <cfRule type="cellIs" dxfId="34" priority="3" stopIfTrue="1" operator="greaterThanOrEqual">
      <formula>3.4</formula>
    </cfRule>
  </conditionalFormatting>
  <conditionalFormatting sqref="F37:F42">
    <cfRule type="cellIs" dxfId="33" priority="2" stopIfTrue="1" operator="greaterThanOrEqual">
      <formula>3.4</formula>
    </cfRule>
  </conditionalFormatting>
  <conditionalFormatting sqref="F44:F48">
    <cfRule type="cellIs" dxfId="32" priority="1" stopIfTrue="1" operator="greaterThanOrEqual">
      <formula>3.4</formula>
    </cfRule>
  </conditionalFormatting>
  <dataValidations count="8">
    <dataValidation type="decimal" showInputMessage="1" showErrorMessage="1" promptTitle="Probability of unknown risks" prompt="Values defined should be within those limits:_x000a_(0.1=min, 0.9=Max)" sqref="E50" xr:uid="{00000000-0002-0000-0300-000000000000}">
      <formula1>0.1</formula1>
      <formula2>0.9</formula2>
    </dataValidation>
    <dataValidation allowBlank="1" showInputMessage="1" showErrorMessage="1" prompt="Total of Contingency for Offshore Effort Estimation" sqref="P51" xr:uid="{00000000-0002-0000-0300-000001000000}"/>
    <dataValidation allowBlank="1" showErrorMessage="1" sqref="D2" xr:uid="{00000000-0002-0000-0300-000002000000}"/>
    <dataValidation type="decimal" showInputMessage="1" showErrorMessage="1" promptTitle="Probability" prompt="Values defined should be within those limits:_x000a_(0.1=min, 0.9=Max)" sqref="E3:E7 E9:E17 E19:E24 E26:E29 E31:E35 E37:E42 E44:E48" xr:uid="{00000000-0002-0000-0300-000003000000}">
      <formula1>0.1</formula1>
      <formula2>0.9</formula2>
    </dataValidation>
    <dataValidation type="decimal" allowBlank="1" showInputMessage="1" showErrorMessage="1" promptTitle="Impact" prompt="Values defined should be within those limits:_x000a_(0= NA, 1.0=min, 5.0=Max)" sqref="D3:D7 D9:D17 D19:D24 D26:D29 D31:D35 D37:D42 D44:D48" xr:uid="{00000000-0002-0000-0300-000004000000}">
      <formula1>0</formula1>
      <formula2>5</formula2>
    </dataValidation>
    <dataValidation allowBlank="1" showInputMessage="1" showErrorMessage="1" prompt="Total of Mitigation Hrs_x000a_" sqref="G51" xr:uid="{00000000-0002-0000-0300-000005000000}"/>
    <dataValidation allowBlank="1" showInputMessage="1" showErrorMessage="1" prompt="if &gt;=2.3 mitigation plans should be defined" sqref="F3:F7 F9:F17 F19:F24 F26:F29 F31:F35 F37:F42 F44:F48" xr:uid="{00000000-0002-0000-0300-000006000000}"/>
    <dataValidation type="list" allowBlank="1" showInputMessage="1" showErrorMessage="1" sqref="N1:N1048576" xr:uid="{00000000-0002-0000-0300-000007000000}">
      <formula1>"Open,Occurred,Cancelled,Closed,Transferred,Avoided"</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indexed="62"/>
  </sheetPr>
  <dimension ref="A1:AFV23"/>
  <sheetViews>
    <sheetView topLeftCell="G1" zoomScaleNormal="100" workbookViewId="0">
      <selection activeCell="G10" sqref="G10"/>
    </sheetView>
  </sheetViews>
  <sheetFormatPr defaultColWidth="9.140625" defaultRowHeight="15" x14ac:dyDescent="0.25"/>
  <cols>
    <col min="1" max="1" width="12.5703125" style="37" customWidth="1"/>
    <col min="2" max="2" width="17.5703125" style="37" customWidth="1"/>
    <col min="3" max="3" width="17" style="37" customWidth="1"/>
    <col min="4" max="4" width="49.7109375" style="37" customWidth="1"/>
    <col min="5" max="6" width="9.140625" style="37"/>
    <col min="7" max="7" width="13" style="37" customWidth="1"/>
    <col min="8" max="16384" width="9.140625" style="37"/>
  </cols>
  <sheetData>
    <row r="1" spans="1:854" customFormat="1" x14ac:dyDescent="0.25">
      <c r="A1" s="663" t="s">
        <v>210</v>
      </c>
      <c r="B1" s="664"/>
      <c r="C1" s="665"/>
      <c r="D1" s="668"/>
      <c r="E1" s="669"/>
    </row>
    <row r="2" spans="1:854" customFormat="1" x14ac:dyDescent="0.25">
      <c r="A2" s="663" t="s">
        <v>212</v>
      </c>
      <c r="B2" s="664"/>
      <c r="C2" s="665"/>
      <c r="D2" s="666"/>
      <c r="E2" s="667"/>
    </row>
    <row r="3" spans="1:854" customFormat="1" x14ac:dyDescent="0.25">
      <c r="A3" s="265"/>
      <c r="B3" s="264"/>
      <c r="C3" s="264"/>
    </row>
    <row r="4" spans="1:854" s="4" customFormat="1" ht="15.75" thickBot="1" x14ac:dyDescent="0.3">
      <c r="A4" s="389" t="s">
        <v>32</v>
      </c>
      <c r="B4" s="390"/>
      <c r="C4" s="390"/>
      <c r="D4" s="391"/>
      <c r="E4" s="390"/>
      <c r="F4" s="390"/>
      <c r="G4" s="390"/>
      <c r="H4" s="390"/>
      <c r="I4" s="390"/>
      <c r="J4" s="272"/>
      <c r="K4" s="272"/>
      <c r="L4" s="272"/>
      <c r="M4" s="272"/>
      <c r="N4" s="272"/>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row>
    <row r="5" spans="1:854" s="4" customFormat="1" ht="73.5" customHeight="1" thickBot="1" x14ac:dyDescent="0.3">
      <c r="A5" s="673" t="s">
        <v>284</v>
      </c>
      <c r="B5" s="674"/>
      <c r="C5" s="674"/>
      <c r="D5" s="674"/>
      <c r="E5" s="674"/>
      <c r="F5" s="674"/>
      <c r="G5" s="674"/>
      <c r="H5" s="674"/>
      <c r="I5" s="675"/>
      <c r="J5" s="273"/>
      <c r="K5" s="273"/>
      <c r="L5" s="273"/>
      <c r="M5" s="273"/>
      <c r="N5" s="273"/>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c r="ADC5" s="5"/>
      <c r="ADD5" s="5"/>
      <c r="ADE5" s="5"/>
      <c r="ADF5" s="5"/>
      <c r="ADG5" s="5"/>
      <c r="ADH5" s="5"/>
      <c r="ADI5" s="5"/>
      <c r="ADJ5" s="5"/>
      <c r="ADK5" s="5"/>
      <c r="ADL5" s="5"/>
      <c r="ADM5" s="5"/>
      <c r="ADN5" s="5"/>
      <c r="ADO5" s="5"/>
      <c r="ADP5" s="5"/>
      <c r="ADQ5" s="5"/>
      <c r="ADR5" s="5"/>
      <c r="ADS5" s="5"/>
      <c r="ADT5" s="5"/>
      <c r="ADU5" s="5"/>
      <c r="ADV5" s="5"/>
      <c r="ADW5" s="5"/>
      <c r="ADX5" s="5"/>
      <c r="ADY5" s="5"/>
      <c r="ADZ5" s="5"/>
      <c r="AEA5" s="5"/>
      <c r="AEB5" s="5"/>
      <c r="AEC5" s="5"/>
      <c r="AED5" s="5"/>
      <c r="AEE5" s="5"/>
      <c r="AEF5" s="5"/>
      <c r="AEG5" s="5"/>
      <c r="AEH5" s="5"/>
      <c r="AEI5" s="5"/>
      <c r="AEJ5" s="5"/>
      <c r="AEK5" s="5"/>
      <c r="AEL5" s="5"/>
      <c r="AEM5" s="5"/>
      <c r="AEN5" s="5"/>
      <c r="AEO5" s="5"/>
      <c r="AEP5" s="5"/>
      <c r="AEQ5" s="5"/>
      <c r="AER5" s="5"/>
      <c r="AES5" s="5"/>
      <c r="AET5" s="5"/>
      <c r="AEU5" s="5"/>
      <c r="AEV5" s="5"/>
      <c r="AEW5" s="5"/>
      <c r="AEX5" s="5"/>
      <c r="AEY5" s="5"/>
      <c r="AEZ5" s="5"/>
      <c r="AFA5" s="5"/>
      <c r="AFB5" s="5"/>
      <c r="AFC5" s="5"/>
      <c r="AFD5" s="5"/>
      <c r="AFE5" s="5"/>
      <c r="AFF5" s="5"/>
      <c r="AFG5" s="5"/>
      <c r="AFH5" s="5"/>
      <c r="AFI5" s="5"/>
      <c r="AFJ5" s="5"/>
      <c r="AFK5" s="5"/>
      <c r="AFL5" s="5"/>
      <c r="AFM5" s="5"/>
      <c r="AFN5" s="5"/>
      <c r="AFO5" s="5"/>
      <c r="AFP5" s="5"/>
      <c r="AFQ5" s="5"/>
      <c r="AFR5" s="5"/>
      <c r="AFS5" s="5"/>
      <c r="AFT5" s="5"/>
      <c r="AFU5" s="5"/>
      <c r="AFV5" s="5"/>
    </row>
    <row r="6" spans="1:854" s="51" customFormat="1" x14ac:dyDescent="0.2"/>
    <row r="7" spans="1:854" customFormat="1" x14ac:dyDescent="0.2">
      <c r="A7" s="677" t="s">
        <v>219</v>
      </c>
      <c r="B7" s="677" t="s">
        <v>285</v>
      </c>
      <c r="C7" s="677" t="s">
        <v>286</v>
      </c>
      <c r="D7" s="677" t="s">
        <v>3</v>
      </c>
      <c r="E7" s="677" t="s">
        <v>287</v>
      </c>
      <c r="F7" s="677"/>
      <c r="G7" s="678" t="s">
        <v>288</v>
      </c>
      <c r="H7" s="677" t="s">
        <v>283</v>
      </c>
      <c r="I7" s="677"/>
    </row>
    <row r="8" spans="1:854" customFormat="1" x14ac:dyDescent="0.2">
      <c r="A8" s="677"/>
      <c r="B8" s="677"/>
      <c r="C8" s="677"/>
      <c r="D8" s="677"/>
      <c r="E8" s="361" t="s">
        <v>222</v>
      </c>
      <c r="F8" s="361" t="s">
        <v>223</v>
      </c>
      <c r="G8" s="677"/>
      <c r="H8" s="361" t="s">
        <v>222</v>
      </c>
      <c r="I8" s="361" t="s">
        <v>223</v>
      </c>
    </row>
    <row r="9" spans="1:854" customFormat="1" ht="15" customHeight="1" x14ac:dyDescent="0.25">
      <c r="A9" s="679" t="s">
        <v>289</v>
      </c>
      <c r="B9" s="266"/>
      <c r="C9" s="266" t="s">
        <v>290</v>
      </c>
      <c r="D9" s="267" t="s">
        <v>291</v>
      </c>
      <c r="E9" s="136">
        <v>16</v>
      </c>
      <c r="F9" s="136"/>
      <c r="G9" s="136">
        <v>0</v>
      </c>
      <c r="H9" s="136">
        <f t="shared" ref="H9:H12" si="0">ROUND(PRODUCT(E9,G9),0)</f>
        <v>0</v>
      </c>
      <c r="I9" s="136">
        <f t="shared" ref="I9:I19" si="1">ROUND(PRODUCT(F9,G9),0)</f>
        <v>0</v>
      </c>
    </row>
    <row r="10" spans="1:854" customFormat="1" ht="15" customHeight="1" x14ac:dyDescent="0.25">
      <c r="A10" s="679"/>
      <c r="B10" s="266"/>
      <c r="C10" s="266" t="s">
        <v>290</v>
      </c>
      <c r="D10" s="103" t="s">
        <v>292</v>
      </c>
      <c r="E10" s="136"/>
      <c r="F10" s="136"/>
      <c r="G10" s="136">
        <v>0</v>
      </c>
      <c r="H10" s="136">
        <f t="shared" si="0"/>
        <v>0</v>
      </c>
      <c r="I10" s="136">
        <f t="shared" si="1"/>
        <v>0</v>
      </c>
    </row>
    <row r="11" spans="1:854" customFormat="1" ht="15" customHeight="1" x14ac:dyDescent="0.25">
      <c r="A11" s="679"/>
      <c r="B11" s="266"/>
      <c r="C11" s="266" t="s">
        <v>290</v>
      </c>
      <c r="D11" s="267" t="s">
        <v>293</v>
      </c>
      <c r="E11" s="136"/>
      <c r="F11" s="136"/>
      <c r="G11" s="136">
        <v>0</v>
      </c>
      <c r="H11" s="136">
        <f t="shared" si="0"/>
        <v>0</v>
      </c>
      <c r="I11" s="136">
        <f t="shared" si="1"/>
        <v>0</v>
      </c>
    </row>
    <row r="12" spans="1:854" customFormat="1" ht="15" customHeight="1" x14ac:dyDescent="0.25">
      <c r="A12" s="679"/>
      <c r="B12" s="266"/>
      <c r="C12" s="266" t="s">
        <v>290</v>
      </c>
      <c r="D12" s="267" t="s">
        <v>294</v>
      </c>
      <c r="E12" s="136"/>
      <c r="F12" s="136"/>
      <c r="G12" s="136">
        <v>0</v>
      </c>
      <c r="H12" s="136">
        <f t="shared" si="0"/>
        <v>0</v>
      </c>
      <c r="I12" s="136">
        <f t="shared" si="1"/>
        <v>0</v>
      </c>
    </row>
    <row r="13" spans="1:854" customFormat="1" ht="15" customHeight="1" x14ac:dyDescent="0.25">
      <c r="A13" s="679"/>
      <c r="B13" s="266"/>
      <c r="C13" s="266" t="s">
        <v>295</v>
      </c>
      <c r="D13" s="267" t="s">
        <v>296</v>
      </c>
      <c r="E13" s="136"/>
      <c r="F13" s="136"/>
      <c r="G13" s="136">
        <v>0</v>
      </c>
      <c r="H13" s="136">
        <f>ROUND(PRODUCT(E13,G13),0)</f>
        <v>0</v>
      </c>
      <c r="I13" s="136">
        <f t="shared" si="1"/>
        <v>0</v>
      </c>
    </row>
    <row r="14" spans="1:854" customFormat="1" ht="15" customHeight="1" x14ac:dyDescent="0.25">
      <c r="A14" s="679"/>
      <c r="B14" s="266"/>
      <c r="C14" s="266" t="s">
        <v>295</v>
      </c>
      <c r="D14" s="267" t="s">
        <v>297</v>
      </c>
      <c r="E14" s="136"/>
      <c r="F14" s="136"/>
      <c r="G14" s="136">
        <v>0</v>
      </c>
      <c r="H14" s="136">
        <f t="shared" ref="H14:H19" si="2">ROUND(PRODUCT(E14,G14),0)</f>
        <v>0</v>
      </c>
      <c r="I14" s="136">
        <f t="shared" si="1"/>
        <v>0</v>
      </c>
    </row>
    <row r="15" spans="1:854" customFormat="1" x14ac:dyDescent="0.25">
      <c r="A15" s="679"/>
      <c r="B15" s="266"/>
      <c r="C15" s="266" t="s">
        <v>295</v>
      </c>
      <c r="D15" s="267" t="s">
        <v>298</v>
      </c>
      <c r="E15" s="136"/>
      <c r="F15" s="136"/>
      <c r="G15" s="136">
        <v>0</v>
      </c>
      <c r="H15" s="136">
        <f t="shared" si="2"/>
        <v>0</v>
      </c>
      <c r="I15" s="136">
        <f t="shared" si="1"/>
        <v>0</v>
      </c>
    </row>
    <row r="16" spans="1:854" customFormat="1" x14ac:dyDescent="0.25">
      <c r="A16" s="679"/>
      <c r="B16" s="266"/>
      <c r="C16" s="266" t="s">
        <v>299</v>
      </c>
      <c r="D16" s="267" t="s">
        <v>300</v>
      </c>
      <c r="E16" s="136"/>
      <c r="F16" s="136"/>
      <c r="G16" s="136">
        <v>0</v>
      </c>
      <c r="H16" s="136">
        <f t="shared" si="2"/>
        <v>0</v>
      </c>
      <c r="I16" s="136">
        <f t="shared" si="1"/>
        <v>0</v>
      </c>
    </row>
    <row r="17" spans="1:9" customFormat="1" ht="30" x14ac:dyDescent="0.25">
      <c r="A17" s="679"/>
      <c r="B17" s="266"/>
      <c r="C17" s="266" t="s">
        <v>295</v>
      </c>
      <c r="D17" s="267" t="s">
        <v>301</v>
      </c>
      <c r="E17" s="136"/>
      <c r="F17" s="136"/>
      <c r="G17" s="136">
        <v>0</v>
      </c>
      <c r="H17" s="136">
        <f t="shared" si="2"/>
        <v>0</v>
      </c>
      <c r="I17" s="136">
        <f t="shared" si="1"/>
        <v>0</v>
      </c>
    </row>
    <row r="18" spans="1:9" customFormat="1" ht="15" customHeight="1" x14ac:dyDescent="0.25">
      <c r="A18" s="679"/>
      <c r="B18" s="266"/>
      <c r="C18" s="266" t="s">
        <v>299</v>
      </c>
      <c r="D18" s="267" t="s">
        <v>302</v>
      </c>
      <c r="E18" s="136"/>
      <c r="F18" s="136"/>
      <c r="G18" s="136">
        <v>0</v>
      </c>
      <c r="H18" s="136">
        <f t="shared" si="2"/>
        <v>0</v>
      </c>
      <c r="I18" s="136">
        <f t="shared" si="1"/>
        <v>0</v>
      </c>
    </row>
    <row r="19" spans="1:9" customFormat="1" ht="15" customHeight="1" x14ac:dyDescent="0.25">
      <c r="A19" s="680"/>
      <c r="B19" s="268"/>
      <c r="C19" s="268" t="s">
        <v>299</v>
      </c>
      <c r="D19" s="267" t="s">
        <v>303</v>
      </c>
      <c r="E19" s="136"/>
      <c r="F19" s="136"/>
      <c r="G19" s="136">
        <v>0</v>
      </c>
      <c r="H19" s="136">
        <f t="shared" si="2"/>
        <v>0</v>
      </c>
      <c r="I19" s="136">
        <f t="shared" si="1"/>
        <v>0</v>
      </c>
    </row>
    <row r="20" spans="1:9" customFormat="1" ht="24" customHeight="1" x14ac:dyDescent="0.25">
      <c r="A20" s="269"/>
      <c r="B20" s="670" t="s">
        <v>304</v>
      </c>
      <c r="C20" s="670"/>
      <c r="D20" s="670"/>
      <c r="E20" s="670"/>
      <c r="F20" s="670"/>
      <c r="G20" s="671"/>
      <c r="H20" s="464">
        <f>SUM(H9:H19)</f>
        <v>0</v>
      </c>
      <c r="I20" s="464">
        <f>SUM(I9:I19)</f>
        <v>0</v>
      </c>
    </row>
    <row r="21" spans="1:9" customFormat="1" x14ac:dyDescent="0.25">
      <c r="A21" s="270"/>
      <c r="B21" s="672" t="s">
        <v>227</v>
      </c>
      <c r="C21" s="672"/>
      <c r="D21" s="672"/>
      <c r="E21" s="672"/>
      <c r="F21" s="672"/>
      <c r="G21" s="672"/>
      <c r="H21" s="676">
        <f>SUM(H20:I20)</f>
        <v>0</v>
      </c>
      <c r="I21" s="676"/>
    </row>
    <row r="22" spans="1:9" customFormat="1" x14ac:dyDescent="0.25">
      <c r="A22" s="271"/>
      <c r="B22" s="672" t="s">
        <v>228</v>
      </c>
      <c r="C22" s="672"/>
      <c r="D22" s="672"/>
      <c r="E22" s="672"/>
      <c r="F22" s="672"/>
      <c r="G22" s="672"/>
      <c r="H22" s="464">
        <f>H20/8</f>
        <v>0</v>
      </c>
      <c r="I22" s="464">
        <f>I20/8</f>
        <v>0</v>
      </c>
    </row>
    <row r="23" spans="1:9" s="38" customFormat="1" x14ac:dyDescent="0.25"/>
  </sheetData>
  <sheetProtection selectLockedCells="1" selectUnlockedCells="1"/>
  <mergeCells count="17">
    <mergeCell ref="B22:G22"/>
    <mergeCell ref="A1:C1"/>
    <mergeCell ref="D2:E2"/>
    <mergeCell ref="D1:E1"/>
    <mergeCell ref="B20:G20"/>
    <mergeCell ref="B21:G21"/>
    <mergeCell ref="A5:I5"/>
    <mergeCell ref="H21:I21"/>
    <mergeCell ref="A2:C2"/>
    <mergeCell ref="D7:D8"/>
    <mergeCell ref="E7:F7"/>
    <mergeCell ref="G7:G8"/>
    <mergeCell ref="H7:I7"/>
    <mergeCell ref="A9:A19"/>
    <mergeCell ref="A7:A8"/>
    <mergeCell ref="B7:B8"/>
    <mergeCell ref="C7:C8"/>
  </mergeCells>
  <pageMargins left="0.7" right="0.7" top="0.75" bottom="0.75" header="0.51180555555555551" footer="0.51180555555555551"/>
  <pageSetup firstPageNumber="0"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3"/>
  <dimension ref="A1:ADS16"/>
  <sheetViews>
    <sheetView topLeftCell="A4" zoomScaleNormal="100" workbookViewId="0">
      <selection activeCell="C6" sqref="C6:C9"/>
    </sheetView>
  </sheetViews>
  <sheetFormatPr defaultColWidth="8.7109375" defaultRowHeight="12.75" x14ac:dyDescent="0.2"/>
  <cols>
    <col min="1" max="1" width="45.140625" customWidth="1"/>
    <col min="2" max="2" width="27.140625" customWidth="1"/>
    <col min="3" max="3" width="26.28515625" customWidth="1"/>
    <col min="4" max="4" width="14.42578125" customWidth="1"/>
    <col min="5" max="799" width="8.7109375" style="143"/>
  </cols>
  <sheetData>
    <row r="1" spans="1:799" ht="15" x14ac:dyDescent="0.25">
      <c r="A1" s="683" t="s">
        <v>305</v>
      </c>
      <c r="B1" s="683"/>
      <c r="C1" s="683"/>
      <c r="D1" s="430">
        <f>((Risks!$G$51+_Contingency)/(_TBC-Risks!$G$51))</f>
        <v>0.1</v>
      </c>
      <c r="E1"/>
      <c r="F1"/>
      <c r="G1"/>
      <c r="H1"/>
      <c r="I1"/>
      <c r="J1"/>
      <c r="K1"/>
      <c r="L1"/>
      <c r="M1"/>
      <c r="N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row>
    <row r="2" spans="1:799" ht="45" x14ac:dyDescent="0.2">
      <c r="A2" s="431" t="s">
        <v>219</v>
      </c>
      <c r="B2" s="432" t="s">
        <v>306</v>
      </c>
      <c r="C2" s="432" t="s">
        <v>307</v>
      </c>
      <c r="D2" s="431" t="s">
        <v>308</v>
      </c>
    </row>
    <row r="3" spans="1:799" ht="15" x14ac:dyDescent="0.25">
      <c r="A3" s="157" t="s">
        <v>134</v>
      </c>
      <c r="B3" s="158">
        <f>'Offshore Effort Estimate'!F149+'Offshore Effort Estimate'!E153</f>
        <v>196</v>
      </c>
      <c r="C3" s="153">
        <f>B3*(1+D1)</f>
        <v>215.60000000000002</v>
      </c>
      <c r="D3" s="181">
        <v>0.06</v>
      </c>
      <c r="F3" s="281"/>
    </row>
    <row r="4" spans="1:799" ht="15" x14ac:dyDescent="0.25">
      <c r="A4" s="157" t="s">
        <v>309</v>
      </c>
      <c r="B4" s="158">
        <f>'Offshore Effort Estimate'!E183</f>
        <v>1744.116</v>
      </c>
      <c r="C4" s="153">
        <f>B4*(1+D1)</f>
        <v>1918.5276000000001</v>
      </c>
      <c r="D4" s="181">
        <v>0.17</v>
      </c>
      <c r="F4" s="281"/>
    </row>
    <row r="5" spans="1:799" ht="15" x14ac:dyDescent="0.25">
      <c r="A5" s="157" t="s">
        <v>136</v>
      </c>
      <c r="B5" s="158">
        <f>'Offshore Effort Estimate'!J149</f>
        <v>2280</v>
      </c>
      <c r="C5" s="153">
        <f>B5*(1+D1)</f>
        <v>2508</v>
      </c>
      <c r="D5" s="181">
        <v>0.05</v>
      </c>
      <c r="F5" s="281"/>
    </row>
    <row r="6" spans="1:799" ht="15" x14ac:dyDescent="0.25">
      <c r="A6" s="157" t="s">
        <v>310</v>
      </c>
      <c r="B6" s="158">
        <f>'Offshore Effort Estimate'!Q149-'Offshore Effort Estimate'!P149+'Offshore Effort Estimate'!E174</f>
        <v>2531</v>
      </c>
      <c r="C6" s="153">
        <f>B6*(1+D1)</f>
        <v>2784.1000000000004</v>
      </c>
      <c r="D6" s="181">
        <v>0.28000000000000003</v>
      </c>
      <c r="F6" s="281"/>
    </row>
    <row r="7" spans="1:799" ht="15" x14ac:dyDescent="0.25">
      <c r="A7" s="157" t="s">
        <v>138</v>
      </c>
      <c r="B7" s="158">
        <f>'Offshore Effort Estimate'!T149+'Offshore Effort Estimate'!E160-'Offshore Effort Estimate'!E166</f>
        <v>1822.8</v>
      </c>
      <c r="C7" s="153">
        <f>B7*(1+D1)</f>
        <v>2005.0800000000002</v>
      </c>
      <c r="D7" s="181">
        <v>0.15</v>
      </c>
      <c r="F7" s="281"/>
    </row>
    <row r="8" spans="1:799" ht="15" x14ac:dyDescent="0.25">
      <c r="A8" s="159" t="s">
        <v>311</v>
      </c>
      <c r="B8" s="158">
        <f>'Offshore Effort Estimate'!E166+'Offshore Effort Estimate'!P149</f>
        <v>802</v>
      </c>
      <c r="C8" s="153">
        <f>B8*(1+D1)</f>
        <v>882.2</v>
      </c>
      <c r="D8" s="181">
        <v>0.14000000000000001</v>
      </c>
      <c r="F8" s="281"/>
    </row>
    <row r="9" spans="1:799" ht="15" x14ac:dyDescent="0.25">
      <c r="A9" s="157" t="s">
        <v>180</v>
      </c>
      <c r="B9" s="158">
        <f>'Offshore Effort Estimate'!E167</f>
        <v>216</v>
      </c>
      <c r="C9" s="153">
        <f>B9*(1+D1)</f>
        <v>237.60000000000002</v>
      </c>
      <c r="D9" s="181">
        <v>0.02</v>
      </c>
      <c r="F9" s="281"/>
    </row>
    <row r="10" spans="1:799" ht="15" x14ac:dyDescent="0.25">
      <c r="A10" s="159" t="s">
        <v>312</v>
      </c>
      <c r="B10" s="158">
        <f>'Offshore Effort Estimate'!E156</f>
        <v>2184</v>
      </c>
      <c r="C10" s="153">
        <f>B10*(1+D1)</f>
        <v>2402.4</v>
      </c>
      <c r="D10" s="181"/>
      <c r="F10" s="281"/>
    </row>
    <row r="11" spans="1:799" ht="15" x14ac:dyDescent="0.25">
      <c r="A11" s="159" t="s">
        <v>313</v>
      </c>
      <c r="B11" s="158">
        <f>'Offshore Effort Estimate'!E177</f>
        <v>80</v>
      </c>
      <c r="C11" s="153">
        <f>B11*(1+D1)</f>
        <v>88</v>
      </c>
      <c r="D11" s="181">
        <v>0.05</v>
      </c>
      <c r="F11" s="281"/>
    </row>
    <row r="12" spans="1:799" ht="15" x14ac:dyDescent="0.25">
      <c r="A12" s="498" t="s">
        <v>314</v>
      </c>
      <c r="B12" s="498"/>
      <c r="C12" s="498"/>
      <c r="D12" s="498"/>
    </row>
    <row r="13" spans="1:799" x14ac:dyDescent="0.2">
      <c r="A13" s="681"/>
      <c r="B13" s="681"/>
      <c r="C13" s="681"/>
      <c r="D13" s="681"/>
    </row>
    <row r="14" spans="1:799" s="136" customFormat="1" x14ac:dyDescent="0.2">
      <c r="A14" s="681"/>
      <c r="B14" s="682"/>
      <c r="C14" s="682"/>
      <c r="D14" s="682"/>
      <c r="E14" s="144"/>
      <c r="F14" s="144"/>
      <c r="G14" s="144"/>
      <c r="H14" s="144"/>
      <c r="I14" s="144"/>
      <c r="J14" s="144"/>
      <c r="K14" s="144"/>
      <c r="L14" s="144"/>
      <c r="M14" s="144"/>
      <c r="N14" s="144"/>
      <c r="O14" s="144"/>
      <c r="P14" s="144"/>
      <c r="Q14" s="144"/>
      <c r="R14" s="144"/>
      <c r="S14" s="144"/>
      <c r="T14" s="144"/>
      <c r="U14" s="144"/>
      <c r="V14" s="144"/>
      <c r="W14" s="144"/>
      <c r="X14" s="144"/>
      <c r="Y14" s="144"/>
      <c r="Z14" s="144"/>
      <c r="AA14" s="144"/>
      <c r="AB14" s="144"/>
      <c r="AC14" s="144"/>
      <c r="AD14" s="144"/>
      <c r="AE14" s="144"/>
      <c r="AF14" s="143"/>
      <c r="AG14" s="143"/>
      <c r="AH14" s="143"/>
      <c r="AI14" s="143"/>
      <c r="AJ14" s="143"/>
      <c r="AK14" s="143"/>
      <c r="AL14" s="143"/>
      <c r="AM14" s="143"/>
      <c r="AN14" s="143"/>
      <c r="AO14" s="143"/>
      <c r="AP14" s="143"/>
      <c r="AQ14" s="143"/>
      <c r="AR14" s="143"/>
      <c r="AS14" s="143"/>
      <c r="AT14" s="143"/>
      <c r="AU14" s="143"/>
      <c r="AV14" s="143"/>
      <c r="AW14" s="143"/>
      <c r="AX14" s="143"/>
      <c r="AY14" s="143"/>
      <c r="AZ14" s="143"/>
      <c r="BA14" s="143"/>
      <c r="BB14" s="143"/>
      <c r="BC14" s="143"/>
      <c r="BD14" s="143"/>
      <c r="BE14" s="143"/>
      <c r="BF14" s="143"/>
      <c r="BG14" s="143"/>
      <c r="BH14" s="143"/>
      <c r="BI14" s="143"/>
      <c r="BJ14" s="143"/>
      <c r="BK14" s="143"/>
      <c r="BL14" s="143"/>
      <c r="BM14" s="143"/>
      <c r="BN14" s="143"/>
      <c r="BO14" s="143"/>
      <c r="BP14" s="143"/>
      <c r="BQ14" s="143"/>
      <c r="BR14" s="143"/>
      <c r="BS14" s="143"/>
      <c r="BT14" s="143"/>
      <c r="BU14" s="143"/>
      <c r="BV14" s="143"/>
      <c r="BW14" s="143"/>
      <c r="BX14" s="143"/>
      <c r="BY14" s="143"/>
      <c r="BZ14" s="143"/>
      <c r="CA14" s="143"/>
      <c r="CB14" s="143"/>
      <c r="CC14" s="143"/>
      <c r="CD14" s="143"/>
      <c r="CE14" s="143"/>
      <c r="CF14" s="143"/>
      <c r="CG14" s="143"/>
      <c r="CH14" s="143"/>
      <c r="CI14" s="143"/>
      <c r="CJ14" s="143"/>
      <c r="CK14" s="143"/>
      <c r="CL14" s="143"/>
      <c r="CM14" s="143"/>
      <c r="CN14" s="143"/>
      <c r="CO14" s="143"/>
      <c r="CP14" s="143"/>
      <c r="CQ14" s="143"/>
      <c r="CR14" s="143"/>
      <c r="CS14" s="143"/>
      <c r="CT14" s="143"/>
      <c r="CU14" s="143"/>
      <c r="CV14" s="143"/>
      <c r="CW14" s="143"/>
      <c r="CX14" s="143"/>
      <c r="CY14" s="143"/>
      <c r="CZ14" s="143"/>
      <c r="DA14" s="143"/>
      <c r="DB14" s="143"/>
      <c r="DC14" s="143"/>
      <c r="DD14" s="143"/>
      <c r="DE14" s="143"/>
      <c r="DF14" s="143"/>
      <c r="DG14" s="143"/>
      <c r="DH14" s="143"/>
      <c r="DI14" s="143"/>
      <c r="DJ14" s="143"/>
      <c r="DK14" s="143"/>
      <c r="DL14" s="143"/>
      <c r="DM14" s="143"/>
      <c r="DN14" s="143"/>
      <c r="DO14" s="143"/>
      <c r="DP14" s="143"/>
      <c r="DQ14" s="143"/>
      <c r="DR14" s="143"/>
      <c r="DS14" s="143"/>
      <c r="DT14" s="143"/>
      <c r="DU14" s="143"/>
      <c r="DV14" s="143"/>
      <c r="DW14" s="143"/>
      <c r="DX14" s="143"/>
      <c r="DY14" s="143"/>
      <c r="DZ14" s="143"/>
      <c r="EA14" s="143"/>
      <c r="EB14" s="143"/>
      <c r="EC14" s="143"/>
      <c r="ED14" s="143"/>
      <c r="EE14" s="143"/>
      <c r="EF14" s="143"/>
      <c r="EG14" s="143"/>
      <c r="EH14" s="143"/>
      <c r="EI14" s="143"/>
      <c r="EJ14" s="143"/>
      <c r="EK14" s="143"/>
      <c r="EL14" s="143"/>
      <c r="EM14" s="143"/>
      <c r="EN14" s="143"/>
      <c r="EO14" s="143"/>
      <c r="EP14" s="143"/>
      <c r="EQ14" s="143"/>
      <c r="ER14" s="143"/>
      <c r="ES14" s="143"/>
      <c r="ET14" s="143"/>
      <c r="EU14" s="143"/>
      <c r="EV14" s="143"/>
      <c r="EW14" s="143"/>
      <c r="EX14" s="143"/>
      <c r="EY14" s="143"/>
      <c r="EZ14" s="143"/>
      <c r="FA14" s="143"/>
      <c r="FB14" s="143"/>
      <c r="FC14" s="143"/>
      <c r="FD14" s="143"/>
      <c r="FE14" s="143"/>
      <c r="FF14" s="143"/>
      <c r="FG14" s="143"/>
      <c r="FH14" s="143"/>
      <c r="FI14" s="143"/>
      <c r="FJ14" s="143"/>
      <c r="FK14" s="143"/>
      <c r="FL14" s="143"/>
      <c r="FM14" s="143"/>
      <c r="FN14" s="143"/>
      <c r="FO14" s="143"/>
      <c r="FP14" s="143"/>
      <c r="FQ14" s="143"/>
      <c r="FR14" s="143"/>
      <c r="FS14" s="143"/>
      <c r="FT14" s="143"/>
      <c r="FU14" s="143"/>
      <c r="FV14" s="143"/>
      <c r="FW14" s="143"/>
      <c r="FX14" s="143"/>
      <c r="FY14" s="143"/>
      <c r="FZ14" s="143"/>
      <c r="GA14" s="143"/>
      <c r="GB14" s="143"/>
      <c r="GC14" s="143"/>
      <c r="GD14" s="143"/>
      <c r="GE14" s="143"/>
      <c r="GF14" s="143"/>
      <c r="GG14" s="143"/>
      <c r="GH14" s="143"/>
      <c r="GI14" s="143"/>
      <c r="GJ14" s="143"/>
      <c r="GK14" s="143"/>
      <c r="GL14" s="143"/>
      <c r="GM14" s="143"/>
      <c r="GN14" s="143"/>
      <c r="GO14" s="143"/>
      <c r="GP14" s="143"/>
      <c r="GQ14" s="143"/>
      <c r="GR14" s="143"/>
      <c r="GS14" s="143"/>
      <c r="GT14" s="143"/>
      <c r="GU14" s="143"/>
      <c r="GV14" s="143"/>
      <c r="GW14" s="143"/>
      <c r="GX14" s="143"/>
      <c r="GY14" s="143"/>
      <c r="GZ14" s="143"/>
      <c r="HA14" s="143"/>
      <c r="HB14" s="143"/>
      <c r="HC14" s="143"/>
      <c r="HD14" s="143"/>
      <c r="HE14" s="143"/>
      <c r="HF14" s="143"/>
      <c r="HG14" s="143"/>
      <c r="HH14" s="143"/>
      <c r="HI14" s="143"/>
      <c r="HJ14" s="143"/>
      <c r="HK14" s="143"/>
      <c r="HL14" s="143"/>
      <c r="HM14" s="143"/>
      <c r="HN14" s="143"/>
      <c r="HO14" s="143"/>
      <c r="HP14" s="143"/>
      <c r="HQ14" s="143"/>
      <c r="HR14" s="143"/>
      <c r="HS14" s="143"/>
      <c r="HT14" s="143"/>
      <c r="HU14" s="143"/>
      <c r="HV14" s="143"/>
      <c r="HW14" s="143"/>
      <c r="HX14" s="143"/>
      <c r="HY14" s="143"/>
      <c r="HZ14" s="143"/>
      <c r="IA14" s="143"/>
      <c r="IB14" s="143"/>
      <c r="IC14" s="143"/>
      <c r="ID14" s="143"/>
      <c r="IE14" s="143"/>
      <c r="IF14" s="143"/>
      <c r="IG14" s="143"/>
      <c r="IH14" s="143"/>
      <c r="II14" s="143"/>
      <c r="IJ14" s="143"/>
      <c r="IK14" s="143"/>
      <c r="IL14" s="143"/>
      <c r="IM14" s="143"/>
      <c r="IN14" s="143"/>
      <c r="IO14" s="143"/>
      <c r="IP14" s="143"/>
      <c r="IQ14" s="143"/>
      <c r="IR14" s="143"/>
      <c r="IS14" s="143"/>
      <c r="IT14" s="143"/>
      <c r="IU14" s="143"/>
      <c r="IV14" s="143"/>
      <c r="IW14" s="143"/>
      <c r="IX14" s="143"/>
      <c r="IY14" s="143"/>
      <c r="IZ14" s="143"/>
      <c r="JA14" s="143"/>
      <c r="JB14" s="143"/>
      <c r="JC14" s="143"/>
      <c r="JD14" s="143"/>
      <c r="JE14" s="143"/>
      <c r="JF14" s="143"/>
      <c r="JG14" s="143"/>
      <c r="JH14" s="143"/>
      <c r="JI14" s="143"/>
      <c r="JJ14" s="143"/>
      <c r="JK14" s="143"/>
      <c r="JL14" s="143"/>
      <c r="JM14" s="143"/>
      <c r="JN14" s="143"/>
      <c r="JO14" s="143"/>
      <c r="JP14" s="143"/>
      <c r="JQ14" s="143"/>
      <c r="JR14" s="143"/>
      <c r="JS14" s="143"/>
      <c r="JT14" s="143"/>
      <c r="JU14" s="143"/>
      <c r="JV14" s="143"/>
      <c r="JW14" s="143"/>
      <c r="JX14" s="143"/>
      <c r="JY14" s="143"/>
      <c r="JZ14" s="143"/>
      <c r="KA14" s="143"/>
      <c r="KB14" s="143"/>
      <c r="KC14" s="143"/>
      <c r="KD14" s="143"/>
      <c r="KE14" s="143"/>
      <c r="KF14" s="143"/>
      <c r="KG14" s="143"/>
      <c r="KH14" s="143"/>
      <c r="KI14" s="143"/>
      <c r="KJ14" s="143"/>
      <c r="KK14" s="143"/>
      <c r="KL14" s="143"/>
      <c r="KM14" s="143"/>
      <c r="KN14" s="143"/>
      <c r="KO14" s="143"/>
      <c r="KP14" s="143"/>
      <c r="KQ14" s="143"/>
      <c r="KR14" s="143"/>
      <c r="KS14" s="143"/>
      <c r="KT14" s="143"/>
      <c r="KU14" s="143"/>
      <c r="KV14" s="143"/>
      <c r="KW14" s="143"/>
      <c r="KX14" s="143"/>
      <c r="KY14" s="143"/>
      <c r="KZ14" s="143"/>
      <c r="LA14" s="143"/>
      <c r="LB14" s="143"/>
      <c r="LC14" s="143"/>
      <c r="LD14" s="143"/>
      <c r="LE14" s="143"/>
      <c r="LF14" s="143"/>
      <c r="LG14" s="143"/>
      <c r="LH14" s="143"/>
      <c r="LI14" s="143"/>
      <c r="LJ14" s="143"/>
      <c r="LK14" s="143"/>
      <c r="LL14" s="143"/>
      <c r="LM14" s="143"/>
      <c r="LN14" s="143"/>
      <c r="LO14" s="143"/>
      <c r="LP14" s="143"/>
      <c r="LQ14" s="143"/>
      <c r="LR14" s="143"/>
      <c r="LS14" s="143"/>
      <c r="LT14" s="143"/>
      <c r="LU14" s="143"/>
      <c r="LV14" s="143"/>
      <c r="LW14" s="143"/>
      <c r="LX14" s="143"/>
      <c r="LY14" s="143"/>
      <c r="LZ14" s="143"/>
      <c r="MA14" s="143"/>
      <c r="MB14" s="143"/>
      <c r="MC14" s="143"/>
      <c r="MD14" s="143"/>
      <c r="ME14" s="143"/>
      <c r="MF14" s="143"/>
      <c r="MG14" s="143"/>
      <c r="MH14" s="143"/>
      <c r="MI14" s="143"/>
      <c r="MJ14" s="143"/>
      <c r="MK14" s="143"/>
      <c r="ML14" s="143"/>
      <c r="MM14" s="143"/>
      <c r="MN14" s="143"/>
      <c r="MO14" s="143"/>
      <c r="MP14" s="143"/>
      <c r="MQ14" s="143"/>
      <c r="MR14" s="143"/>
      <c r="MS14" s="143"/>
      <c r="MT14" s="143"/>
      <c r="MU14" s="143"/>
      <c r="MV14" s="143"/>
      <c r="MW14" s="143"/>
      <c r="MX14" s="143"/>
      <c r="MY14" s="143"/>
      <c r="MZ14" s="143"/>
      <c r="NA14" s="143"/>
      <c r="NB14" s="143"/>
      <c r="NC14" s="143"/>
      <c r="ND14" s="143"/>
      <c r="NE14" s="143"/>
      <c r="NF14" s="143"/>
      <c r="NG14" s="143"/>
      <c r="NH14" s="143"/>
      <c r="NI14" s="143"/>
      <c r="NJ14" s="143"/>
      <c r="NK14" s="143"/>
      <c r="NL14" s="143"/>
      <c r="NM14" s="143"/>
      <c r="NN14" s="143"/>
      <c r="NO14" s="143"/>
      <c r="NP14" s="143"/>
      <c r="NQ14" s="143"/>
      <c r="NR14" s="143"/>
      <c r="NS14" s="143"/>
      <c r="NT14" s="143"/>
      <c r="NU14" s="143"/>
      <c r="NV14" s="143"/>
      <c r="NW14" s="143"/>
      <c r="NX14" s="143"/>
      <c r="NY14" s="143"/>
      <c r="NZ14" s="143"/>
      <c r="OA14" s="143"/>
      <c r="OB14" s="143"/>
      <c r="OC14" s="143"/>
      <c r="OD14" s="143"/>
      <c r="OE14" s="143"/>
      <c r="OF14" s="143"/>
      <c r="OG14" s="143"/>
      <c r="OH14" s="143"/>
      <c r="OI14" s="143"/>
      <c r="OJ14" s="143"/>
      <c r="OK14" s="143"/>
      <c r="OL14" s="143"/>
      <c r="OM14" s="143"/>
      <c r="ON14" s="143"/>
      <c r="OO14" s="143"/>
      <c r="OP14" s="143"/>
      <c r="OQ14" s="143"/>
      <c r="OR14" s="143"/>
      <c r="OS14" s="143"/>
      <c r="OT14" s="143"/>
      <c r="OU14" s="143"/>
      <c r="OV14" s="143"/>
      <c r="OW14" s="143"/>
      <c r="OX14" s="143"/>
      <c r="OY14" s="143"/>
      <c r="OZ14" s="143"/>
      <c r="PA14" s="143"/>
      <c r="PB14" s="143"/>
      <c r="PC14" s="143"/>
      <c r="PD14" s="143"/>
      <c r="PE14" s="143"/>
      <c r="PF14" s="143"/>
      <c r="PG14" s="143"/>
      <c r="PH14" s="143"/>
      <c r="PI14" s="143"/>
      <c r="PJ14" s="143"/>
      <c r="PK14" s="143"/>
      <c r="PL14" s="143"/>
      <c r="PM14" s="143"/>
      <c r="PN14" s="143"/>
      <c r="PO14" s="143"/>
      <c r="PP14" s="143"/>
      <c r="PQ14" s="143"/>
      <c r="PR14" s="143"/>
      <c r="PS14" s="143"/>
      <c r="PT14" s="143"/>
      <c r="PU14" s="143"/>
      <c r="PV14" s="143"/>
      <c r="PW14" s="143"/>
      <c r="PX14" s="143"/>
      <c r="PY14" s="143"/>
      <c r="PZ14" s="143"/>
      <c r="QA14" s="143"/>
      <c r="QB14" s="143"/>
      <c r="QC14" s="143"/>
      <c r="QD14" s="143"/>
      <c r="QE14" s="143"/>
      <c r="QF14" s="143"/>
      <c r="QG14" s="143"/>
      <c r="QH14" s="143"/>
      <c r="QI14" s="143"/>
      <c r="QJ14" s="143"/>
      <c r="QK14" s="143"/>
      <c r="QL14" s="143"/>
      <c r="QM14" s="143"/>
      <c r="QN14" s="143"/>
      <c r="QO14" s="143"/>
      <c r="QP14" s="143"/>
      <c r="QQ14" s="143"/>
      <c r="QR14" s="143"/>
      <c r="QS14" s="143"/>
      <c r="QT14" s="143"/>
      <c r="QU14" s="143"/>
      <c r="QV14" s="143"/>
      <c r="QW14" s="143"/>
      <c r="QX14" s="143"/>
      <c r="QY14" s="143"/>
      <c r="QZ14" s="143"/>
      <c r="RA14" s="143"/>
      <c r="RB14" s="143"/>
      <c r="RC14" s="143"/>
      <c r="RD14" s="143"/>
      <c r="RE14" s="143"/>
      <c r="RF14" s="143"/>
      <c r="RG14" s="143"/>
      <c r="RH14" s="143"/>
      <c r="RI14" s="143"/>
      <c r="RJ14" s="143"/>
      <c r="RK14" s="143"/>
      <c r="RL14" s="143"/>
      <c r="RM14" s="143"/>
      <c r="RN14" s="143"/>
      <c r="RO14" s="143"/>
      <c r="RP14" s="143"/>
      <c r="RQ14" s="143"/>
      <c r="RR14" s="143"/>
      <c r="RS14" s="143"/>
      <c r="RT14" s="143"/>
      <c r="RU14" s="143"/>
      <c r="RV14" s="143"/>
      <c r="RW14" s="143"/>
      <c r="RX14" s="143"/>
      <c r="RY14" s="143"/>
      <c r="RZ14" s="143"/>
      <c r="SA14" s="143"/>
      <c r="SB14" s="143"/>
      <c r="SC14" s="143"/>
      <c r="SD14" s="143"/>
      <c r="SE14" s="143"/>
      <c r="SF14" s="143"/>
      <c r="SG14" s="143"/>
      <c r="SH14" s="143"/>
      <c r="SI14" s="143"/>
      <c r="SJ14" s="143"/>
      <c r="SK14" s="143"/>
      <c r="SL14" s="143"/>
      <c r="SM14" s="143"/>
      <c r="SN14" s="143"/>
      <c r="SO14" s="143"/>
      <c r="SP14" s="143"/>
      <c r="SQ14" s="143"/>
      <c r="SR14" s="143"/>
      <c r="SS14" s="143"/>
      <c r="ST14" s="143"/>
      <c r="SU14" s="143"/>
      <c r="SV14" s="143"/>
      <c r="SW14" s="143"/>
      <c r="SX14" s="143"/>
      <c r="SY14" s="143"/>
      <c r="SZ14" s="143"/>
      <c r="TA14" s="143"/>
      <c r="TB14" s="143"/>
      <c r="TC14" s="143"/>
      <c r="TD14" s="143"/>
      <c r="TE14" s="143"/>
      <c r="TF14" s="143"/>
      <c r="TG14" s="143"/>
      <c r="TH14" s="143"/>
      <c r="TI14" s="143"/>
      <c r="TJ14" s="143"/>
      <c r="TK14" s="143"/>
      <c r="TL14" s="143"/>
      <c r="TM14" s="143"/>
      <c r="TN14" s="143"/>
      <c r="TO14" s="143"/>
      <c r="TP14" s="143"/>
      <c r="TQ14" s="143"/>
      <c r="TR14" s="143"/>
      <c r="TS14" s="143"/>
      <c r="TT14" s="143"/>
      <c r="TU14" s="143"/>
      <c r="TV14" s="143"/>
      <c r="TW14" s="143"/>
      <c r="TX14" s="143"/>
      <c r="TY14" s="143"/>
      <c r="TZ14" s="143"/>
      <c r="UA14" s="143"/>
      <c r="UB14" s="143"/>
      <c r="UC14" s="143"/>
      <c r="UD14" s="143"/>
      <c r="UE14" s="143"/>
      <c r="UF14" s="143"/>
      <c r="UG14" s="143"/>
      <c r="UH14" s="143"/>
      <c r="UI14" s="143"/>
      <c r="UJ14" s="143"/>
      <c r="UK14" s="143"/>
      <c r="UL14" s="143"/>
      <c r="UM14" s="143"/>
      <c r="UN14" s="143"/>
      <c r="UO14" s="143"/>
      <c r="UP14" s="143"/>
      <c r="UQ14" s="143"/>
      <c r="UR14" s="143"/>
      <c r="US14" s="143"/>
      <c r="UT14" s="143"/>
      <c r="UU14" s="143"/>
      <c r="UV14" s="143"/>
      <c r="UW14" s="143"/>
      <c r="UX14" s="143"/>
      <c r="UY14" s="143"/>
      <c r="UZ14" s="143"/>
      <c r="VA14" s="143"/>
      <c r="VB14" s="143"/>
      <c r="VC14" s="143"/>
      <c r="VD14" s="143"/>
      <c r="VE14" s="143"/>
      <c r="VF14" s="143"/>
      <c r="VG14" s="143"/>
      <c r="VH14" s="143"/>
      <c r="VI14" s="143"/>
      <c r="VJ14" s="143"/>
      <c r="VK14" s="143"/>
      <c r="VL14" s="143"/>
      <c r="VM14" s="143"/>
      <c r="VN14" s="143"/>
      <c r="VO14" s="143"/>
      <c r="VP14" s="143"/>
      <c r="VQ14" s="143"/>
      <c r="VR14" s="143"/>
      <c r="VS14" s="143"/>
      <c r="VT14" s="143"/>
      <c r="VU14" s="143"/>
      <c r="VV14" s="143"/>
      <c r="VW14" s="143"/>
      <c r="VX14" s="143"/>
      <c r="VY14" s="143"/>
      <c r="VZ14" s="143"/>
      <c r="WA14" s="143"/>
      <c r="WB14" s="143"/>
      <c r="WC14" s="143"/>
      <c r="WD14" s="143"/>
      <c r="WE14" s="143"/>
      <c r="WF14" s="143"/>
      <c r="WG14" s="143"/>
      <c r="WH14" s="143"/>
      <c r="WI14" s="143"/>
      <c r="WJ14" s="143"/>
      <c r="WK14" s="143"/>
      <c r="WL14" s="143"/>
      <c r="WM14" s="143"/>
      <c r="WN14" s="143"/>
      <c r="WO14" s="143"/>
      <c r="WP14" s="143"/>
      <c r="WQ14" s="143"/>
      <c r="WR14" s="143"/>
      <c r="WS14" s="143"/>
      <c r="WT14" s="143"/>
      <c r="WU14" s="143"/>
      <c r="WV14" s="143"/>
      <c r="WW14" s="143"/>
      <c r="WX14" s="143"/>
      <c r="WY14" s="143"/>
      <c r="WZ14" s="143"/>
      <c r="XA14" s="143"/>
      <c r="XB14" s="143"/>
      <c r="XC14" s="143"/>
      <c r="XD14" s="143"/>
      <c r="XE14" s="143"/>
      <c r="XF14" s="143"/>
      <c r="XG14" s="143"/>
      <c r="XH14" s="143"/>
      <c r="XI14" s="143"/>
      <c r="XJ14" s="143"/>
      <c r="XK14" s="143"/>
      <c r="XL14" s="143"/>
      <c r="XM14" s="143"/>
      <c r="XN14" s="143"/>
      <c r="XO14" s="143"/>
      <c r="XP14" s="143"/>
      <c r="XQ14" s="143"/>
      <c r="XR14" s="143"/>
      <c r="XS14" s="143"/>
      <c r="XT14" s="143"/>
      <c r="XU14" s="143"/>
      <c r="XV14" s="143"/>
      <c r="XW14" s="143"/>
      <c r="XX14" s="143"/>
      <c r="XY14" s="143"/>
      <c r="XZ14" s="143"/>
      <c r="YA14" s="143"/>
      <c r="YB14" s="143"/>
      <c r="YC14" s="143"/>
      <c r="YD14" s="143"/>
      <c r="YE14" s="143"/>
      <c r="YF14" s="143"/>
      <c r="YG14" s="143"/>
      <c r="YH14" s="143"/>
      <c r="YI14" s="143"/>
      <c r="YJ14" s="143"/>
      <c r="YK14" s="143"/>
      <c r="YL14" s="143"/>
      <c r="YM14" s="143"/>
      <c r="YN14" s="143"/>
      <c r="YO14" s="143"/>
      <c r="YP14" s="143"/>
      <c r="YQ14" s="143"/>
      <c r="YR14" s="143"/>
      <c r="YS14" s="143"/>
      <c r="YT14" s="143"/>
      <c r="YU14" s="143"/>
      <c r="YV14" s="143"/>
      <c r="YW14" s="143"/>
      <c r="YX14" s="143"/>
      <c r="YY14" s="143"/>
      <c r="YZ14" s="143"/>
      <c r="ZA14" s="143"/>
      <c r="ZB14" s="143"/>
      <c r="ZC14" s="143"/>
      <c r="ZD14" s="143"/>
      <c r="ZE14" s="143"/>
      <c r="ZF14" s="143"/>
      <c r="ZG14" s="143"/>
      <c r="ZH14" s="143"/>
      <c r="ZI14" s="143"/>
      <c r="ZJ14" s="143"/>
      <c r="ZK14" s="143"/>
      <c r="ZL14" s="143"/>
      <c r="ZM14" s="143"/>
      <c r="ZN14" s="143"/>
      <c r="ZO14" s="143"/>
      <c r="ZP14" s="143"/>
      <c r="ZQ14" s="143"/>
      <c r="ZR14" s="143"/>
      <c r="ZS14" s="143"/>
      <c r="ZT14" s="143"/>
      <c r="ZU14" s="143"/>
      <c r="ZV14" s="143"/>
      <c r="ZW14" s="143"/>
      <c r="ZX14" s="143"/>
      <c r="ZY14" s="143"/>
      <c r="ZZ14" s="143"/>
      <c r="AAA14" s="143"/>
      <c r="AAB14" s="143"/>
      <c r="AAC14" s="143"/>
      <c r="AAD14" s="143"/>
      <c r="AAE14" s="143"/>
      <c r="AAF14" s="143"/>
      <c r="AAG14" s="143"/>
      <c r="AAH14" s="143"/>
      <c r="AAI14" s="143"/>
      <c r="AAJ14" s="143"/>
      <c r="AAK14" s="143"/>
      <c r="AAL14" s="143"/>
      <c r="AAM14" s="143"/>
      <c r="AAN14" s="143"/>
      <c r="AAO14" s="143"/>
      <c r="AAP14" s="143"/>
      <c r="AAQ14" s="143"/>
      <c r="AAR14" s="143"/>
      <c r="AAS14" s="143"/>
      <c r="AAT14" s="143"/>
      <c r="AAU14" s="143"/>
      <c r="AAV14" s="143"/>
      <c r="AAW14" s="143"/>
      <c r="AAX14" s="143"/>
      <c r="AAY14" s="143"/>
      <c r="AAZ14" s="143"/>
      <c r="ABA14" s="143"/>
      <c r="ABB14" s="143"/>
      <c r="ABC14" s="143"/>
      <c r="ABD14" s="143"/>
      <c r="ABE14" s="143"/>
      <c r="ABF14" s="143"/>
      <c r="ABG14" s="143"/>
      <c r="ABH14" s="143"/>
      <c r="ABI14" s="143"/>
      <c r="ABJ14" s="143"/>
      <c r="ABK14" s="143"/>
      <c r="ABL14" s="143"/>
      <c r="ABM14" s="143"/>
      <c r="ABN14" s="143"/>
      <c r="ABO14" s="143"/>
      <c r="ABP14" s="143"/>
      <c r="ABQ14" s="143"/>
      <c r="ABR14" s="143"/>
      <c r="ABS14" s="143"/>
      <c r="ABT14" s="143"/>
      <c r="ABU14" s="143"/>
      <c r="ABV14" s="143"/>
      <c r="ABW14" s="143"/>
      <c r="ABX14" s="143"/>
      <c r="ABY14" s="143"/>
      <c r="ABZ14" s="143"/>
      <c r="ACA14" s="143"/>
      <c r="ACB14" s="143"/>
      <c r="ACC14" s="143"/>
      <c r="ACD14" s="143"/>
      <c r="ACE14" s="143"/>
      <c r="ACF14" s="143"/>
      <c r="ACG14" s="143"/>
      <c r="ACH14" s="143"/>
      <c r="ACI14" s="143"/>
      <c r="ACJ14" s="143"/>
      <c r="ACK14" s="143"/>
      <c r="ACL14" s="143"/>
      <c r="ACM14" s="143"/>
      <c r="ACN14" s="143"/>
      <c r="ACO14" s="143"/>
      <c r="ACP14" s="143"/>
      <c r="ACQ14" s="143"/>
      <c r="ACR14" s="143"/>
      <c r="ACS14" s="143"/>
      <c r="ACT14" s="143"/>
      <c r="ACU14" s="143"/>
      <c r="ACV14" s="143"/>
      <c r="ACW14" s="143"/>
      <c r="ACX14" s="143"/>
      <c r="ACY14" s="143"/>
      <c r="ACZ14" s="143"/>
      <c r="ADA14" s="143"/>
      <c r="ADB14" s="143"/>
      <c r="ADC14" s="143"/>
      <c r="ADD14" s="143"/>
      <c r="ADE14" s="143"/>
      <c r="ADF14" s="143"/>
      <c r="ADG14" s="143"/>
      <c r="ADH14" s="143"/>
      <c r="ADI14" s="143"/>
      <c r="ADJ14" s="143"/>
      <c r="ADK14" s="143"/>
      <c r="ADL14" s="143"/>
      <c r="ADM14" s="143"/>
      <c r="ADN14" s="143"/>
      <c r="ADO14" s="143"/>
      <c r="ADP14" s="143"/>
      <c r="ADQ14" s="143"/>
      <c r="ADR14" s="143"/>
      <c r="ADS14" s="143"/>
    </row>
    <row r="15" spans="1:799" x14ac:dyDescent="0.2">
      <c r="A15" s="681"/>
      <c r="B15" s="681"/>
      <c r="C15" s="681"/>
      <c r="D15" s="681"/>
    </row>
    <row r="16" spans="1:799" x14ac:dyDescent="0.2">
      <c r="A16" s="58"/>
      <c r="B16" s="59"/>
      <c r="C16" s="58"/>
      <c r="D16" s="58"/>
    </row>
  </sheetData>
  <sheetProtection selectLockedCells="1" selectUnlockedCells="1"/>
  <mergeCells count="3">
    <mergeCell ref="A12:D12"/>
    <mergeCell ref="A13:D15"/>
    <mergeCell ref="A1:C1"/>
  </mergeCells>
  <pageMargins left="0.7" right="0.7" top="0.75" bottom="0.75" header="0.51180555555555551" footer="0.51180555555555551"/>
  <pageSetup firstPageNumber="0" orientation="portrait" horizontalDpi="300" verticalDpi="300" r:id="rId1"/>
  <headerFooter alignWithMargins="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dimension ref="A1:GK100"/>
  <sheetViews>
    <sheetView topLeftCell="A15" zoomScale="80" zoomScaleNormal="80" workbookViewId="0">
      <selection activeCell="I26" sqref="I26"/>
    </sheetView>
  </sheetViews>
  <sheetFormatPr defaultColWidth="9.140625" defaultRowHeight="12.75" x14ac:dyDescent="0.2"/>
  <cols>
    <col min="1" max="1" width="50" style="169" customWidth="1"/>
    <col min="2" max="2" width="13" style="250" customWidth="1"/>
    <col min="3" max="3" width="14.42578125" style="250" customWidth="1"/>
    <col min="4" max="4" width="16.5703125" style="250" customWidth="1"/>
    <col min="5" max="5" width="23.7109375" style="250" customWidth="1"/>
    <col min="6" max="6" width="7.140625" style="167" customWidth="1"/>
    <col min="7" max="7" width="20.85546875" style="169" customWidth="1"/>
    <col min="8" max="8" width="26.7109375" style="169" customWidth="1"/>
    <col min="9" max="9" width="6.85546875" style="167" customWidth="1"/>
    <col min="10" max="10" width="7.42578125" style="169" customWidth="1"/>
    <col min="11" max="11" width="26.7109375" style="169" customWidth="1"/>
    <col min="12" max="12" width="7.7109375" style="167" customWidth="1"/>
    <col min="13" max="13" width="6.7109375" style="169" customWidth="1"/>
    <col min="14" max="14" width="26.7109375" style="169" customWidth="1"/>
    <col min="15" max="15" width="6.140625" style="167" customWidth="1"/>
    <col min="16" max="16" width="6.5703125" style="169" customWidth="1"/>
    <col min="17" max="17" width="4.42578125" style="169" customWidth="1"/>
    <col min="18" max="18" width="12.85546875" style="169" customWidth="1"/>
    <col min="19" max="19" width="10" style="167" customWidth="1"/>
    <col min="20" max="20" width="23.42578125" style="167" customWidth="1"/>
    <col min="21" max="21" width="7.85546875" style="167" customWidth="1"/>
    <col min="22" max="23" width="8.7109375" style="167"/>
    <col min="24" max="24" width="0" style="167" hidden="1" customWidth="1"/>
    <col min="25" max="25" width="11.5703125" style="167" hidden="1" customWidth="1"/>
    <col min="26" max="26" width="29.28515625" style="167" hidden="1" customWidth="1"/>
    <col min="27" max="193" width="9.140625" style="167"/>
    <col min="194" max="16384" width="9.140625" style="169"/>
  </cols>
  <sheetData>
    <row r="1" spans="1:193" ht="15.75" thickBot="1" x14ac:dyDescent="0.25">
      <c r="A1" s="686" t="s">
        <v>315</v>
      </c>
      <c r="B1" s="686"/>
      <c r="C1" s="686"/>
      <c r="D1" s="686"/>
      <c r="E1" s="686"/>
      <c r="F1" s="686"/>
      <c r="G1" s="686"/>
      <c r="H1" s="686"/>
    </row>
    <row r="2" spans="1:193" ht="21" x14ac:dyDescent="0.35">
      <c r="A2" s="687" t="s">
        <v>316</v>
      </c>
      <c r="B2" s="688"/>
      <c r="C2" s="688"/>
      <c r="D2" s="688"/>
      <c r="E2" s="688"/>
      <c r="F2" s="688"/>
      <c r="G2" s="688"/>
      <c r="H2" s="689"/>
      <c r="I2" s="169"/>
      <c r="L2" s="169"/>
      <c r="O2" s="169"/>
      <c r="X2" s="168"/>
      <c r="Y2" s="168"/>
      <c r="Z2" s="168"/>
      <c r="GI2" s="169"/>
      <c r="GJ2" s="169"/>
      <c r="GK2" s="169"/>
    </row>
    <row r="3" spans="1:193" customFormat="1" ht="21" customHeight="1" x14ac:dyDescent="0.2">
      <c r="A3" s="404" t="s">
        <v>317</v>
      </c>
      <c r="B3" s="402"/>
      <c r="C3" s="136"/>
      <c r="D3" s="136"/>
      <c r="E3" s="401"/>
      <c r="F3" s="136"/>
      <c r="G3" s="136"/>
      <c r="H3" s="403"/>
      <c r="I3" s="143"/>
      <c r="J3" s="143"/>
      <c r="K3" s="143"/>
      <c r="L3" s="143"/>
      <c r="M3" s="143"/>
      <c r="N3" s="143"/>
      <c r="O3" s="143"/>
      <c r="P3" s="143"/>
      <c r="Q3" s="143"/>
      <c r="R3" s="143"/>
      <c r="S3" s="143"/>
      <c r="T3" s="143"/>
      <c r="U3" s="143"/>
      <c r="V3" s="143"/>
      <c r="W3" s="143"/>
      <c r="X3" s="143"/>
      <c r="Y3" s="143"/>
      <c r="Z3" s="143"/>
      <c r="AA3" s="143"/>
      <c r="AB3" s="143"/>
      <c r="AC3" s="143"/>
      <c r="AD3" s="143"/>
      <c r="AE3" s="143"/>
      <c r="AF3" s="143"/>
    </row>
    <row r="4" spans="1:193" customFormat="1" ht="31.5" customHeight="1" x14ac:dyDescent="0.2">
      <c r="A4" s="404" t="s">
        <v>318</v>
      </c>
      <c r="B4" s="405" t="s">
        <v>319</v>
      </c>
      <c r="C4" s="405" t="s">
        <v>320</v>
      </c>
      <c r="D4" s="406" t="s">
        <v>321</v>
      </c>
      <c r="E4" s="405" t="s">
        <v>322</v>
      </c>
      <c r="F4" s="405" t="s">
        <v>323</v>
      </c>
      <c r="G4" s="406" t="s">
        <v>324</v>
      </c>
      <c r="H4" s="407" t="s">
        <v>325</v>
      </c>
      <c r="I4" s="143"/>
      <c r="J4" s="143"/>
      <c r="K4" s="143"/>
      <c r="L4" s="143"/>
      <c r="M4" s="143"/>
      <c r="N4" s="143"/>
      <c r="O4" s="143"/>
      <c r="P4" s="143"/>
      <c r="Q4" s="143"/>
      <c r="R4" s="143"/>
      <c r="S4" s="143"/>
      <c r="T4" s="143"/>
      <c r="U4" s="143"/>
      <c r="V4" s="143"/>
      <c r="W4" s="143"/>
      <c r="X4" s="143"/>
      <c r="Y4" s="143"/>
      <c r="Z4" s="143"/>
      <c r="AA4" s="143"/>
      <c r="AB4" s="143"/>
      <c r="AC4" s="143"/>
      <c r="AD4" s="143"/>
      <c r="AE4" s="143"/>
      <c r="AF4" s="143"/>
    </row>
    <row r="5" spans="1:193" customFormat="1" ht="15" x14ac:dyDescent="0.25">
      <c r="A5" s="288" t="s">
        <v>326</v>
      </c>
      <c r="B5" s="286"/>
      <c r="C5" s="286"/>
      <c r="D5" s="136"/>
      <c r="E5" s="285"/>
      <c r="F5" s="286">
        <f>(B5)*8</f>
        <v>0</v>
      </c>
      <c r="G5" s="286"/>
      <c r="H5" s="354">
        <f>(B5+D5)*G5</f>
        <v>0</v>
      </c>
      <c r="I5" s="143"/>
      <c r="J5" s="143"/>
      <c r="K5" s="143"/>
      <c r="L5" s="143"/>
      <c r="M5" s="143"/>
      <c r="N5" s="143"/>
      <c r="O5" s="143"/>
      <c r="P5" s="143"/>
      <c r="Q5" s="143"/>
      <c r="R5" s="143"/>
      <c r="S5" s="143"/>
      <c r="T5" s="143"/>
      <c r="U5" s="143"/>
      <c r="V5" s="143"/>
      <c r="W5" s="143"/>
      <c r="X5" s="143"/>
      <c r="Y5" s="143"/>
      <c r="Z5" s="143"/>
      <c r="AA5" s="143"/>
      <c r="AB5" s="143"/>
      <c r="AC5" s="143"/>
      <c r="AD5" s="143"/>
      <c r="AE5" s="143"/>
      <c r="AF5" s="143"/>
    </row>
    <row r="6" spans="1:193" customFormat="1" ht="15" x14ac:dyDescent="0.25">
      <c r="A6" s="288" t="s">
        <v>327</v>
      </c>
      <c r="B6" s="286"/>
      <c r="C6" s="290"/>
      <c r="D6" s="136"/>
      <c r="E6" s="285"/>
      <c r="F6" s="286">
        <f t="shared" ref="F6:F14" si="0">(B6)*8</f>
        <v>0</v>
      </c>
      <c r="G6" s="286"/>
      <c r="H6" s="354">
        <f>(B6+D6)*G6</f>
        <v>0</v>
      </c>
      <c r="I6" s="143"/>
      <c r="J6" s="143"/>
      <c r="K6" s="143"/>
      <c r="L6" s="143"/>
      <c r="M6" s="143"/>
      <c r="N6" s="143"/>
      <c r="O6" s="143"/>
      <c r="P6" s="143"/>
      <c r="Q6" s="143"/>
      <c r="R6" s="143"/>
      <c r="S6" s="143"/>
      <c r="T6" s="143"/>
      <c r="U6" s="143"/>
      <c r="V6" s="143"/>
      <c r="W6" s="143"/>
      <c r="X6" s="143"/>
      <c r="Y6" s="143"/>
      <c r="Z6" s="143"/>
      <c r="AA6" s="143"/>
      <c r="AB6" s="143"/>
      <c r="AC6" s="143"/>
      <c r="AD6" s="143"/>
      <c r="AE6" s="143"/>
      <c r="AF6" s="143"/>
    </row>
    <row r="7" spans="1:193" customFormat="1" ht="15" x14ac:dyDescent="0.25">
      <c r="A7" s="408" t="s">
        <v>328</v>
      </c>
      <c r="B7" s="286"/>
      <c r="C7" s="286"/>
      <c r="D7" s="136"/>
      <c r="E7" s="285"/>
      <c r="F7" s="286">
        <f t="shared" ref="F7" si="1">(B7)*8</f>
        <v>0</v>
      </c>
      <c r="G7" s="286"/>
      <c r="H7" s="354">
        <f t="shared" ref="H7" si="2">(B7+D7)*G7</f>
        <v>0</v>
      </c>
      <c r="I7" s="143"/>
      <c r="J7" s="143"/>
      <c r="K7" s="143"/>
      <c r="L7" s="143"/>
      <c r="M7" s="143"/>
      <c r="N7" s="143"/>
      <c r="O7" s="143"/>
      <c r="P7" s="143"/>
      <c r="Q7" s="143"/>
      <c r="R7" s="143"/>
      <c r="S7" s="143"/>
      <c r="T7" s="143"/>
      <c r="U7" s="143"/>
      <c r="V7" s="143"/>
      <c r="W7" s="143"/>
      <c r="X7" s="143"/>
      <c r="Y7" s="143"/>
      <c r="Z7" s="143"/>
      <c r="AA7" s="143"/>
      <c r="AB7" s="143"/>
      <c r="AC7" s="143"/>
      <c r="AD7" s="143"/>
      <c r="AE7" s="143"/>
      <c r="AF7" s="143"/>
    </row>
    <row r="8" spans="1:193" customFormat="1" ht="15" x14ac:dyDescent="0.25">
      <c r="A8" s="408" t="s">
        <v>329</v>
      </c>
      <c r="B8" s="286"/>
      <c r="C8" s="286"/>
      <c r="D8" s="136"/>
      <c r="E8" s="285"/>
      <c r="F8" s="286">
        <f>(B8)*8</f>
        <v>0</v>
      </c>
      <c r="G8" s="286"/>
      <c r="H8" s="354">
        <f t="shared" ref="H8:H14" si="3">(B8+D8)*G8</f>
        <v>0</v>
      </c>
      <c r="I8" s="143"/>
      <c r="J8" s="143"/>
      <c r="K8" s="143"/>
      <c r="L8" s="143"/>
      <c r="M8" s="143"/>
      <c r="N8" s="143"/>
      <c r="O8" s="143"/>
      <c r="P8" s="143"/>
      <c r="Q8" s="143"/>
      <c r="R8" s="143"/>
      <c r="S8" s="143"/>
      <c r="T8" s="143"/>
      <c r="U8" s="143"/>
      <c r="V8" s="143"/>
      <c r="W8" s="143"/>
      <c r="X8" s="143"/>
      <c r="Y8" s="143"/>
      <c r="Z8" s="143"/>
      <c r="AA8" s="143"/>
      <c r="AB8" s="143"/>
      <c r="AC8" s="143"/>
      <c r="AD8" s="143"/>
      <c r="AE8" s="143"/>
      <c r="AF8" s="143"/>
    </row>
    <row r="9" spans="1:193" customFormat="1" ht="15" x14ac:dyDescent="0.25">
      <c r="A9" s="288" t="s">
        <v>330</v>
      </c>
      <c r="B9" s="286"/>
      <c r="C9" s="286"/>
      <c r="D9" s="136"/>
      <c r="E9" s="285"/>
      <c r="F9" s="286">
        <f t="shared" si="0"/>
        <v>0</v>
      </c>
      <c r="G9" s="286"/>
      <c r="H9" s="354">
        <f t="shared" si="3"/>
        <v>0</v>
      </c>
      <c r="I9" s="143"/>
      <c r="J9" s="143"/>
      <c r="K9" s="143"/>
      <c r="L9" s="143"/>
      <c r="M9" s="143"/>
      <c r="N9" s="143"/>
      <c r="O9" s="143"/>
      <c r="P9" s="143"/>
      <c r="Q9" s="143"/>
      <c r="R9" s="143"/>
      <c r="S9" s="143"/>
      <c r="T9" s="143"/>
      <c r="U9" s="143"/>
      <c r="V9" s="143"/>
      <c r="W9" s="143"/>
      <c r="X9" s="143"/>
      <c r="Y9" s="143"/>
      <c r="Z9" s="143"/>
      <c r="AA9" s="143"/>
      <c r="AB9" s="143"/>
      <c r="AC9" s="143"/>
      <c r="AD9" s="143"/>
      <c r="AE9" s="143"/>
      <c r="AF9" s="143"/>
    </row>
    <row r="10" spans="1:193" customFormat="1" ht="15" x14ac:dyDescent="0.25">
      <c r="A10" s="288" t="s">
        <v>331</v>
      </c>
      <c r="B10" s="286"/>
      <c r="C10" s="286"/>
      <c r="D10" s="136"/>
      <c r="E10" s="285"/>
      <c r="F10" s="286">
        <f t="shared" si="0"/>
        <v>0</v>
      </c>
      <c r="G10" s="286"/>
      <c r="H10" s="354">
        <f t="shared" si="3"/>
        <v>0</v>
      </c>
      <c r="I10" s="143"/>
      <c r="J10" s="143"/>
      <c r="K10" s="143"/>
      <c r="L10" s="143"/>
      <c r="M10" s="143"/>
      <c r="N10" s="143"/>
      <c r="O10" s="143"/>
      <c r="P10" s="143"/>
      <c r="Q10" s="143"/>
      <c r="R10" s="143"/>
      <c r="S10" s="143"/>
      <c r="T10" s="143"/>
      <c r="U10" s="143"/>
      <c r="V10" s="143"/>
      <c r="W10" s="143"/>
      <c r="X10" s="143"/>
      <c r="Y10" s="143"/>
      <c r="Z10" s="143"/>
      <c r="AA10" s="143"/>
      <c r="AB10" s="143"/>
      <c r="AC10" s="143"/>
      <c r="AD10" s="143"/>
      <c r="AE10" s="143"/>
      <c r="AF10" s="143"/>
    </row>
    <row r="11" spans="1:193" customFormat="1" ht="15" x14ac:dyDescent="0.25">
      <c r="A11" s="289" t="s">
        <v>332</v>
      </c>
      <c r="B11" s="286"/>
      <c r="C11" s="286"/>
      <c r="D11" s="136"/>
      <c r="E11" s="285"/>
      <c r="F11" s="286">
        <f t="shared" ref="F11" si="4">(B11)*8</f>
        <v>0</v>
      </c>
      <c r="G11" s="286"/>
      <c r="H11" s="354">
        <f t="shared" si="3"/>
        <v>0</v>
      </c>
      <c r="I11" s="143"/>
      <c r="J11" s="143"/>
      <c r="K11" s="143"/>
      <c r="L11" s="143"/>
      <c r="M11" s="143"/>
      <c r="N11" s="143"/>
      <c r="O11" s="143"/>
      <c r="P11" s="143"/>
      <c r="Q11" s="143"/>
      <c r="R11" s="143"/>
      <c r="S11" s="143"/>
      <c r="T11" s="143"/>
      <c r="U11" s="143"/>
      <c r="V11" s="143"/>
      <c r="W11" s="143"/>
      <c r="X11" s="143"/>
      <c r="Y11" s="143"/>
      <c r="Z11" s="143"/>
      <c r="AA11" s="143"/>
      <c r="AB11" s="143"/>
      <c r="AC11" s="143"/>
      <c r="AD11" s="143"/>
      <c r="AE11" s="143"/>
      <c r="AF11" s="143"/>
    </row>
    <row r="12" spans="1:193" customFormat="1" ht="15" x14ac:dyDescent="0.25">
      <c r="A12" s="289" t="s">
        <v>333</v>
      </c>
      <c r="B12" s="286"/>
      <c r="C12" s="286"/>
      <c r="D12" s="136"/>
      <c r="E12" s="285"/>
      <c r="F12" s="286">
        <f>(B12)*8</f>
        <v>0</v>
      </c>
      <c r="G12" s="286"/>
      <c r="H12" s="354">
        <f t="shared" si="3"/>
        <v>0</v>
      </c>
      <c r="I12" s="143"/>
      <c r="J12" s="143"/>
      <c r="K12" s="143"/>
      <c r="L12" s="143"/>
      <c r="M12" s="143"/>
      <c r="N12" s="143"/>
      <c r="O12" s="143"/>
      <c r="P12" s="143"/>
      <c r="Q12" s="143"/>
      <c r="R12" s="143"/>
      <c r="S12" s="143"/>
      <c r="T12" s="143"/>
      <c r="U12" s="143"/>
      <c r="V12" s="143"/>
      <c r="W12" s="143"/>
      <c r="X12" s="143"/>
      <c r="Y12" s="143"/>
      <c r="Z12" s="143"/>
      <c r="AA12" s="143"/>
      <c r="AB12" s="143"/>
      <c r="AC12" s="143"/>
      <c r="AD12" s="143"/>
      <c r="AE12" s="143"/>
      <c r="AF12" s="143"/>
    </row>
    <row r="13" spans="1:193" customFormat="1" ht="15" x14ac:dyDescent="0.25">
      <c r="A13" s="289" t="s">
        <v>49</v>
      </c>
      <c r="B13" s="287">
        <f>'TW Estimate'!I22</f>
        <v>0</v>
      </c>
      <c r="C13" s="286"/>
      <c r="D13" s="136"/>
      <c r="E13" s="285"/>
      <c r="F13" s="286">
        <f t="shared" si="0"/>
        <v>0</v>
      </c>
      <c r="G13" s="286"/>
      <c r="H13" s="354">
        <f t="shared" si="3"/>
        <v>0</v>
      </c>
      <c r="I13" s="143"/>
      <c r="J13" s="143"/>
      <c r="K13" s="143"/>
      <c r="L13" s="143"/>
      <c r="M13" s="143"/>
      <c r="N13" s="143"/>
      <c r="O13" s="143"/>
      <c r="P13" s="143"/>
      <c r="Q13" s="143"/>
      <c r="R13" s="143"/>
      <c r="S13" s="143"/>
      <c r="T13" s="143"/>
      <c r="U13" s="143"/>
      <c r="V13" s="143"/>
      <c r="W13" s="143"/>
      <c r="X13" s="143"/>
      <c r="Y13" s="143"/>
      <c r="Z13" s="143"/>
      <c r="AA13" s="143"/>
      <c r="AB13" s="143"/>
      <c r="AC13" s="143"/>
      <c r="AD13" s="143"/>
      <c r="AE13" s="143"/>
      <c r="AF13" s="143"/>
    </row>
    <row r="14" spans="1:193" customFormat="1" ht="15" x14ac:dyDescent="0.25">
      <c r="A14" s="289" t="s">
        <v>334</v>
      </c>
      <c r="B14" s="287">
        <f>'UX Effort Estimate'!M21</f>
        <v>0</v>
      </c>
      <c r="C14" s="286"/>
      <c r="D14" s="136"/>
      <c r="E14" s="285"/>
      <c r="F14" s="286">
        <f t="shared" si="0"/>
        <v>0</v>
      </c>
      <c r="G14" s="286"/>
      <c r="H14" s="354">
        <f t="shared" si="3"/>
        <v>0</v>
      </c>
      <c r="I14" s="143"/>
      <c r="J14" s="143"/>
      <c r="K14" s="143"/>
      <c r="L14" s="143"/>
      <c r="M14" s="143"/>
      <c r="N14" s="143"/>
      <c r="O14" s="143"/>
      <c r="P14" s="143"/>
      <c r="Q14" s="143"/>
      <c r="R14" s="143"/>
      <c r="S14" s="143"/>
      <c r="T14" s="143"/>
      <c r="U14" s="143"/>
      <c r="V14" s="143"/>
      <c r="W14" s="143"/>
      <c r="X14" s="143"/>
      <c r="Y14" s="143"/>
      <c r="Z14" s="143"/>
      <c r="AA14" s="143"/>
      <c r="AB14" s="143"/>
      <c r="AC14" s="143"/>
      <c r="AD14" s="143"/>
      <c r="AE14" s="143"/>
      <c r="AF14" s="143"/>
    </row>
    <row r="15" spans="1:193" customFormat="1" ht="29.25" customHeight="1" thickBot="1" x14ac:dyDescent="0.25">
      <c r="A15" s="420" t="s">
        <v>335</v>
      </c>
      <c r="B15" s="414">
        <f>SUM(B5:B14)</f>
        <v>0</v>
      </c>
      <c r="C15" s="418" t="s">
        <v>336</v>
      </c>
      <c r="D15" s="414">
        <f>SUM(D5:D14)</f>
        <v>0</v>
      </c>
      <c r="E15" s="419" t="s">
        <v>337</v>
      </c>
      <c r="F15" s="415">
        <f>SUM(F5:F14)</f>
        <v>0</v>
      </c>
      <c r="G15" s="418" t="s">
        <v>338</v>
      </c>
      <c r="H15" s="416">
        <f>SUM(H5:H14)</f>
        <v>0</v>
      </c>
      <c r="I15" s="143"/>
      <c r="J15" s="143"/>
      <c r="K15" s="143"/>
      <c r="L15" s="143"/>
      <c r="M15" s="143"/>
      <c r="N15" s="143"/>
      <c r="O15" s="143"/>
      <c r="P15" s="143"/>
      <c r="Q15" s="143"/>
      <c r="R15" s="143"/>
      <c r="S15" s="143"/>
      <c r="T15" s="143"/>
      <c r="U15" s="143"/>
      <c r="V15" s="143"/>
      <c r="W15" s="143"/>
      <c r="X15" s="143"/>
      <c r="Y15" s="143"/>
      <c r="Z15" s="143"/>
      <c r="AA15" s="143"/>
      <c r="AB15" s="143"/>
      <c r="AC15" s="143"/>
      <c r="AD15" s="143"/>
      <c r="AE15" s="143"/>
      <c r="AF15" s="143"/>
    </row>
    <row r="16" spans="1:193" ht="13.5" thickBot="1" x14ac:dyDescent="0.25">
      <c r="H16" s="143"/>
      <c r="I16" s="143"/>
      <c r="J16" s="143"/>
      <c r="K16" s="143"/>
      <c r="L16" s="143"/>
    </row>
    <row r="17" spans="1:193" ht="21" x14ac:dyDescent="0.35">
      <c r="A17" s="687" t="s">
        <v>339</v>
      </c>
      <c r="B17" s="688"/>
      <c r="C17" s="688"/>
      <c r="D17" s="688"/>
      <c r="E17" s="688"/>
      <c r="F17" s="688"/>
      <c r="G17" s="688"/>
      <c r="H17" s="688"/>
      <c r="I17" s="688"/>
      <c r="J17" s="688"/>
      <c r="K17" s="688"/>
      <c r="L17" s="688"/>
      <c r="M17" s="688"/>
      <c r="N17" s="688"/>
      <c r="O17" s="688"/>
      <c r="P17" s="689"/>
      <c r="X17" s="168"/>
      <c r="Y17" s="168"/>
      <c r="Z17" s="168"/>
      <c r="GI17" s="169"/>
      <c r="GJ17" s="169"/>
      <c r="GK17" s="169"/>
    </row>
    <row r="18" spans="1:193" s="185" customFormat="1" ht="31.5" customHeight="1" x14ac:dyDescent="0.2">
      <c r="A18" s="355" t="s">
        <v>340</v>
      </c>
      <c r="B18" s="249" t="s">
        <v>341</v>
      </c>
      <c r="C18" s="249" t="s">
        <v>342</v>
      </c>
      <c r="D18" s="249" t="s">
        <v>343</v>
      </c>
      <c r="E18" s="249" t="s">
        <v>322</v>
      </c>
      <c r="F18" s="184" t="s">
        <v>323</v>
      </c>
      <c r="G18" s="184" t="s">
        <v>344</v>
      </c>
      <c r="H18" s="184" t="s">
        <v>322</v>
      </c>
      <c r="I18" s="184" t="s">
        <v>323</v>
      </c>
      <c r="J18" s="184" t="s">
        <v>344</v>
      </c>
      <c r="K18" s="184" t="s">
        <v>322</v>
      </c>
      <c r="L18" s="184" t="s">
        <v>323</v>
      </c>
      <c r="M18" s="184" t="s">
        <v>344</v>
      </c>
      <c r="N18" s="184" t="s">
        <v>322</v>
      </c>
      <c r="O18" s="184" t="s">
        <v>323</v>
      </c>
      <c r="P18" s="356" t="s">
        <v>344</v>
      </c>
      <c r="U18" s="186"/>
      <c r="V18" s="186"/>
      <c r="W18" s="186"/>
      <c r="X18" s="187">
        <v>22</v>
      </c>
      <c r="Y18" s="187" t="s">
        <v>345</v>
      </c>
      <c r="Z18" s="187" t="s">
        <v>346</v>
      </c>
      <c r="AA18" s="186"/>
      <c r="AB18" s="186"/>
      <c r="AC18" s="186"/>
      <c r="AD18" s="186"/>
      <c r="AE18" s="186"/>
      <c r="AF18" s="186"/>
      <c r="AG18" s="186"/>
      <c r="AH18" s="186"/>
      <c r="AI18" s="186"/>
      <c r="AJ18" s="186"/>
      <c r="AK18" s="186"/>
      <c r="AL18" s="186"/>
      <c r="AM18" s="186"/>
      <c r="AN18" s="186"/>
      <c r="AO18" s="186"/>
      <c r="AP18" s="186"/>
      <c r="AQ18" s="186"/>
      <c r="AR18" s="186"/>
      <c r="AS18" s="186"/>
      <c r="AT18" s="186"/>
      <c r="AU18" s="186"/>
      <c r="AV18" s="186"/>
      <c r="AW18" s="186"/>
      <c r="AX18" s="186"/>
      <c r="AY18" s="186"/>
      <c r="AZ18" s="186"/>
      <c r="BA18" s="186"/>
      <c r="BB18" s="186"/>
      <c r="BC18" s="186"/>
      <c r="BD18" s="186"/>
      <c r="BE18" s="186"/>
      <c r="BF18" s="186"/>
      <c r="BG18" s="186"/>
      <c r="BH18" s="186"/>
      <c r="BI18" s="186"/>
      <c r="BJ18" s="186"/>
      <c r="BK18" s="186"/>
      <c r="BL18" s="186"/>
      <c r="BM18" s="186"/>
      <c r="BN18" s="186"/>
      <c r="BO18" s="186"/>
      <c r="BP18" s="186"/>
      <c r="BQ18" s="186"/>
      <c r="BR18" s="186"/>
      <c r="BS18" s="186"/>
      <c r="BT18" s="186"/>
      <c r="BU18" s="186"/>
      <c r="BV18" s="186"/>
      <c r="BW18" s="186"/>
      <c r="BX18" s="186"/>
      <c r="BY18" s="186"/>
      <c r="BZ18" s="186"/>
      <c r="CA18" s="186"/>
      <c r="CB18" s="186"/>
      <c r="CC18" s="186"/>
      <c r="CD18" s="186"/>
      <c r="CE18" s="186"/>
      <c r="CF18" s="186"/>
      <c r="CG18" s="186"/>
      <c r="CH18" s="186"/>
      <c r="CI18" s="186"/>
      <c r="CJ18" s="186"/>
      <c r="CK18" s="186"/>
      <c r="CL18" s="186"/>
      <c r="CM18" s="186"/>
      <c r="CN18" s="186"/>
      <c r="CO18" s="186"/>
      <c r="CP18" s="186"/>
      <c r="CQ18" s="186"/>
      <c r="CR18" s="186"/>
      <c r="CS18" s="186"/>
      <c r="CT18" s="186"/>
      <c r="CU18" s="186"/>
      <c r="CV18" s="186"/>
      <c r="CW18" s="186"/>
      <c r="CX18" s="186"/>
      <c r="CY18" s="186"/>
      <c r="CZ18" s="186"/>
      <c r="DA18" s="186"/>
      <c r="DB18" s="186"/>
      <c r="DC18" s="186"/>
      <c r="DD18" s="186"/>
      <c r="DE18" s="186"/>
      <c r="DF18" s="186"/>
      <c r="DG18" s="186"/>
      <c r="DH18" s="186"/>
      <c r="DI18" s="186"/>
      <c r="DJ18" s="186"/>
      <c r="DK18" s="186"/>
      <c r="DL18" s="186"/>
      <c r="DM18" s="186"/>
      <c r="DN18" s="186"/>
      <c r="DO18" s="186"/>
      <c r="DP18" s="186"/>
      <c r="DQ18" s="186"/>
      <c r="DR18" s="186"/>
      <c r="DS18" s="186"/>
      <c r="DT18" s="186"/>
      <c r="DU18" s="186"/>
      <c r="DV18" s="186"/>
      <c r="DW18" s="186"/>
      <c r="DX18" s="186"/>
      <c r="DY18" s="186"/>
      <c r="DZ18" s="186"/>
      <c r="EA18" s="186"/>
      <c r="EB18" s="186"/>
      <c r="EC18" s="186"/>
      <c r="ED18" s="186"/>
      <c r="EE18" s="186"/>
      <c r="EF18" s="186"/>
      <c r="EG18" s="186"/>
      <c r="EH18" s="186"/>
      <c r="EI18" s="186"/>
      <c r="EJ18" s="186"/>
      <c r="EK18" s="186"/>
      <c r="EL18" s="186"/>
      <c r="EM18" s="186"/>
      <c r="EN18" s="186"/>
      <c r="EO18" s="186"/>
      <c r="EP18" s="186"/>
      <c r="EQ18" s="186"/>
      <c r="ER18" s="186"/>
      <c r="ES18" s="186"/>
      <c r="ET18" s="186"/>
      <c r="EU18" s="186"/>
      <c r="EV18" s="186"/>
      <c r="EW18" s="186"/>
      <c r="EX18" s="186"/>
      <c r="EY18" s="186"/>
      <c r="EZ18" s="186"/>
      <c r="FA18" s="186"/>
      <c r="FB18" s="186"/>
      <c r="FC18" s="186"/>
      <c r="FD18" s="186"/>
      <c r="FE18" s="186"/>
      <c r="FF18" s="186"/>
      <c r="FG18" s="186"/>
      <c r="FH18" s="186"/>
      <c r="FI18" s="186"/>
      <c r="FJ18" s="186"/>
      <c r="FK18" s="186"/>
      <c r="FL18" s="186"/>
      <c r="FM18" s="186"/>
      <c r="FN18" s="186"/>
      <c r="FO18" s="186"/>
      <c r="FP18" s="186"/>
      <c r="FQ18" s="186"/>
      <c r="FR18" s="186"/>
      <c r="FS18" s="186"/>
      <c r="FT18" s="186"/>
      <c r="FU18" s="186"/>
      <c r="FV18" s="186"/>
      <c r="FW18" s="186"/>
      <c r="FX18" s="186"/>
      <c r="FY18" s="186"/>
      <c r="FZ18" s="186"/>
      <c r="GA18" s="186"/>
      <c r="GB18" s="186"/>
      <c r="GC18" s="186"/>
      <c r="GD18" s="186"/>
      <c r="GE18" s="186"/>
      <c r="GF18" s="186"/>
      <c r="GG18" s="186"/>
      <c r="GH18" s="186"/>
      <c r="GI18" s="186"/>
      <c r="GJ18" s="186"/>
      <c r="GK18" s="186"/>
    </row>
    <row r="19" spans="1:193" s="167" customFormat="1" ht="15" x14ac:dyDescent="0.25">
      <c r="A19" s="357" t="s">
        <v>347</v>
      </c>
      <c r="B19" s="255">
        <f>('Offshore Effort Estimate'!E183)*(1+'Offshore Estimate Distribution'!D1)</f>
        <v>1918.5276000000001</v>
      </c>
      <c r="C19" s="440">
        <f t="shared" ref="C19:C33" si="5">(IF(G19=0,0,F19)) + (IF(J19=0,0,I19)) + (IF(M19=0,0,L19))+(IF(P19=0,0,O19))</f>
        <v>1918.5276000000001</v>
      </c>
      <c r="D19" s="256">
        <f t="shared" ref="D19:D33" si="6">(G19*F19)+(J19*I19)+(M19*L19)+(P19*O19)</f>
        <v>34533.496800000001</v>
      </c>
      <c r="E19" s="285" t="s">
        <v>348</v>
      </c>
      <c r="F19" s="440">
        <f>B19</f>
        <v>1918.5276000000001</v>
      </c>
      <c r="G19" s="278">
        <f>IFERROR(INDEX('GM Calculator'!$B$11:$B$51,MATCH(E19,'GM Calculator'!$A$11:$A$51,0)),0)</f>
        <v>18</v>
      </c>
      <c r="H19" s="285"/>
      <c r="I19" s="396"/>
      <c r="J19" s="278">
        <f>IFERROR(INDEX('GM Calculator'!$B$11:$B$51,MATCH(H19,'GM Calculator'!$A$11:$A$51,0)),0)</f>
        <v>0</v>
      </c>
      <c r="K19" s="285"/>
      <c r="L19" s="396"/>
      <c r="M19" s="278">
        <f>IFERROR(INDEX('GM Calculator'!$B$11:$B$51,MATCH(K19,'GM Calculator'!$A$11:$A$51,0)),0)</f>
        <v>0</v>
      </c>
      <c r="N19" s="285"/>
      <c r="O19" s="396"/>
      <c r="P19" s="358">
        <f>IFERROR(INDEX('GM Calculator'!$B$11:$B$51,MATCH(N19,'GM Calculator'!$A$11:$A$51,0)),0)</f>
        <v>0</v>
      </c>
      <c r="X19" s="170">
        <v>32</v>
      </c>
      <c r="Y19" s="170" t="s">
        <v>349</v>
      </c>
      <c r="Z19" s="170" t="s">
        <v>350</v>
      </c>
    </row>
    <row r="20" spans="1:193" s="167" customFormat="1" ht="15" x14ac:dyDescent="0.25">
      <c r="A20" s="357" t="s">
        <v>351</v>
      </c>
      <c r="B20" s="255">
        <f>('Offshore Effort Estimate'!D149)*(1+'Offshore Estimate Distribution'!D1)</f>
        <v>110.00000000000001</v>
      </c>
      <c r="C20" s="440">
        <f t="shared" si="5"/>
        <v>0</v>
      </c>
      <c r="D20" s="256">
        <f t="shared" si="6"/>
        <v>0</v>
      </c>
      <c r="E20" s="285"/>
      <c r="F20" s="440">
        <f t="shared" ref="F20:F33" si="7">B20</f>
        <v>110.00000000000001</v>
      </c>
      <c r="G20" s="278">
        <f>IFERROR(INDEX('GM Calculator'!$B$11:$B$51,MATCH(E20,'GM Calculator'!$A$11:$A$51,0)),0)</f>
        <v>0</v>
      </c>
      <c r="H20" s="285"/>
      <c r="I20" s="396"/>
      <c r="J20" s="278">
        <f>IFERROR(INDEX('GM Calculator'!$B$11:$B$51,MATCH(H20,'GM Calculator'!$A$11:$A$51,0)),0)</f>
        <v>0</v>
      </c>
      <c r="K20" s="285"/>
      <c r="L20" s="396"/>
      <c r="M20" s="278">
        <f>IFERROR(INDEX('GM Calculator'!$B$11:$B$51,MATCH(K20,'GM Calculator'!$A$11:$A$51,0)),0)</f>
        <v>0</v>
      </c>
      <c r="N20" s="285"/>
      <c r="O20" s="396"/>
      <c r="P20" s="358">
        <f>IFERROR(INDEX('GM Calculator'!$B$11:$B$51,MATCH(N20,'GM Calculator'!$A$11:$A$51,0)),0)</f>
        <v>0</v>
      </c>
      <c r="X20" s="170">
        <v>32</v>
      </c>
      <c r="Y20" s="170" t="s">
        <v>349</v>
      </c>
      <c r="Z20" s="170" t="s">
        <v>352</v>
      </c>
    </row>
    <row r="21" spans="1:193" s="167" customFormat="1" ht="15" x14ac:dyDescent="0.25">
      <c r="A21" s="357" t="s">
        <v>353</v>
      </c>
      <c r="B21" s="255">
        <f>SUM(('Offshore Effort Estimate'!E149),'Offshore Effort Estimate'!E155)*(1+'Offshore Estimate Distribution'!D1)</f>
        <v>67.100000000000009</v>
      </c>
      <c r="C21" s="440">
        <f t="shared" si="5"/>
        <v>67.100000000000009</v>
      </c>
      <c r="D21" s="256">
        <f t="shared" si="6"/>
        <v>1274.9000000000001</v>
      </c>
      <c r="E21" s="285" t="s">
        <v>354</v>
      </c>
      <c r="F21" s="440">
        <f t="shared" si="7"/>
        <v>67.100000000000009</v>
      </c>
      <c r="G21" s="278">
        <f>IFERROR(INDEX('GM Calculator'!$B$11:$B$51,MATCH(E21,'GM Calculator'!$A$11:$A$51,0)),0)</f>
        <v>19</v>
      </c>
      <c r="H21" s="285"/>
      <c r="I21" s="396"/>
      <c r="J21" s="278">
        <f>IFERROR(INDEX('GM Calculator'!$B$11:$B$51,MATCH(H21,'GM Calculator'!$A$11:$A$51,0)),0)</f>
        <v>0</v>
      </c>
      <c r="K21" s="285"/>
      <c r="L21" s="396"/>
      <c r="M21" s="278">
        <f>IFERROR(INDEX('GM Calculator'!$B$11:$B$51,MATCH(K21,'GM Calculator'!$A$11:$A$51,0)),0)</f>
        <v>0</v>
      </c>
      <c r="N21" s="285"/>
      <c r="O21" s="396"/>
      <c r="P21" s="358">
        <f>IFERROR(INDEX('GM Calculator'!$B$11:$B$51,MATCH(N21,'GM Calculator'!$A$11:$A$51,0)),0)</f>
        <v>0</v>
      </c>
      <c r="X21" s="170"/>
      <c r="Y21" s="170"/>
      <c r="Z21" s="170"/>
    </row>
    <row r="22" spans="1:193" s="167" customFormat="1" ht="15" x14ac:dyDescent="0.25">
      <c r="A22" s="357" t="s">
        <v>355</v>
      </c>
      <c r="B22" s="255">
        <f>('Offshore Effort Estimate'!E154)*(1+'Offshore Estimate Distribution'!D1)</f>
        <v>38.5</v>
      </c>
      <c r="C22" s="440">
        <f t="shared" si="5"/>
        <v>38.5</v>
      </c>
      <c r="D22" s="256">
        <f t="shared" si="6"/>
        <v>385</v>
      </c>
      <c r="E22" s="285" t="s">
        <v>356</v>
      </c>
      <c r="F22" s="440">
        <f t="shared" si="7"/>
        <v>38.5</v>
      </c>
      <c r="G22" s="278">
        <f>IFERROR(INDEX('GM Calculator'!$B$11:$B$51,MATCH(E22,'GM Calculator'!$A$11:$A$51,0)),0)</f>
        <v>10</v>
      </c>
      <c r="H22" s="285"/>
      <c r="I22" s="396"/>
      <c r="J22" s="278">
        <f>IFERROR(INDEX('GM Calculator'!$B$11:$B$51,MATCH(H22,'GM Calculator'!$A$11:$A$51,0)),0)</f>
        <v>0</v>
      </c>
      <c r="K22" s="285"/>
      <c r="L22" s="396"/>
      <c r="M22" s="278">
        <f>IFERROR(INDEX('GM Calculator'!$B$11:$B$51,MATCH(K22,'GM Calculator'!$A$11:$A$51,0)),0)</f>
        <v>0</v>
      </c>
      <c r="N22" s="285"/>
      <c r="O22" s="396"/>
      <c r="P22" s="358">
        <f>IFERROR(INDEX('GM Calculator'!$B$11:$B$51,MATCH(N22,'GM Calculator'!$A$11:$A$51,0)),0)</f>
        <v>0</v>
      </c>
      <c r="X22" s="170"/>
      <c r="Y22" s="170"/>
      <c r="Z22" s="170"/>
    </row>
    <row r="23" spans="1:193" s="167" customFormat="1" ht="15" x14ac:dyDescent="0.25">
      <c r="A23" s="357" t="s">
        <v>136</v>
      </c>
      <c r="B23" s="366">
        <f>('Offshore Effort Estimate'!J149-'Offshore Effort Estimate'!E156)*(1+'Offshore Estimate Distribution'!D1)</f>
        <v>105.60000000000001</v>
      </c>
      <c r="C23" s="440">
        <f>(IF(G23=0,0,F23)) + (IF(J23=0,0,I23)) + (IF(M23=0,0,L23))+(IF(P23=0,0,O23))</f>
        <v>105.60000000000001</v>
      </c>
      <c r="D23" s="256">
        <f t="shared" si="6"/>
        <v>1900.8000000000002</v>
      </c>
      <c r="E23" s="285" t="s">
        <v>357</v>
      </c>
      <c r="F23" s="440">
        <f t="shared" si="7"/>
        <v>105.60000000000001</v>
      </c>
      <c r="G23" s="278">
        <f>IFERROR(INDEX('GM Calculator'!$B$11:$B$51,MATCH(E23,'GM Calculator'!$A$11:$A$51,0)),0)</f>
        <v>18</v>
      </c>
      <c r="H23" s="285"/>
      <c r="I23" s="396"/>
      <c r="J23" s="278">
        <f>IFERROR(INDEX('GM Calculator'!$B$11:$B$51,MATCH(H23,'GM Calculator'!$A$11:$A$51,0)),0)</f>
        <v>0</v>
      </c>
      <c r="K23" s="285"/>
      <c r="L23" s="396"/>
      <c r="M23" s="278">
        <f>IFERROR(INDEX('GM Calculator'!$B$11:$B$51,MATCH(K23,'GM Calculator'!$A$11:$A$51,0)),0)</f>
        <v>0</v>
      </c>
      <c r="N23" s="285"/>
      <c r="O23" s="396"/>
      <c r="P23" s="358">
        <f>IFERROR(INDEX('GM Calculator'!$B$11:$B$51,MATCH(N23,'GM Calculator'!$A$11:$A$51,0)),0)</f>
        <v>0</v>
      </c>
      <c r="X23" s="170"/>
      <c r="Y23" s="170"/>
      <c r="Z23" s="170"/>
    </row>
    <row r="24" spans="1:193" ht="15" x14ac:dyDescent="0.25">
      <c r="A24" s="357" t="s">
        <v>358</v>
      </c>
      <c r="B24" s="255">
        <f>('Offshore Effort Estimate'!T149+'Offshore Effort Estimate'!E160)*(1+'Offshore Estimate Distribution'!D1)</f>
        <v>2220.6800000000003</v>
      </c>
      <c r="C24" s="440">
        <f>(IF(G24=0,0,F24)) + (IF(J24=0,0,I24)) + (IF(M24=0,0,L24))+(IF(P24=0,0,O24))</f>
        <v>1100</v>
      </c>
      <c r="D24" s="256">
        <f>(G24*F24)+(J24*I24)+(M24*L24)+(P24*O24)</f>
        <v>11000</v>
      </c>
      <c r="E24" s="285" t="s">
        <v>356</v>
      </c>
      <c r="F24" s="440">
        <v>300</v>
      </c>
      <c r="G24" s="278">
        <f>IFERROR(INDEX('GM Calculator'!$B$11:$B$51,MATCH(E24,'GM Calculator'!$A$11:$A$51,0)),0)</f>
        <v>10</v>
      </c>
      <c r="H24" s="285" t="s">
        <v>359</v>
      </c>
      <c r="I24" s="396">
        <v>800</v>
      </c>
      <c r="J24" s="278">
        <f>IFERROR(INDEX('GM Calculator'!$B$11:$B$51,MATCH(H24,'GM Calculator'!$A$11:$A$51,0)),0)</f>
        <v>10</v>
      </c>
      <c r="K24" s="285"/>
      <c r="L24" s="396"/>
      <c r="M24" s="278">
        <f>IFERROR(INDEX('GM Calculator'!$B$11:$B$51,MATCH(K24,'GM Calculator'!$A$11:$A$51,0)),0)</f>
        <v>0</v>
      </c>
      <c r="N24" s="285"/>
      <c r="O24" s="396"/>
      <c r="P24" s="358">
        <f>IFERROR(INDEX('GM Calculator'!$B$11:$B$51,MATCH(N24,'GM Calculator'!$A$11:$A$51,0)),0)</f>
        <v>0</v>
      </c>
      <c r="X24" s="168">
        <v>22</v>
      </c>
      <c r="Y24" s="168" t="s">
        <v>345</v>
      </c>
      <c r="Z24" s="168" t="s">
        <v>360</v>
      </c>
    </row>
    <row r="25" spans="1:193" ht="15" x14ac:dyDescent="0.25">
      <c r="A25" s="357" t="s">
        <v>361</v>
      </c>
      <c r="B25" s="366">
        <f>('Offshore Effort Estimate'!Q149+'Offshore Effort Estimate'!E174)*(1+'Offshore Estimate Distribution'!D1)</f>
        <v>3450.7000000000003</v>
      </c>
      <c r="C25" s="440">
        <f>(IF(G25=0,0,F25)) + (IF(J25=0,0,I25)) + (IF(M25=0,0,L25))+(IF(P25=0,0,O25))</f>
        <v>2212</v>
      </c>
      <c r="D25" s="256">
        <f>(G25*F25)+(J25*I25)+(M25*L25)+(P25*O25)</f>
        <v>24614.84</v>
      </c>
      <c r="E25" s="285" t="s">
        <v>357</v>
      </c>
      <c r="F25" s="440">
        <v>600</v>
      </c>
      <c r="G25" s="278">
        <f>IFERROR(INDEX('GM Calculator'!$B$11:$B$51,MATCH(E25,'GM Calculator'!$A$11:$A$51,0)),0)</f>
        <v>18</v>
      </c>
      <c r="H25" s="285" t="s">
        <v>362</v>
      </c>
      <c r="I25" s="396">
        <v>1612</v>
      </c>
      <c r="J25" s="278">
        <f>IFERROR(INDEX('GM Calculator'!$B$11:$B$51,MATCH(H25,'GM Calculator'!$A$11:$A$51,0)),0)</f>
        <v>8.57</v>
      </c>
      <c r="K25" s="285"/>
      <c r="L25" s="396"/>
      <c r="M25" s="278">
        <f>IFERROR(INDEX('GM Calculator'!$B$11:$B$51,MATCH(K25,'GM Calculator'!$A$11:$A$51,0)),0)</f>
        <v>0</v>
      </c>
      <c r="N25" s="285"/>
      <c r="O25" s="396"/>
      <c r="P25" s="358">
        <f>IFERROR(INDEX('GM Calculator'!$B$11:$B$51,MATCH(N25,'GM Calculator'!$A$11:$A$51,0)),0)</f>
        <v>0</v>
      </c>
      <c r="X25" s="168">
        <v>22</v>
      </c>
      <c r="Y25" s="168" t="s">
        <v>345</v>
      </c>
      <c r="Z25" s="168" t="s">
        <v>363</v>
      </c>
    </row>
    <row r="26" spans="1:193" ht="15" x14ac:dyDescent="0.25">
      <c r="A26" s="357" t="s">
        <v>312</v>
      </c>
      <c r="B26" s="366">
        <f>('Offshore Effort Estimate'!E156)*(1+'Offshore Estimate Distribution'!D1)</f>
        <v>2402.4</v>
      </c>
      <c r="C26" s="440">
        <f>(IF(G26=0,0,F26)) + (IF(J26=0,0,I26)) + (IF(M26=0,0,L26))+(IF(P26=0,0,O26))</f>
        <v>2402.4</v>
      </c>
      <c r="D26" s="256">
        <f>(G26*F26)+(J26*I26)+(M26*L26)+(P26*O26)</f>
        <v>24024</v>
      </c>
      <c r="E26" s="285" t="s">
        <v>364</v>
      </c>
      <c r="F26" s="440">
        <f t="shared" si="7"/>
        <v>2402.4</v>
      </c>
      <c r="G26" s="278">
        <f>IFERROR(INDEX('GM Calculator'!$B$11:$B$51,MATCH(E26,'GM Calculator'!$A$11:$A$51,0)),0)</f>
        <v>10</v>
      </c>
      <c r="H26" s="285"/>
      <c r="I26" s="396"/>
      <c r="J26" s="278">
        <f>IFERROR(INDEX('GM Calculator'!$B$11:$B$51,MATCH(H26,'GM Calculator'!$A$11:$A$51,0)),0)</f>
        <v>0</v>
      </c>
      <c r="K26" s="285"/>
      <c r="L26" s="396"/>
      <c r="M26" s="278">
        <f>IFERROR(INDEX('GM Calculator'!$B$11:$B$51,MATCH(K26,'GM Calculator'!$A$11:$A$51,0)),0)</f>
        <v>0</v>
      </c>
      <c r="N26" s="285"/>
      <c r="O26" s="396"/>
      <c r="P26" s="358">
        <f>IFERROR(INDEX('GM Calculator'!$B$11:$B$51,MATCH(N26,'GM Calculator'!$A$11:$A$51,0)),0)</f>
        <v>0</v>
      </c>
      <c r="X26" s="168">
        <v>22</v>
      </c>
      <c r="Y26" s="168" t="s">
        <v>345</v>
      </c>
      <c r="Z26" s="168" t="s">
        <v>365</v>
      </c>
    </row>
    <row r="27" spans="1:193" s="167" customFormat="1" ht="15" x14ac:dyDescent="0.25">
      <c r="A27" s="357" t="s">
        <v>180</v>
      </c>
      <c r="B27" s="255">
        <f>'Offshore Effort Estimate'!E167*(1+'Offshore Estimate Distribution'!D1)</f>
        <v>237.60000000000002</v>
      </c>
      <c r="C27" s="440">
        <f>(IF(G27=0,0,F27)) + (IF(J27=0,0,I27)) + (IF(M27=0,0,L27))+(IF(P27=0,0,O27))</f>
        <v>237.60000000000002</v>
      </c>
      <c r="D27" s="256">
        <f>(G27*F27)+(J27*I27)+(M27*L27)+(P27*O27)</f>
        <v>4276.8</v>
      </c>
      <c r="E27" s="285" t="s">
        <v>357</v>
      </c>
      <c r="F27" s="440">
        <f t="shared" si="7"/>
        <v>237.60000000000002</v>
      </c>
      <c r="G27" s="278">
        <f>IFERROR(INDEX('GM Calculator'!$B$11:$B$51,MATCH(E27,'GM Calculator'!$A$11:$A$51,0)),0)</f>
        <v>18</v>
      </c>
      <c r="H27" s="285"/>
      <c r="I27" s="396"/>
      <c r="J27" s="278">
        <f>IFERROR(INDEX('GM Calculator'!$B$11:$B$51,MATCH(H27,'GM Calculator'!$A$11:$A$51,0)),0)</f>
        <v>0</v>
      </c>
      <c r="K27" s="285"/>
      <c r="L27" s="396"/>
      <c r="M27" s="278">
        <f>IFERROR(INDEX('GM Calculator'!$B$11:$B$51,MATCH(K27,'GM Calculator'!$A$11:$A$51,0)),0)</f>
        <v>0</v>
      </c>
      <c r="N27" s="285"/>
      <c r="O27" s="396"/>
      <c r="P27" s="358">
        <f>IFERROR(INDEX('GM Calculator'!$B$11:$B$51,MATCH(N27,'GM Calculator'!$A$11:$A$51,0)),0)</f>
        <v>0</v>
      </c>
      <c r="X27" s="168">
        <v>22</v>
      </c>
      <c r="Y27" s="168" t="s">
        <v>345</v>
      </c>
      <c r="Z27" s="168" t="s">
        <v>366</v>
      </c>
    </row>
    <row r="28" spans="1:193" s="167" customFormat="1" ht="15" x14ac:dyDescent="0.25">
      <c r="A28" s="357" t="s">
        <v>367</v>
      </c>
      <c r="B28" s="255">
        <f>'Offshore Effort Estimate'!E178*(1+'Offshore Estimate Distribution'!D1)</f>
        <v>88</v>
      </c>
      <c r="C28" s="440">
        <f t="shared" si="5"/>
        <v>88</v>
      </c>
      <c r="D28" s="256">
        <f t="shared" si="6"/>
        <v>880</v>
      </c>
      <c r="E28" s="285" t="s">
        <v>356</v>
      </c>
      <c r="F28" s="440">
        <f t="shared" si="7"/>
        <v>88</v>
      </c>
      <c r="G28" s="278">
        <f>IFERROR(INDEX('GM Calculator'!$B$11:$B$51,MATCH(E28,'GM Calculator'!$A$11:$A$51,0)),0)</f>
        <v>10</v>
      </c>
      <c r="H28" s="285"/>
      <c r="I28" s="396"/>
      <c r="J28" s="278">
        <f>IFERROR(INDEX('GM Calculator'!$B$11:$B$51,MATCH(H28,'GM Calculator'!$A$11:$A$51,0)),0)</f>
        <v>0</v>
      </c>
      <c r="K28" s="285"/>
      <c r="L28" s="396"/>
      <c r="M28" s="278">
        <f>IFERROR(INDEX('GM Calculator'!$B$11:$B$51,MATCH(K28,'GM Calculator'!$A$11:$A$51,0)),0)</f>
        <v>0</v>
      </c>
      <c r="N28" s="285"/>
      <c r="O28" s="396"/>
      <c r="P28" s="358">
        <f>IFERROR(INDEX('GM Calculator'!$B$11:$B$51,MATCH(N28,'GM Calculator'!$A$11:$A$51,0)),0)</f>
        <v>0</v>
      </c>
      <c r="X28" s="170"/>
      <c r="Y28" s="170"/>
      <c r="Z28" s="170"/>
    </row>
    <row r="29" spans="1:193" s="167" customFormat="1" ht="15" x14ac:dyDescent="0.25">
      <c r="A29" s="357" t="s">
        <v>368</v>
      </c>
      <c r="B29" s="255">
        <f>'Offshore Effort Estimate'!E179*(1+'Offshore Estimate Distribution'!D1)</f>
        <v>0</v>
      </c>
      <c r="C29" s="440">
        <f>(IF(G29=0,0,F29)) + (IF(J29=0,0,I29)) + (IF(M29=0,0,L29))+(IF(P29=0,0,O29))</f>
        <v>0</v>
      </c>
      <c r="D29" s="256">
        <f>(G29*F29)+(J29*I29)+(M29*L29)+(P29*O29)</f>
        <v>0</v>
      </c>
      <c r="E29" s="285"/>
      <c r="F29" s="440">
        <f t="shared" si="7"/>
        <v>0</v>
      </c>
      <c r="G29" s="278">
        <f>IFERROR(INDEX('GM Calculator'!$B$11:$B$51,MATCH(E29,'GM Calculator'!$A$11:$A$51,0)),0)</f>
        <v>0</v>
      </c>
      <c r="H29" s="285"/>
      <c r="I29" s="396"/>
      <c r="J29" s="278">
        <f>IFERROR(INDEX('GM Calculator'!$B$11:$B$51,MATCH(H29,'GM Calculator'!$A$11:$A$51,0)),0)</f>
        <v>0</v>
      </c>
      <c r="K29" s="285"/>
      <c r="L29" s="396"/>
      <c r="M29" s="278">
        <f>IFERROR(INDEX('GM Calculator'!$B$11:$B$51,MATCH(K29,'GM Calculator'!$A$11:$A$51,0)),0)</f>
        <v>0</v>
      </c>
      <c r="N29" s="285"/>
      <c r="O29" s="396"/>
      <c r="P29" s="358">
        <f>IFERROR(INDEX('GM Calculator'!$B$11:$B$51,MATCH(N29,'GM Calculator'!$A$11:$A$51,0)),0)</f>
        <v>0</v>
      </c>
      <c r="X29" s="168">
        <v>22</v>
      </c>
      <c r="Y29" s="168" t="s">
        <v>345</v>
      </c>
      <c r="Z29" s="168" t="s">
        <v>369</v>
      </c>
    </row>
    <row r="30" spans="1:193" s="167" customFormat="1" ht="15" x14ac:dyDescent="0.25">
      <c r="A30" s="357" t="s">
        <v>370</v>
      </c>
      <c r="B30" s="255">
        <f>'Offshore Effort Estimate'!E180*(1+'Offshore Estimate Distribution'!D1)</f>
        <v>0</v>
      </c>
      <c r="C30" s="440">
        <f t="shared" ref="C30" si="8">(IF(G30=0,0,F30)) + (IF(J30=0,0,I30)) + (IF(M30=0,0,L30))+(IF(P30=0,0,O30))</f>
        <v>0</v>
      </c>
      <c r="D30" s="256">
        <f t="shared" ref="D30" si="9">(G30*F30)+(J30*I30)+(M30*L30)+(P30*O30)</f>
        <v>0</v>
      </c>
      <c r="E30" s="285"/>
      <c r="F30" s="440">
        <f t="shared" si="7"/>
        <v>0</v>
      </c>
      <c r="G30" s="278">
        <f>IFERROR(INDEX('GM Calculator'!$B$11:$B$51,MATCH(E30,'GM Calculator'!$A$11:$A$51,0)),0)</f>
        <v>0</v>
      </c>
      <c r="H30" s="285"/>
      <c r="I30" s="396"/>
      <c r="J30" s="278">
        <f>IFERROR(INDEX('GM Calculator'!$B$11:$B$51,MATCH(H30,'GM Calculator'!$A$11:$A$51,0)),0)</f>
        <v>0</v>
      </c>
      <c r="K30" s="285"/>
      <c r="L30" s="396"/>
      <c r="M30" s="278">
        <f>IFERROR(INDEX('GM Calculator'!$B$11:$B$51,MATCH(K30,'GM Calculator'!$A$11:$A$51,0)),0)</f>
        <v>0</v>
      </c>
      <c r="N30" s="285"/>
      <c r="O30" s="396"/>
      <c r="P30" s="358">
        <f>IFERROR(INDEX('GM Calculator'!$B$11:$B$51,MATCH(N30,'GM Calculator'!$A$11:$A$51,0)),0)</f>
        <v>0</v>
      </c>
      <c r="X30" s="170"/>
      <c r="Y30" s="170"/>
      <c r="Z30" s="170"/>
    </row>
    <row r="31" spans="1:193" s="167" customFormat="1" ht="15" x14ac:dyDescent="0.25">
      <c r="A31" s="357" t="s">
        <v>371</v>
      </c>
      <c r="B31" s="255">
        <f>'Offshore Effort Estimate'!E182*(1+'Offshore Estimate Distribution'!D1)</f>
        <v>0</v>
      </c>
      <c r="C31" s="440">
        <f t="shared" si="5"/>
        <v>0</v>
      </c>
      <c r="D31" s="256">
        <f t="shared" si="6"/>
        <v>0</v>
      </c>
      <c r="E31" s="285"/>
      <c r="F31" s="440">
        <f t="shared" si="7"/>
        <v>0</v>
      </c>
      <c r="G31" s="278">
        <f>IFERROR(INDEX('GM Calculator'!$B$11:$B$51,MATCH(E31,'GM Calculator'!$A$11:$A$51,0)),0)</f>
        <v>0</v>
      </c>
      <c r="H31" s="285"/>
      <c r="I31" s="396"/>
      <c r="J31" s="278">
        <f>IFERROR(INDEX('GM Calculator'!$B$11:$B$51,MATCH(H31,'GM Calculator'!$A$11:$A$51,0)),0)</f>
        <v>0</v>
      </c>
      <c r="K31" s="285"/>
      <c r="L31" s="396"/>
      <c r="M31" s="278">
        <f>IFERROR(INDEX('GM Calculator'!$B$11:$B$51,MATCH(K31,'GM Calculator'!$A$11:$A$51,0)),0)</f>
        <v>0</v>
      </c>
      <c r="N31" s="285"/>
      <c r="O31" s="396"/>
      <c r="P31" s="358">
        <f>IFERROR(INDEX('GM Calculator'!$B$11:$B$51,MATCH(N31,'GM Calculator'!$A$11:$A$51,0)),0)</f>
        <v>0</v>
      </c>
      <c r="X31" s="170"/>
      <c r="Y31" s="170"/>
      <c r="Z31" s="170"/>
    </row>
    <row r="32" spans="1:193" s="167" customFormat="1" ht="15" x14ac:dyDescent="0.25">
      <c r="A32" s="357" t="s">
        <v>372</v>
      </c>
      <c r="B32" s="255">
        <f>'Offshore Effort Estimate'!E181*(1+'Offshore Estimate Distribution'!D1)</f>
        <v>0</v>
      </c>
      <c r="C32" s="440">
        <f t="shared" si="5"/>
        <v>0</v>
      </c>
      <c r="D32" s="256">
        <f t="shared" si="6"/>
        <v>0</v>
      </c>
      <c r="E32" s="285" t="s">
        <v>357</v>
      </c>
      <c r="F32" s="440">
        <f t="shared" si="7"/>
        <v>0</v>
      </c>
      <c r="G32" s="278">
        <f>IFERROR(INDEX('GM Calculator'!$B$11:$B$51,MATCH(E32,'GM Calculator'!$A$11:$A$51,0)),0)</f>
        <v>18</v>
      </c>
      <c r="H32" s="285"/>
      <c r="I32" s="396"/>
      <c r="J32" s="278">
        <f>IFERROR(INDEX('GM Calculator'!$B$11:$B$51,MATCH(H32,'GM Calculator'!$A$11:$A$51,0)),0)</f>
        <v>0</v>
      </c>
      <c r="K32" s="285"/>
      <c r="L32" s="396"/>
      <c r="M32" s="278">
        <f>IFERROR(INDEX('GM Calculator'!$B$11:$B$51,MATCH(K32,'GM Calculator'!$A$11:$A$51,0)),0)</f>
        <v>0</v>
      </c>
      <c r="N32" s="285"/>
      <c r="O32" s="396"/>
      <c r="P32" s="358">
        <f>IFERROR(INDEX('GM Calculator'!$B$11:$B$51,MATCH(N32,'GM Calculator'!$A$11:$A$51,0)),0)</f>
        <v>0</v>
      </c>
      <c r="X32" s="170">
        <v>32</v>
      </c>
      <c r="Y32" s="170" t="s">
        <v>349</v>
      </c>
      <c r="Z32" s="170" t="s">
        <v>373</v>
      </c>
    </row>
    <row r="33" spans="1:193" s="167" customFormat="1" ht="15" x14ac:dyDescent="0.25">
      <c r="A33" s="357" t="s">
        <v>374</v>
      </c>
      <c r="B33" s="255">
        <f>'Offshore Effort Estimate'!E195</f>
        <v>531.9553800000001</v>
      </c>
      <c r="C33" s="440">
        <f t="shared" si="5"/>
        <v>0</v>
      </c>
      <c r="D33" s="256">
        <f t="shared" si="6"/>
        <v>0</v>
      </c>
      <c r="E33" s="285"/>
      <c r="F33" s="440">
        <f t="shared" si="7"/>
        <v>531.9553800000001</v>
      </c>
      <c r="G33" s="278">
        <f>IFERROR(INDEX('GM Calculator'!$B$11:$B$51,MATCH(E33,'GM Calculator'!$A$11:$A$51,0)),0)</f>
        <v>0</v>
      </c>
      <c r="H33" s="285"/>
      <c r="I33" s="396"/>
      <c r="J33" s="278">
        <f>IFERROR(INDEX('GM Calculator'!$B$11:$B$51,MATCH(H33,'GM Calculator'!$A$11:$A$51,0)),0)</f>
        <v>0</v>
      </c>
      <c r="K33" s="285"/>
      <c r="L33" s="396"/>
      <c r="M33" s="278">
        <f>IFERROR(INDEX('GM Calculator'!$B$11:$B$51,MATCH(K33,'GM Calculator'!$A$11:$A$51,0)),0)</f>
        <v>0</v>
      </c>
      <c r="N33" s="285"/>
      <c r="O33" s="396"/>
      <c r="P33" s="358">
        <f>IFERROR(INDEX('GM Calculator'!$B$11:$B$51,MATCH(N33,'GM Calculator'!$A$11:$A$51,0)),0)</f>
        <v>0</v>
      </c>
      <c r="X33" s="170">
        <v>32</v>
      </c>
      <c r="Y33" s="170" t="s">
        <v>349</v>
      </c>
      <c r="Z33" s="170" t="s">
        <v>373</v>
      </c>
    </row>
    <row r="34" spans="1:193" s="167" customFormat="1" ht="15.75" thickBot="1" x14ac:dyDescent="0.3">
      <c r="A34" s="359" t="s">
        <v>375</v>
      </c>
      <c r="B34" s="360">
        <f>SUM(B19:B33)</f>
        <v>11171.062980000001</v>
      </c>
      <c r="C34" s="360">
        <f>SUM(C19:C33)</f>
        <v>8169.7276000000002</v>
      </c>
      <c r="D34" s="360">
        <f>SUM(D19:D33)</f>
        <v>102889.8368</v>
      </c>
      <c r="E34" s="425"/>
      <c r="F34" s="426"/>
      <c r="G34" s="425"/>
      <c r="H34" s="425"/>
      <c r="I34" s="427"/>
      <c r="J34" s="428"/>
      <c r="K34" s="425"/>
      <c r="L34" s="427"/>
      <c r="M34" s="428"/>
      <c r="N34" s="425"/>
      <c r="O34" s="428"/>
      <c r="P34" s="429"/>
      <c r="X34" s="170"/>
      <c r="Y34" s="170"/>
      <c r="Z34" s="170"/>
    </row>
    <row r="35" spans="1:193" ht="13.5" thickBot="1" x14ac:dyDescent="0.25">
      <c r="D35" s="253"/>
      <c r="F35" s="169"/>
      <c r="I35" s="169"/>
      <c r="L35" s="169"/>
      <c r="O35" s="169"/>
      <c r="X35" s="168"/>
      <c r="Y35" s="168"/>
      <c r="Z35" s="168"/>
      <c r="GI35" s="169"/>
      <c r="GJ35" s="169"/>
      <c r="GK35" s="169"/>
    </row>
    <row r="36" spans="1:193" ht="21" x14ac:dyDescent="0.35">
      <c r="A36" s="690" t="s">
        <v>376</v>
      </c>
      <c r="B36" s="691"/>
      <c r="C36" s="691"/>
      <c r="D36" s="691"/>
      <c r="E36" s="691"/>
      <c r="F36" s="691"/>
      <c r="G36" s="692"/>
      <c r="I36" s="169"/>
      <c r="L36" s="169"/>
      <c r="O36" s="169"/>
      <c r="X36" s="168"/>
      <c r="Y36" s="168"/>
      <c r="Z36" s="168"/>
      <c r="GI36" s="169"/>
      <c r="GJ36" s="169"/>
      <c r="GK36" s="169"/>
    </row>
    <row r="37" spans="1:193" customFormat="1" ht="15.75" x14ac:dyDescent="0.25">
      <c r="A37" s="703" t="s">
        <v>377</v>
      </c>
      <c r="B37" s="704"/>
      <c r="C37" s="704"/>
      <c r="D37" s="704"/>
      <c r="E37" s="704"/>
      <c r="F37" s="704"/>
      <c r="G37" s="705"/>
      <c r="H37" s="169"/>
      <c r="I37" s="169"/>
      <c r="J37" s="169"/>
      <c r="K37" s="169"/>
      <c r="L37" s="169"/>
    </row>
    <row r="38" spans="1:193" s="280" customFormat="1" ht="15.75" x14ac:dyDescent="0.25">
      <c r="A38" s="693" t="s">
        <v>378</v>
      </c>
      <c r="B38" s="694"/>
      <c r="C38" s="694"/>
      <c r="D38" s="694"/>
      <c r="E38" s="694"/>
      <c r="F38" s="694"/>
      <c r="G38" s="695"/>
      <c r="H38" s="169"/>
      <c r="I38" s="169"/>
      <c r="J38" s="169"/>
      <c r="K38" s="169"/>
      <c r="L38" s="169"/>
    </row>
    <row r="39" spans="1:193" customFormat="1" ht="15.75" x14ac:dyDescent="0.25">
      <c r="A39" s="693" t="s">
        <v>379</v>
      </c>
      <c r="B39" s="694"/>
      <c r="C39" s="694"/>
      <c r="D39" s="694"/>
      <c r="E39" s="694"/>
      <c r="F39" s="694"/>
      <c r="G39" s="695"/>
      <c r="H39" s="169"/>
      <c r="I39" s="169"/>
      <c r="J39" s="169"/>
      <c r="K39" s="169"/>
      <c r="L39" s="169"/>
    </row>
    <row r="40" spans="1:193" customFormat="1" ht="15.75" x14ac:dyDescent="0.25">
      <c r="A40" s="693" t="s">
        <v>380</v>
      </c>
      <c r="B40" s="694"/>
      <c r="C40" s="694"/>
      <c r="D40" s="694"/>
      <c r="E40" s="694"/>
      <c r="F40" s="694"/>
      <c r="G40" s="695"/>
      <c r="H40" s="169"/>
      <c r="I40" s="169"/>
      <c r="J40" s="169"/>
      <c r="K40" s="169"/>
      <c r="L40" s="169"/>
    </row>
    <row r="41" spans="1:193" ht="32.25" customHeight="1" x14ac:dyDescent="0.25">
      <c r="A41" s="351" t="s">
        <v>381</v>
      </c>
      <c r="B41" s="257" t="s">
        <v>382</v>
      </c>
      <c r="C41" s="251" t="s">
        <v>383</v>
      </c>
      <c r="D41" s="257" t="s">
        <v>384</v>
      </c>
      <c r="E41" s="251" t="s">
        <v>283</v>
      </c>
      <c r="F41" s="706" t="s">
        <v>385</v>
      </c>
      <c r="G41" s="707"/>
      <c r="I41" s="169"/>
      <c r="L41" s="169"/>
      <c r="O41" s="169"/>
      <c r="X41" s="168">
        <v>14</v>
      </c>
      <c r="Y41" s="168" t="s">
        <v>386</v>
      </c>
      <c r="Z41" s="168" t="s">
        <v>387</v>
      </c>
      <c r="GI41" s="169"/>
      <c r="GJ41" s="169"/>
      <c r="GK41" s="169"/>
    </row>
    <row r="42" spans="1:193" ht="15" x14ac:dyDescent="0.25">
      <c r="A42" s="352" t="s">
        <v>388</v>
      </c>
      <c r="B42" s="277"/>
      <c r="C42" s="258"/>
      <c r="D42" s="252"/>
      <c r="E42" s="252">
        <f>D42+B42</f>
        <v>0</v>
      </c>
      <c r="F42" s="696"/>
      <c r="G42" s="697"/>
      <c r="I42" s="169"/>
      <c r="L42" s="169"/>
      <c r="O42" s="169"/>
      <c r="X42" s="168">
        <v>22</v>
      </c>
      <c r="Y42" s="168" t="s">
        <v>345</v>
      </c>
      <c r="Z42" s="168" t="s">
        <v>346</v>
      </c>
      <c r="GI42" s="169"/>
      <c r="GJ42" s="169"/>
      <c r="GK42" s="169"/>
    </row>
    <row r="43" spans="1:193" ht="15" x14ac:dyDescent="0.25">
      <c r="A43" s="352" t="s">
        <v>389</v>
      </c>
      <c r="B43" s="277"/>
      <c r="C43" s="396"/>
      <c r="D43" s="252">
        <f>B43*0.22</f>
        <v>0</v>
      </c>
      <c r="E43" s="252">
        <f>D43+B43</f>
        <v>0</v>
      </c>
      <c r="F43" s="696"/>
      <c r="G43" s="697"/>
    </row>
    <row r="44" spans="1:193" ht="15.75" thickBot="1" x14ac:dyDescent="0.3">
      <c r="A44" s="698" t="s">
        <v>390</v>
      </c>
      <c r="B44" s="699"/>
      <c r="C44" s="699"/>
      <c r="D44" s="700"/>
      <c r="E44" s="353">
        <f>SUM(E42:E43)</f>
        <v>0</v>
      </c>
      <c r="F44" s="701"/>
      <c r="G44" s="702"/>
    </row>
    <row r="45" spans="1:193" ht="13.5" thickBot="1" x14ac:dyDescent="0.25"/>
    <row r="46" spans="1:193" ht="21.75" thickBot="1" x14ac:dyDescent="0.4">
      <c r="A46" s="684" t="s">
        <v>391</v>
      </c>
      <c r="B46" s="685"/>
      <c r="I46" s="169"/>
      <c r="L46" s="169"/>
      <c r="O46" s="169"/>
      <c r="X46" s="168"/>
      <c r="Y46" s="168"/>
      <c r="Z46" s="168"/>
      <c r="GI46" s="169"/>
      <c r="GJ46" s="169"/>
      <c r="GK46" s="169"/>
    </row>
    <row r="47" spans="1:193" ht="15" x14ac:dyDescent="0.25">
      <c r="A47" s="254" t="s">
        <v>392</v>
      </c>
      <c r="B47" s="409"/>
    </row>
    <row r="48" spans="1:193" ht="15" x14ac:dyDescent="0.25">
      <c r="A48" s="254" t="s">
        <v>393</v>
      </c>
      <c r="B48" s="409"/>
    </row>
    <row r="49" spans="1:2" ht="15" x14ac:dyDescent="0.25">
      <c r="A49" s="254" t="s">
        <v>394</v>
      </c>
      <c r="B49" s="409"/>
    </row>
    <row r="50" spans="1:2" ht="15.75" thickBot="1" x14ac:dyDescent="0.3">
      <c r="A50" s="259" t="s">
        <v>283</v>
      </c>
      <c r="B50" s="260">
        <f>SUM(B47:B49)</f>
        <v>0</v>
      </c>
    </row>
    <row r="96" spans="18:20" x14ac:dyDescent="0.2">
      <c r="R96" s="261"/>
      <c r="S96"/>
      <c r="T96" s="261"/>
    </row>
    <row r="97" spans="18:20" x14ac:dyDescent="0.2">
      <c r="R97" s="261"/>
      <c r="S97"/>
      <c r="T97" s="261"/>
    </row>
    <row r="98" spans="18:20" x14ac:dyDescent="0.2">
      <c r="R98" s="261"/>
      <c r="S98"/>
      <c r="T98" s="261"/>
    </row>
    <row r="99" spans="18:20" x14ac:dyDescent="0.2">
      <c r="R99" s="261"/>
      <c r="S99"/>
      <c r="T99" s="261"/>
    </row>
    <row r="100" spans="18:20" x14ac:dyDescent="0.2">
      <c r="R100" s="261"/>
      <c r="S100"/>
      <c r="T100" s="261"/>
    </row>
  </sheetData>
  <sheetProtection selectLockedCells="1" selectUnlockedCells="1"/>
  <sortState xmlns:xlrd2="http://schemas.microsoft.com/office/spreadsheetml/2017/richdata2" ref="A67:C111">
    <sortCondition ref="A67:A111"/>
  </sortState>
  <mergeCells count="14">
    <mergeCell ref="A46:B46"/>
    <mergeCell ref="A1:H1"/>
    <mergeCell ref="A2:H2"/>
    <mergeCell ref="A17:P17"/>
    <mergeCell ref="A36:G36"/>
    <mergeCell ref="A38:G38"/>
    <mergeCell ref="F43:G43"/>
    <mergeCell ref="A44:D44"/>
    <mergeCell ref="F44:G44"/>
    <mergeCell ref="A37:G37"/>
    <mergeCell ref="F42:G42"/>
    <mergeCell ref="F41:G41"/>
    <mergeCell ref="A39:G39"/>
    <mergeCell ref="A40:G40"/>
  </mergeCells>
  <conditionalFormatting sqref="C24">
    <cfRule type="cellIs" dxfId="31" priority="63" operator="lessThan">
      <formula>$B$24</formula>
    </cfRule>
    <cfRule type="cellIs" dxfId="30" priority="64" operator="greaterThan">
      <formula>$B$24</formula>
    </cfRule>
  </conditionalFormatting>
  <conditionalFormatting sqref="C25">
    <cfRule type="cellIs" dxfId="29" priority="61" operator="lessThan">
      <formula>$B$25</formula>
    </cfRule>
    <cfRule type="cellIs" dxfId="28" priority="62" operator="greaterThan">
      <formula>$B$25</formula>
    </cfRule>
  </conditionalFormatting>
  <conditionalFormatting sqref="C26">
    <cfRule type="cellIs" dxfId="27" priority="59" operator="lessThan">
      <formula>$B$26</formula>
    </cfRule>
    <cfRule type="cellIs" dxfId="26" priority="60" operator="greaterThan">
      <formula>$B$26</formula>
    </cfRule>
  </conditionalFormatting>
  <conditionalFormatting sqref="C29">
    <cfRule type="cellIs" dxfId="25" priority="57" operator="lessThan">
      <formula>$B$29</formula>
    </cfRule>
    <cfRule type="cellIs" dxfId="24" priority="58" operator="greaterThan">
      <formula>$B$29</formula>
    </cfRule>
  </conditionalFormatting>
  <conditionalFormatting sqref="C27">
    <cfRule type="cellIs" dxfId="23" priority="55" operator="lessThan">
      <formula>$B$27</formula>
    </cfRule>
    <cfRule type="cellIs" dxfId="22" priority="56" operator="greaterThan">
      <formula>$B$27</formula>
    </cfRule>
  </conditionalFormatting>
  <conditionalFormatting sqref="C19">
    <cfRule type="cellIs" dxfId="21" priority="53" operator="lessThan">
      <formula>$B$19</formula>
    </cfRule>
    <cfRule type="cellIs" dxfId="20" priority="54" operator="greaterThan">
      <formula>$B$19</formula>
    </cfRule>
  </conditionalFormatting>
  <conditionalFormatting sqref="C20">
    <cfRule type="cellIs" dxfId="19" priority="51" operator="lessThan">
      <formula>$B$20</formula>
    </cfRule>
    <cfRule type="cellIs" dxfId="18" priority="52" operator="greaterThan">
      <formula>$B$20</formula>
    </cfRule>
  </conditionalFormatting>
  <conditionalFormatting sqref="C21">
    <cfRule type="cellIs" dxfId="17" priority="49" operator="lessThan">
      <formula>$B$21</formula>
    </cfRule>
    <cfRule type="cellIs" dxfId="16" priority="50" operator="greaterThan">
      <formula>$B$21</formula>
    </cfRule>
  </conditionalFormatting>
  <conditionalFormatting sqref="C22">
    <cfRule type="cellIs" dxfId="15" priority="47" operator="lessThan">
      <formula>$B$22</formula>
    </cfRule>
    <cfRule type="cellIs" dxfId="14" priority="48" operator="greaterThan">
      <formula>$B$22</formula>
    </cfRule>
  </conditionalFormatting>
  <conditionalFormatting sqref="C23">
    <cfRule type="cellIs" dxfId="13" priority="45" operator="lessThan">
      <formula>$B$23</formula>
    </cfRule>
    <cfRule type="cellIs" dxfId="12" priority="46" operator="greaterThan">
      <formula>$B$23</formula>
    </cfRule>
  </conditionalFormatting>
  <conditionalFormatting sqref="C28">
    <cfRule type="cellIs" dxfId="11" priority="41" operator="lessThan">
      <formula>$B$28</formula>
    </cfRule>
    <cfRule type="cellIs" dxfId="10" priority="42" operator="greaterThan">
      <formula>$B$28</formula>
    </cfRule>
  </conditionalFormatting>
  <conditionalFormatting sqref="C30">
    <cfRule type="cellIs" dxfId="9" priority="39" operator="lessThan">
      <formula>$B$30</formula>
    </cfRule>
    <cfRule type="cellIs" dxfId="8" priority="40" operator="greaterThan">
      <formula>$B$30</formula>
    </cfRule>
  </conditionalFormatting>
  <conditionalFormatting sqref="C31">
    <cfRule type="cellIs" dxfId="7" priority="37" operator="lessThan">
      <formula>$B$31</formula>
    </cfRule>
    <cfRule type="cellIs" dxfId="6" priority="38" operator="greaterThan">
      <formula>$B$31</formula>
    </cfRule>
  </conditionalFormatting>
  <conditionalFormatting sqref="C32">
    <cfRule type="cellIs" dxfId="5" priority="35" operator="lessThan">
      <formula>$B$32</formula>
    </cfRule>
    <cfRule type="cellIs" dxfId="4" priority="36" operator="greaterThan">
      <formula>$B$32</formula>
    </cfRule>
  </conditionalFormatting>
  <conditionalFormatting sqref="C33">
    <cfRule type="cellIs" dxfId="3" priority="33" operator="lessThan">
      <formula>$B$33</formula>
    </cfRule>
    <cfRule type="cellIs" dxfId="2" priority="34" operator="greaterThan">
      <formula>$B$33</formula>
    </cfRule>
  </conditionalFormatting>
  <conditionalFormatting sqref="F19:F33">
    <cfRule type="cellIs" dxfId="1" priority="19" operator="lessThan">
      <formula>$B$19</formula>
    </cfRule>
    <cfRule type="cellIs" dxfId="0" priority="20" operator="greaterThan">
      <formula>$B$19</formula>
    </cfRule>
  </conditionalFormatting>
  <dataValidations count="4">
    <dataValidation type="list" allowBlank="1" showInputMessage="1" showErrorMessage="1" prompt="Please select the country for the onsite efforts" sqref="B3" xr:uid="{00000000-0002-0000-0900-000000000000}">
      <formula1>"KSA,Qatar ,Bahrin ,UAE ,USA ,Germany"</formula1>
      <formula2>0</formula2>
    </dataValidation>
    <dataValidation type="list" allowBlank="1" showInputMessage="1" showErrorMessage="1" sqref="F42:F43 J42 M42 P42" xr:uid="{00000000-0002-0000-0900-000001000000}">
      <formula1>"Perpetual,Annual"</formula1>
      <formula2>0</formula2>
    </dataValidation>
    <dataValidation operator="equal" allowBlank="1" showInputMessage="1" showErrorMessage="1" sqref="C19:C34" xr:uid="{00000000-0002-0000-0900-000002000000}"/>
    <dataValidation type="list" allowBlank="1" showInputMessage="1" showErrorMessage="1" sqref="H16 L11:L12 K11:K16" xr:uid="{00000000-0002-0000-0900-000003000000}">
      <formula1>$A$14:$A$53</formula1>
    </dataValidation>
  </dataValidations>
  <pageMargins left="0.7" right="0.7" top="0.75" bottom="0.75" header="0.51180555555555551" footer="0.51180555555555551"/>
  <pageSetup firstPageNumber="0" orientation="portrait" horizontalDpi="300" verticalDpi="300"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4000000}">
          <x14:formula1>
            <xm:f>'GM Calculator'!$A$11:$A$51</xm:f>
          </x14:formula1>
          <xm:sqref>E5:E14 H19:H33 N19:N33 K19:K33 E19:E33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K166"/>
  <sheetViews>
    <sheetView topLeftCell="A32" workbookViewId="0">
      <selection activeCell="D36" sqref="D36"/>
    </sheetView>
  </sheetViews>
  <sheetFormatPr defaultRowHeight="12.75" x14ac:dyDescent="0.2"/>
  <cols>
    <col min="1" max="1" width="58.140625" customWidth="1"/>
    <col min="2" max="2" width="14" customWidth="1"/>
    <col min="3" max="3" width="15.5703125" customWidth="1"/>
    <col min="4" max="4" width="13.140625" customWidth="1"/>
    <col min="5" max="5" width="19.7109375" style="378" customWidth="1"/>
  </cols>
  <sheetData>
    <row r="1" spans="1:193" s="169" customFormat="1" ht="21" x14ac:dyDescent="0.35">
      <c r="A1" s="713" t="s">
        <v>395</v>
      </c>
      <c r="B1" s="713"/>
      <c r="C1" s="250"/>
      <c r="D1" s="250"/>
      <c r="E1" s="377"/>
      <c r="F1" s="167"/>
      <c r="S1" s="167"/>
      <c r="T1" s="167"/>
      <c r="U1" s="167"/>
      <c r="V1" s="167"/>
      <c r="W1" s="167"/>
      <c r="X1" s="168"/>
      <c r="Y1" s="168"/>
      <c r="Z1" s="168"/>
      <c r="AA1" s="167"/>
      <c r="AB1" s="167"/>
      <c r="AC1" s="167"/>
      <c r="AD1" s="167"/>
      <c r="AE1" s="167"/>
      <c r="AF1" s="167"/>
      <c r="AG1" s="167"/>
      <c r="AH1" s="167"/>
      <c r="AI1" s="167"/>
      <c r="AJ1" s="167"/>
      <c r="AK1" s="167"/>
      <c r="AL1" s="167"/>
      <c r="AM1" s="167"/>
      <c r="AN1" s="167"/>
      <c r="AO1" s="167"/>
      <c r="AP1" s="167"/>
      <c r="AQ1" s="167"/>
      <c r="AR1" s="167"/>
      <c r="AS1" s="167"/>
      <c r="AT1" s="167"/>
      <c r="AU1" s="167"/>
      <c r="AV1" s="167"/>
      <c r="AW1" s="167"/>
      <c r="AX1" s="167"/>
      <c r="AY1" s="167"/>
      <c r="AZ1" s="167"/>
      <c r="BA1" s="167"/>
      <c r="BB1" s="167"/>
      <c r="BC1" s="167"/>
      <c r="BD1" s="167"/>
      <c r="BE1" s="167"/>
      <c r="BF1" s="167"/>
      <c r="BG1" s="167"/>
      <c r="BH1" s="167"/>
      <c r="BI1" s="167"/>
      <c r="BJ1" s="167"/>
      <c r="BK1" s="167"/>
      <c r="BL1" s="167"/>
      <c r="BM1" s="167"/>
      <c r="BN1" s="167"/>
      <c r="BO1" s="167"/>
      <c r="BP1" s="167"/>
      <c r="BQ1" s="167"/>
      <c r="BR1" s="167"/>
      <c r="BS1" s="167"/>
      <c r="BT1" s="167"/>
      <c r="BU1" s="167"/>
      <c r="BV1" s="167"/>
      <c r="BW1" s="167"/>
      <c r="BX1" s="167"/>
      <c r="BY1" s="167"/>
      <c r="BZ1" s="167"/>
      <c r="CA1" s="167"/>
      <c r="CB1" s="167"/>
      <c r="CC1" s="167"/>
      <c r="CD1" s="167"/>
      <c r="CE1" s="167"/>
      <c r="CF1" s="167"/>
      <c r="CG1" s="167"/>
      <c r="CH1" s="167"/>
      <c r="CI1" s="167"/>
      <c r="CJ1" s="167"/>
      <c r="CK1" s="167"/>
      <c r="CL1" s="167"/>
      <c r="CM1" s="167"/>
      <c r="CN1" s="167"/>
      <c r="CO1" s="167"/>
      <c r="CP1" s="167"/>
      <c r="CQ1" s="167"/>
      <c r="CR1" s="167"/>
      <c r="CS1" s="167"/>
      <c r="CT1" s="167"/>
      <c r="CU1" s="167"/>
      <c r="CV1" s="167"/>
      <c r="CW1" s="167"/>
      <c r="CX1" s="167"/>
      <c r="CY1" s="167"/>
      <c r="CZ1" s="167"/>
      <c r="DA1" s="167"/>
      <c r="DB1" s="167"/>
      <c r="DC1" s="167"/>
      <c r="DD1" s="167"/>
      <c r="DE1" s="167"/>
      <c r="DF1" s="167"/>
      <c r="DG1" s="167"/>
      <c r="DH1" s="167"/>
      <c r="DI1" s="167"/>
      <c r="DJ1" s="167"/>
      <c r="DK1" s="167"/>
      <c r="DL1" s="167"/>
      <c r="DM1" s="167"/>
      <c r="DN1" s="167"/>
      <c r="DO1" s="167"/>
      <c r="DP1" s="167"/>
      <c r="DQ1" s="167"/>
      <c r="DR1" s="167"/>
      <c r="DS1" s="167"/>
      <c r="DT1" s="167"/>
      <c r="DU1" s="167"/>
      <c r="DV1" s="167"/>
      <c r="DW1" s="167"/>
      <c r="DX1" s="167"/>
      <c r="DY1" s="167"/>
      <c r="DZ1" s="167"/>
      <c r="EA1" s="167"/>
      <c r="EB1" s="167"/>
      <c r="EC1" s="167"/>
      <c r="ED1" s="167"/>
      <c r="EE1" s="167"/>
      <c r="EF1" s="167"/>
      <c r="EG1" s="167"/>
      <c r="EH1" s="167"/>
      <c r="EI1" s="167"/>
      <c r="EJ1" s="167"/>
      <c r="EK1" s="167"/>
      <c r="EL1" s="167"/>
      <c r="EM1" s="167"/>
      <c r="EN1" s="167"/>
      <c r="EO1" s="167"/>
      <c r="EP1" s="167"/>
      <c r="EQ1" s="167"/>
      <c r="ER1" s="167"/>
      <c r="ES1" s="167"/>
      <c r="ET1" s="167"/>
      <c r="EU1" s="167"/>
      <c r="EV1" s="167"/>
      <c r="EW1" s="167"/>
      <c r="EX1" s="167"/>
      <c r="EY1" s="167"/>
      <c r="EZ1" s="167"/>
      <c r="FA1" s="167"/>
      <c r="FB1" s="167"/>
      <c r="FC1" s="167"/>
      <c r="FD1" s="167"/>
      <c r="FE1" s="167"/>
      <c r="FF1" s="167"/>
      <c r="FG1" s="167"/>
      <c r="FH1" s="167"/>
      <c r="FI1" s="167"/>
      <c r="FJ1" s="167"/>
      <c r="FK1" s="167"/>
      <c r="FL1" s="167"/>
      <c r="FM1" s="167"/>
      <c r="FN1" s="167"/>
      <c r="FO1" s="167"/>
      <c r="FP1" s="167"/>
      <c r="FQ1" s="167"/>
      <c r="FR1" s="167"/>
      <c r="FS1" s="167"/>
      <c r="FT1" s="167"/>
      <c r="FU1" s="167"/>
      <c r="FV1" s="167"/>
      <c r="FW1" s="167"/>
      <c r="FX1" s="167"/>
      <c r="FY1" s="167"/>
      <c r="FZ1" s="167"/>
      <c r="GA1" s="167"/>
      <c r="GB1" s="167"/>
      <c r="GC1" s="167"/>
      <c r="GD1" s="167"/>
      <c r="GE1" s="167"/>
      <c r="GF1" s="167"/>
      <c r="GG1" s="167"/>
      <c r="GH1" s="167"/>
    </row>
    <row r="2" spans="1:193" s="169" customFormat="1" ht="15" x14ac:dyDescent="0.2">
      <c r="A2" s="399" t="s">
        <v>396</v>
      </c>
      <c r="B2" s="410">
        <f>'Cost - Detailed'!D34</f>
        <v>102889.8368</v>
      </c>
      <c r="C2" s="250"/>
      <c r="D2" s="250"/>
      <c r="E2" s="377"/>
      <c r="F2" s="167"/>
      <c r="I2" s="167"/>
      <c r="L2" s="167"/>
      <c r="O2" s="167"/>
      <c r="S2" s="167"/>
      <c r="T2" s="167"/>
      <c r="U2" s="167"/>
      <c r="V2" s="167"/>
      <c r="W2" s="167"/>
      <c r="X2" s="167"/>
      <c r="Y2" s="167"/>
      <c r="Z2" s="167"/>
      <c r="AA2" s="167"/>
      <c r="AB2" s="167"/>
      <c r="AC2" s="167"/>
      <c r="AD2" s="167"/>
      <c r="AE2" s="167"/>
      <c r="AF2" s="167"/>
      <c r="AG2" s="167"/>
      <c r="AH2" s="167"/>
      <c r="AI2" s="167"/>
      <c r="AJ2" s="167"/>
      <c r="AK2" s="167"/>
      <c r="AL2" s="167"/>
      <c r="AM2" s="167"/>
      <c r="AN2" s="167"/>
      <c r="AO2" s="167"/>
      <c r="AP2" s="167"/>
      <c r="AQ2" s="167"/>
      <c r="AR2" s="167"/>
      <c r="AS2" s="167"/>
      <c r="AT2" s="167"/>
      <c r="AU2" s="167"/>
      <c r="AV2" s="167"/>
      <c r="AW2" s="167"/>
      <c r="AX2" s="167"/>
      <c r="AY2" s="167"/>
      <c r="AZ2" s="167"/>
      <c r="BA2" s="167"/>
      <c r="BB2" s="167"/>
      <c r="BC2" s="167"/>
      <c r="BD2" s="167"/>
      <c r="BE2" s="167"/>
      <c r="BF2" s="167"/>
      <c r="BG2" s="167"/>
      <c r="BH2" s="167"/>
      <c r="BI2" s="167"/>
      <c r="BJ2" s="167"/>
      <c r="BK2" s="167"/>
      <c r="BL2" s="167"/>
      <c r="BM2" s="167"/>
      <c r="BN2" s="167"/>
      <c r="BO2" s="167"/>
      <c r="BP2" s="167"/>
      <c r="BQ2" s="167"/>
      <c r="BR2" s="167"/>
      <c r="BS2" s="167"/>
      <c r="BT2" s="167"/>
      <c r="BU2" s="167"/>
      <c r="BV2" s="167"/>
      <c r="BW2" s="167"/>
      <c r="BX2" s="167"/>
      <c r="BY2" s="167"/>
      <c r="BZ2" s="167"/>
      <c r="CA2" s="167"/>
      <c r="CB2" s="167"/>
      <c r="CC2" s="167"/>
      <c r="CD2" s="167"/>
      <c r="CE2" s="167"/>
      <c r="CF2" s="167"/>
      <c r="CG2" s="167"/>
      <c r="CH2" s="167"/>
      <c r="CI2" s="167"/>
      <c r="CJ2" s="167"/>
      <c r="CK2" s="167"/>
      <c r="CL2" s="167"/>
      <c r="CM2" s="167"/>
      <c r="CN2" s="167"/>
      <c r="CO2" s="167"/>
      <c r="CP2" s="167"/>
      <c r="CQ2" s="167"/>
      <c r="CR2" s="167"/>
      <c r="CS2" s="167"/>
      <c r="CT2" s="167"/>
      <c r="CU2" s="167"/>
      <c r="CV2" s="167"/>
      <c r="CW2" s="167"/>
      <c r="CX2" s="167"/>
      <c r="CY2" s="167"/>
      <c r="CZ2" s="167"/>
      <c r="DA2" s="167"/>
      <c r="DB2" s="167"/>
      <c r="DC2" s="167"/>
      <c r="DD2" s="167"/>
      <c r="DE2" s="167"/>
      <c r="DF2" s="167"/>
      <c r="DG2" s="167"/>
      <c r="DH2" s="167"/>
      <c r="DI2" s="167"/>
      <c r="DJ2" s="167"/>
      <c r="DK2" s="167"/>
      <c r="DL2" s="167"/>
      <c r="DM2" s="167"/>
      <c r="DN2" s="167"/>
      <c r="DO2" s="167"/>
      <c r="DP2" s="167"/>
      <c r="DQ2" s="167"/>
      <c r="DR2" s="167"/>
      <c r="DS2" s="167"/>
      <c r="DT2" s="167"/>
      <c r="DU2" s="167"/>
      <c r="DV2" s="167"/>
      <c r="DW2" s="167"/>
      <c r="DX2" s="167"/>
      <c r="DY2" s="167"/>
      <c r="DZ2" s="167"/>
      <c r="EA2" s="167"/>
      <c r="EB2" s="167"/>
      <c r="EC2" s="167"/>
      <c r="ED2" s="167"/>
      <c r="EE2" s="167"/>
      <c r="EF2" s="167"/>
      <c r="EG2" s="167"/>
      <c r="EH2" s="167"/>
      <c r="EI2" s="167"/>
      <c r="EJ2" s="167"/>
      <c r="EK2" s="167"/>
      <c r="EL2" s="167"/>
      <c r="EM2" s="167"/>
      <c r="EN2" s="167"/>
      <c r="EO2" s="167"/>
      <c r="EP2" s="167"/>
      <c r="EQ2" s="167"/>
      <c r="ER2" s="167"/>
      <c r="ES2" s="167"/>
      <c r="ET2" s="167"/>
      <c r="EU2" s="167"/>
      <c r="EV2" s="167"/>
      <c r="EW2" s="167"/>
      <c r="EX2" s="167"/>
      <c r="EY2" s="167"/>
      <c r="EZ2" s="167"/>
      <c r="FA2" s="167"/>
      <c r="FB2" s="167"/>
      <c r="FC2" s="167"/>
      <c r="FD2" s="167"/>
      <c r="FE2" s="167"/>
      <c r="FF2" s="167"/>
      <c r="FG2" s="167"/>
      <c r="FH2" s="167"/>
      <c r="FI2" s="167"/>
      <c r="FJ2" s="167"/>
      <c r="FK2" s="167"/>
      <c r="FL2" s="167"/>
      <c r="FM2" s="167"/>
      <c r="FN2" s="167"/>
      <c r="FO2" s="167"/>
      <c r="FP2" s="167"/>
      <c r="FQ2" s="167"/>
      <c r="FR2" s="167"/>
      <c r="FS2" s="167"/>
      <c r="FT2" s="167"/>
      <c r="FU2" s="167"/>
      <c r="FV2" s="167"/>
      <c r="FW2" s="167"/>
      <c r="FX2" s="167"/>
      <c r="FY2" s="167"/>
      <c r="FZ2" s="167"/>
      <c r="GA2" s="167"/>
      <c r="GB2" s="167"/>
      <c r="GC2" s="167"/>
      <c r="GD2" s="167"/>
      <c r="GE2" s="167"/>
      <c r="GF2" s="167"/>
      <c r="GG2" s="167"/>
      <c r="GH2" s="167"/>
      <c r="GI2" s="167"/>
      <c r="GJ2" s="167"/>
      <c r="GK2" s="167"/>
    </row>
    <row r="3" spans="1:193" s="169" customFormat="1" ht="15" x14ac:dyDescent="0.2">
      <c r="A3" s="399" t="s">
        <v>397</v>
      </c>
      <c r="B3" s="411">
        <f>'Cost - Detailed'!$H$15</f>
        <v>0</v>
      </c>
      <c r="C3" s="250"/>
      <c r="D3" s="250"/>
      <c r="E3" s="377"/>
      <c r="F3" s="167"/>
      <c r="I3" s="167"/>
      <c r="L3" s="167"/>
      <c r="O3" s="167"/>
      <c r="S3" s="167"/>
      <c r="T3" s="167"/>
      <c r="U3" s="167"/>
      <c r="V3" s="167"/>
      <c r="W3" s="167"/>
      <c r="X3" s="167"/>
      <c r="Y3" s="167"/>
      <c r="Z3" s="167"/>
      <c r="AA3" s="167"/>
      <c r="AB3" s="167"/>
      <c r="AC3" s="167"/>
      <c r="AD3" s="167"/>
      <c r="AE3" s="167"/>
      <c r="AF3" s="167"/>
      <c r="AG3" s="167"/>
      <c r="AH3" s="167"/>
      <c r="AI3" s="167"/>
      <c r="AJ3" s="167"/>
      <c r="AK3" s="167"/>
      <c r="AL3" s="167"/>
      <c r="AM3" s="167"/>
      <c r="AN3" s="167"/>
      <c r="AO3" s="167"/>
      <c r="AP3" s="167"/>
      <c r="AQ3" s="167"/>
      <c r="AR3" s="167"/>
      <c r="AS3" s="167"/>
      <c r="AT3" s="167"/>
      <c r="AU3" s="167"/>
      <c r="AV3" s="167"/>
      <c r="AW3" s="167"/>
      <c r="AX3" s="167"/>
      <c r="AY3" s="167"/>
      <c r="AZ3" s="167"/>
      <c r="BA3" s="167"/>
      <c r="BB3" s="167"/>
      <c r="BC3" s="167"/>
      <c r="BD3" s="167"/>
      <c r="BE3" s="167"/>
      <c r="BF3" s="167"/>
      <c r="BG3" s="167"/>
      <c r="BH3" s="167"/>
      <c r="BI3" s="167"/>
      <c r="BJ3" s="167"/>
      <c r="BK3" s="167"/>
      <c r="BL3" s="167"/>
      <c r="BM3" s="167"/>
      <c r="BN3" s="167"/>
      <c r="BO3" s="167"/>
      <c r="BP3" s="167"/>
      <c r="BQ3" s="167"/>
      <c r="BR3" s="167"/>
      <c r="BS3" s="167"/>
      <c r="BT3" s="167"/>
      <c r="BU3" s="167"/>
      <c r="BV3" s="167"/>
      <c r="BW3" s="167"/>
      <c r="BX3" s="167"/>
      <c r="BY3" s="167"/>
      <c r="BZ3" s="167"/>
      <c r="CA3" s="167"/>
      <c r="CB3" s="167"/>
      <c r="CC3" s="167"/>
      <c r="CD3" s="167"/>
      <c r="CE3" s="167"/>
      <c r="CF3" s="167"/>
      <c r="CG3" s="167"/>
      <c r="CH3" s="167"/>
      <c r="CI3" s="167"/>
      <c r="CJ3" s="167"/>
      <c r="CK3" s="167"/>
      <c r="CL3" s="167"/>
      <c r="CM3" s="167"/>
      <c r="CN3" s="167"/>
      <c r="CO3" s="167"/>
      <c r="CP3" s="167"/>
      <c r="CQ3" s="167"/>
      <c r="CR3" s="167"/>
      <c r="CS3" s="167"/>
      <c r="CT3" s="167"/>
      <c r="CU3" s="167"/>
      <c r="CV3" s="167"/>
      <c r="CW3" s="167"/>
      <c r="CX3" s="167"/>
      <c r="CY3" s="167"/>
      <c r="CZ3" s="167"/>
      <c r="DA3" s="167"/>
      <c r="DB3" s="167"/>
      <c r="DC3" s="167"/>
      <c r="DD3" s="167"/>
      <c r="DE3" s="167"/>
      <c r="DF3" s="167"/>
      <c r="DG3" s="167"/>
      <c r="DH3" s="167"/>
      <c r="DI3" s="167"/>
      <c r="DJ3" s="167"/>
      <c r="DK3" s="167"/>
      <c r="DL3" s="167"/>
      <c r="DM3" s="167"/>
      <c r="DN3" s="167"/>
      <c r="DO3" s="167"/>
      <c r="DP3" s="167"/>
      <c r="DQ3" s="167"/>
      <c r="DR3" s="167"/>
      <c r="DS3" s="167"/>
      <c r="DT3" s="167"/>
      <c r="DU3" s="167"/>
      <c r="DV3" s="167"/>
      <c r="DW3" s="167"/>
      <c r="DX3" s="167"/>
      <c r="DY3" s="167"/>
      <c r="DZ3" s="167"/>
      <c r="EA3" s="167"/>
      <c r="EB3" s="167"/>
      <c r="EC3" s="167"/>
      <c r="ED3" s="167"/>
      <c r="EE3" s="167"/>
      <c r="EF3" s="167"/>
      <c r="EG3" s="167"/>
      <c r="EH3" s="167"/>
      <c r="EI3" s="167"/>
      <c r="EJ3" s="167"/>
      <c r="EK3" s="167"/>
      <c r="EL3" s="167"/>
      <c r="EM3" s="167"/>
      <c r="EN3" s="167"/>
      <c r="EO3" s="167"/>
      <c r="EP3" s="167"/>
      <c r="EQ3" s="167"/>
      <c r="ER3" s="167"/>
      <c r="ES3" s="167"/>
      <c r="ET3" s="167"/>
      <c r="EU3" s="167"/>
      <c r="EV3" s="167"/>
      <c r="EW3" s="167"/>
      <c r="EX3" s="167"/>
      <c r="EY3" s="167"/>
      <c r="EZ3" s="167"/>
      <c r="FA3" s="167"/>
      <c r="FB3" s="167"/>
      <c r="FC3" s="167"/>
      <c r="FD3" s="167"/>
      <c r="FE3" s="167"/>
      <c r="FF3" s="167"/>
      <c r="FG3" s="167"/>
      <c r="FH3" s="167"/>
      <c r="FI3" s="167"/>
      <c r="FJ3" s="167"/>
      <c r="FK3" s="167"/>
      <c r="FL3" s="167"/>
      <c r="FM3" s="167"/>
      <c r="FN3" s="167"/>
      <c r="FO3" s="167"/>
      <c r="FP3" s="167"/>
      <c r="FQ3" s="167"/>
      <c r="FR3" s="167"/>
      <c r="FS3" s="167"/>
      <c r="FT3" s="167"/>
      <c r="FU3" s="167"/>
      <c r="FV3" s="167"/>
      <c r="FW3" s="167"/>
      <c r="FX3" s="167"/>
      <c r="FY3" s="167"/>
      <c r="FZ3" s="167"/>
      <c r="GA3" s="167"/>
      <c r="GB3" s="167"/>
      <c r="GC3" s="167"/>
      <c r="GD3" s="167"/>
      <c r="GE3" s="167"/>
      <c r="GF3" s="167"/>
      <c r="GG3" s="167"/>
      <c r="GH3" s="167"/>
      <c r="GI3" s="167"/>
      <c r="GJ3" s="167"/>
      <c r="GK3" s="167"/>
    </row>
    <row r="4" spans="1:193" s="169" customFormat="1" ht="15" x14ac:dyDescent="0.2">
      <c r="A4" s="399" t="s">
        <v>398</v>
      </c>
      <c r="B4" s="411">
        <f>'Cost - Detailed'!E44+'Cost - Detailed'!B50</f>
        <v>0</v>
      </c>
      <c r="C4" s="250"/>
      <c r="D4" s="250"/>
      <c r="E4" s="377"/>
      <c r="F4" s="167"/>
      <c r="I4" s="167"/>
      <c r="L4" s="167"/>
      <c r="O4" s="167"/>
      <c r="S4" s="167"/>
      <c r="T4" s="167"/>
      <c r="U4" s="167"/>
      <c r="V4" s="167"/>
      <c r="W4" s="167"/>
      <c r="X4" s="167"/>
      <c r="Y4" s="167"/>
      <c r="Z4" s="167"/>
      <c r="AA4" s="167"/>
      <c r="AB4" s="167"/>
      <c r="AC4" s="167"/>
      <c r="AD4" s="167"/>
      <c r="AE4" s="167"/>
      <c r="AF4" s="167"/>
      <c r="AG4" s="167"/>
      <c r="AH4" s="167"/>
      <c r="AI4" s="167"/>
      <c r="AJ4" s="167"/>
      <c r="AK4" s="167"/>
      <c r="AL4" s="167"/>
      <c r="AM4" s="167"/>
      <c r="AN4" s="167"/>
      <c r="AO4" s="167"/>
      <c r="AP4" s="167"/>
      <c r="AQ4" s="167"/>
      <c r="AR4" s="167"/>
      <c r="AS4" s="167"/>
      <c r="AT4" s="167"/>
      <c r="AU4" s="167"/>
      <c r="AV4" s="167"/>
      <c r="AW4" s="167"/>
      <c r="AX4" s="167"/>
      <c r="AY4" s="167"/>
      <c r="AZ4" s="167"/>
      <c r="BA4" s="167"/>
      <c r="BB4" s="167"/>
      <c r="BC4" s="167"/>
      <c r="BD4" s="167"/>
      <c r="BE4" s="167"/>
      <c r="BF4" s="167"/>
      <c r="BG4" s="167"/>
      <c r="BH4" s="167"/>
      <c r="BI4" s="167"/>
      <c r="BJ4" s="167"/>
      <c r="BK4" s="167"/>
      <c r="BL4" s="167"/>
      <c r="BM4" s="167"/>
      <c r="BN4" s="167"/>
      <c r="BO4" s="167"/>
      <c r="BP4" s="167"/>
      <c r="BQ4" s="167"/>
      <c r="BR4" s="167"/>
      <c r="BS4" s="167"/>
      <c r="BT4" s="167"/>
      <c r="BU4" s="167"/>
      <c r="BV4" s="167"/>
      <c r="BW4" s="167"/>
      <c r="BX4" s="167"/>
      <c r="BY4" s="167"/>
      <c r="BZ4" s="167"/>
      <c r="CA4" s="167"/>
      <c r="CB4" s="167"/>
      <c r="CC4" s="167"/>
      <c r="CD4" s="167"/>
      <c r="CE4" s="167"/>
      <c r="CF4" s="167"/>
      <c r="CG4" s="167"/>
      <c r="CH4" s="167"/>
      <c r="CI4" s="167"/>
      <c r="CJ4" s="167"/>
      <c r="CK4" s="167"/>
      <c r="CL4" s="167"/>
      <c r="CM4" s="167"/>
      <c r="CN4" s="167"/>
      <c r="CO4" s="167"/>
      <c r="CP4" s="167"/>
      <c r="CQ4" s="167"/>
      <c r="CR4" s="167"/>
      <c r="CS4" s="167"/>
      <c r="CT4" s="167"/>
      <c r="CU4" s="167"/>
      <c r="CV4" s="167"/>
      <c r="CW4" s="167"/>
      <c r="CX4" s="167"/>
      <c r="CY4" s="167"/>
      <c r="CZ4" s="167"/>
      <c r="DA4" s="167"/>
      <c r="DB4" s="167"/>
      <c r="DC4" s="167"/>
      <c r="DD4" s="167"/>
      <c r="DE4" s="167"/>
      <c r="DF4" s="167"/>
      <c r="DG4" s="167"/>
      <c r="DH4" s="167"/>
      <c r="DI4" s="167"/>
      <c r="DJ4" s="167"/>
      <c r="DK4" s="167"/>
      <c r="DL4" s="167"/>
      <c r="DM4" s="167"/>
      <c r="DN4" s="167"/>
      <c r="DO4" s="167"/>
      <c r="DP4" s="167"/>
      <c r="DQ4" s="167"/>
      <c r="DR4" s="167"/>
      <c r="DS4" s="167"/>
      <c r="DT4" s="167"/>
      <c r="DU4" s="167"/>
      <c r="DV4" s="167"/>
      <c r="DW4" s="167"/>
      <c r="DX4" s="167"/>
      <c r="DY4" s="167"/>
      <c r="DZ4" s="167"/>
      <c r="EA4" s="167"/>
      <c r="EB4" s="167"/>
      <c r="EC4" s="167"/>
      <c r="ED4" s="167"/>
      <c r="EE4" s="167"/>
      <c r="EF4" s="167"/>
      <c r="EG4" s="167"/>
      <c r="EH4" s="167"/>
      <c r="EI4" s="167"/>
      <c r="EJ4" s="167"/>
      <c r="EK4" s="167"/>
      <c r="EL4" s="167"/>
      <c r="EM4" s="167"/>
      <c r="EN4" s="167"/>
      <c r="EO4" s="167"/>
      <c r="EP4" s="167"/>
      <c r="EQ4" s="167"/>
      <c r="ER4" s="167"/>
      <c r="ES4" s="167"/>
      <c r="ET4" s="167"/>
      <c r="EU4" s="167"/>
      <c r="EV4" s="167"/>
      <c r="EW4" s="167"/>
      <c r="EX4" s="167"/>
      <c r="EY4" s="167"/>
      <c r="EZ4" s="167"/>
      <c r="FA4" s="167"/>
      <c r="FB4" s="167"/>
      <c r="FC4" s="167"/>
      <c r="FD4" s="167"/>
      <c r="FE4" s="167"/>
      <c r="FF4" s="167"/>
      <c r="FG4" s="167"/>
      <c r="FH4" s="167"/>
      <c r="FI4" s="167"/>
      <c r="FJ4" s="167"/>
      <c r="FK4" s="167"/>
      <c r="FL4" s="167"/>
      <c r="FM4" s="167"/>
      <c r="FN4" s="167"/>
      <c r="FO4" s="167"/>
      <c r="FP4" s="167"/>
      <c r="FQ4" s="167"/>
      <c r="FR4" s="167"/>
      <c r="FS4" s="167"/>
      <c r="FT4" s="167"/>
      <c r="FU4" s="167"/>
      <c r="FV4" s="167"/>
      <c r="FW4" s="167"/>
      <c r="FX4" s="167"/>
      <c r="FY4" s="167"/>
      <c r="FZ4" s="167"/>
      <c r="GA4" s="167"/>
      <c r="GB4" s="167"/>
      <c r="GC4" s="167"/>
      <c r="GD4" s="167"/>
      <c r="GE4" s="167"/>
      <c r="GF4" s="167"/>
      <c r="GG4" s="167"/>
      <c r="GH4" s="167"/>
      <c r="GI4" s="167"/>
      <c r="GJ4" s="167"/>
      <c r="GK4" s="167"/>
    </row>
    <row r="5" spans="1:193" s="169" customFormat="1" ht="15" x14ac:dyDescent="0.2">
      <c r="A5" s="399" t="s">
        <v>399</v>
      </c>
      <c r="B5" s="400">
        <f>SUM(B2:B4)</f>
        <v>102889.8368</v>
      </c>
      <c r="C5" s="250"/>
      <c r="D5" s="250"/>
      <c r="E5" s="377"/>
      <c r="F5" s="167"/>
      <c r="I5" s="167"/>
      <c r="L5" s="167"/>
      <c r="O5" s="167"/>
      <c r="S5" s="167"/>
      <c r="T5" s="167"/>
      <c r="U5" s="167"/>
      <c r="V5" s="167"/>
      <c r="W5" s="167"/>
      <c r="X5" s="167"/>
      <c r="Y5" s="167"/>
      <c r="Z5" s="167"/>
      <c r="AA5" s="167"/>
      <c r="AB5" s="167"/>
      <c r="AC5" s="167"/>
      <c r="AD5" s="167"/>
      <c r="AE5" s="167"/>
      <c r="AF5" s="167"/>
      <c r="AG5" s="167"/>
      <c r="AH5" s="167"/>
      <c r="AI5" s="167"/>
      <c r="AJ5" s="167"/>
      <c r="AK5" s="167"/>
      <c r="AL5" s="167"/>
      <c r="AM5" s="167"/>
      <c r="AN5" s="167"/>
      <c r="AO5" s="167"/>
      <c r="AP5" s="167"/>
      <c r="AQ5" s="167"/>
      <c r="AR5" s="167"/>
      <c r="AS5" s="167"/>
      <c r="AT5" s="167"/>
      <c r="AU5" s="167"/>
      <c r="AV5" s="167"/>
      <c r="AW5" s="167"/>
      <c r="AX5" s="167"/>
      <c r="AY5" s="167"/>
      <c r="AZ5" s="167"/>
      <c r="BA5" s="167"/>
      <c r="BB5" s="167"/>
      <c r="BC5" s="167"/>
      <c r="BD5" s="167"/>
      <c r="BE5" s="167"/>
      <c r="BF5" s="167"/>
      <c r="BG5" s="167"/>
      <c r="BH5" s="167"/>
      <c r="BI5" s="167"/>
      <c r="BJ5" s="167"/>
      <c r="BK5" s="167"/>
      <c r="BL5" s="167"/>
      <c r="BM5" s="167"/>
      <c r="BN5" s="167"/>
      <c r="BO5" s="167"/>
      <c r="BP5" s="167"/>
      <c r="BQ5" s="167"/>
      <c r="BR5" s="167"/>
      <c r="BS5" s="167"/>
      <c r="BT5" s="167"/>
      <c r="BU5" s="167"/>
      <c r="BV5" s="167"/>
      <c r="BW5" s="167"/>
      <c r="BX5" s="167"/>
      <c r="BY5" s="167"/>
      <c r="BZ5" s="167"/>
      <c r="CA5" s="167"/>
      <c r="CB5" s="167"/>
      <c r="CC5" s="167"/>
      <c r="CD5" s="167"/>
      <c r="CE5" s="167"/>
      <c r="CF5" s="167"/>
      <c r="CG5" s="167"/>
      <c r="CH5" s="167"/>
      <c r="CI5" s="167"/>
      <c r="CJ5" s="167"/>
      <c r="CK5" s="167"/>
      <c r="CL5" s="167"/>
      <c r="CM5" s="167"/>
      <c r="CN5" s="167"/>
      <c r="CO5" s="167"/>
      <c r="CP5" s="167"/>
      <c r="CQ5" s="167"/>
      <c r="CR5" s="167"/>
      <c r="CS5" s="167"/>
      <c r="CT5" s="167"/>
      <c r="CU5" s="167"/>
      <c r="CV5" s="167"/>
      <c r="CW5" s="167"/>
      <c r="CX5" s="167"/>
      <c r="CY5" s="167"/>
      <c r="CZ5" s="167"/>
      <c r="DA5" s="167"/>
      <c r="DB5" s="167"/>
      <c r="DC5" s="167"/>
      <c r="DD5" s="167"/>
      <c r="DE5" s="167"/>
      <c r="DF5" s="167"/>
      <c r="DG5" s="167"/>
      <c r="DH5" s="167"/>
      <c r="DI5" s="167"/>
      <c r="DJ5" s="167"/>
      <c r="DK5" s="167"/>
      <c r="DL5" s="167"/>
      <c r="DM5" s="167"/>
      <c r="DN5" s="167"/>
      <c r="DO5" s="167"/>
      <c r="DP5" s="167"/>
      <c r="DQ5" s="167"/>
      <c r="DR5" s="167"/>
      <c r="DS5" s="167"/>
      <c r="DT5" s="167"/>
      <c r="DU5" s="167"/>
      <c r="DV5" s="167"/>
      <c r="DW5" s="167"/>
      <c r="DX5" s="167"/>
      <c r="DY5" s="167"/>
      <c r="DZ5" s="167"/>
      <c r="EA5" s="167"/>
      <c r="EB5" s="167"/>
      <c r="EC5" s="167"/>
      <c r="ED5" s="167"/>
      <c r="EE5" s="167"/>
      <c r="EF5" s="167"/>
      <c r="EG5" s="167"/>
      <c r="EH5" s="167"/>
      <c r="EI5" s="167"/>
      <c r="EJ5" s="167"/>
      <c r="EK5" s="167"/>
      <c r="EL5" s="167"/>
      <c r="EM5" s="167"/>
      <c r="EN5" s="167"/>
      <c r="EO5" s="167"/>
      <c r="EP5" s="167"/>
      <c r="EQ5" s="167"/>
      <c r="ER5" s="167"/>
      <c r="ES5" s="167"/>
      <c r="ET5" s="167"/>
      <c r="EU5" s="167"/>
      <c r="EV5" s="167"/>
      <c r="EW5" s="167"/>
      <c r="EX5" s="167"/>
      <c r="EY5" s="167"/>
      <c r="EZ5" s="167"/>
      <c r="FA5" s="167"/>
      <c r="FB5" s="167"/>
      <c r="FC5" s="167"/>
      <c r="FD5" s="167"/>
      <c r="FE5" s="167"/>
      <c r="FF5" s="167"/>
      <c r="FG5" s="167"/>
      <c r="FH5" s="167"/>
      <c r="FI5" s="167"/>
      <c r="FJ5" s="167"/>
      <c r="FK5" s="167"/>
      <c r="FL5" s="167"/>
      <c r="FM5" s="167"/>
      <c r="FN5" s="167"/>
      <c r="FO5" s="167"/>
      <c r="FP5" s="167"/>
      <c r="FQ5" s="167"/>
      <c r="FR5" s="167"/>
      <c r="FS5" s="167"/>
      <c r="FT5" s="167"/>
      <c r="FU5" s="167"/>
      <c r="FV5" s="167"/>
      <c r="FW5" s="167"/>
      <c r="FX5" s="167"/>
      <c r="FY5" s="167"/>
      <c r="FZ5" s="167"/>
      <c r="GA5" s="167"/>
      <c r="GB5" s="167"/>
      <c r="GC5" s="167"/>
      <c r="GD5" s="167"/>
      <c r="GE5" s="167"/>
      <c r="GF5" s="167"/>
      <c r="GG5" s="167"/>
      <c r="GH5" s="167"/>
      <c r="GI5" s="167"/>
      <c r="GJ5" s="167"/>
      <c r="GK5" s="167"/>
    </row>
    <row r="6" spans="1:193" s="169" customFormat="1" ht="15" x14ac:dyDescent="0.2">
      <c r="A6" s="399" t="s">
        <v>400</v>
      </c>
      <c r="B6" s="417">
        <f>$C$53*'Offshore Effort Estimate'!E200</f>
        <v>25323.976828927553</v>
      </c>
      <c r="C6" s="250"/>
      <c r="D6" s="250"/>
      <c r="E6" s="377"/>
      <c r="F6" s="167"/>
      <c r="I6" s="167"/>
      <c r="L6" s="167"/>
      <c r="O6" s="167"/>
      <c r="S6" s="167"/>
      <c r="T6" s="167"/>
      <c r="U6" s="167"/>
      <c r="V6" s="167"/>
      <c r="W6" s="167"/>
      <c r="X6" s="167"/>
      <c r="Y6" s="167"/>
      <c r="Z6" s="167"/>
      <c r="AA6" s="167"/>
      <c r="AB6" s="167"/>
      <c r="AC6" s="167"/>
      <c r="AD6" s="167"/>
      <c r="AE6" s="167"/>
      <c r="AF6" s="167"/>
      <c r="AG6" s="167"/>
      <c r="AH6" s="167"/>
      <c r="AI6" s="167"/>
      <c r="AJ6" s="167"/>
      <c r="AK6" s="167"/>
      <c r="AL6" s="167"/>
      <c r="AM6" s="167"/>
      <c r="AN6" s="167"/>
      <c r="AO6" s="167"/>
      <c r="AP6" s="167"/>
      <c r="AQ6" s="167"/>
      <c r="AR6" s="167"/>
      <c r="AS6" s="167"/>
      <c r="AT6" s="167"/>
      <c r="AU6" s="167"/>
      <c r="AV6" s="167"/>
      <c r="AW6" s="167"/>
      <c r="AX6" s="167"/>
      <c r="AY6" s="167"/>
      <c r="AZ6" s="167"/>
      <c r="BA6" s="167"/>
      <c r="BB6" s="167"/>
      <c r="BC6" s="167"/>
      <c r="BD6" s="167"/>
      <c r="BE6" s="167"/>
      <c r="BF6" s="167"/>
      <c r="BG6" s="167"/>
      <c r="BH6" s="167"/>
      <c r="BI6" s="167"/>
      <c r="BJ6" s="167"/>
      <c r="BK6" s="167"/>
      <c r="BL6" s="167"/>
      <c r="BM6" s="167"/>
      <c r="BN6" s="167"/>
      <c r="BO6" s="167"/>
      <c r="BP6" s="167"/>
      <c r="BQ6" s="167"/>
      <c r="BR6" s="167"/>
      <c r="BS6" s="167"/>
      <c r="BT6" s="167"/>
      <c r="BU6" s="167"/>
      <c r="BV6" s="167"/>
      <c r="BW6" s="167"/>
      <c r="BX6" s="167"/>
      <c r="BY6" s="167"/>
      <c r="BZ6" s="167"/>
      <c r="CA6" s="167"/>
      <c r="CB6" s="167"/>
      <c r="CC6" s="167"/>
      <c r="CD6" s="167"/>
      <c r="CE6" s="167"/>
      <c r="CF6" s="167"/>
      <c r="CG6" s="167"/>
      <c r="CH6" s="167"/>
      <c r="CI6" s="167"/>
      <c r="CJ6" s="167"/>
      <c r="CK6" s="167"/>
      <c r="CL6" s="167"/>
      <c r="CM6" s="167"/>
      <c r="CN6" s="167"/>
      <c r="CO6" s="167"/>
      <c r="CP6" s="167"/>
      <c r="CQ6" s="167"/>
      <c r="CR6" s="167"/>
      <c r="CS6" s="167"/>
      <c r="CT6" s="167"/>
      <c r="CU6" s="167"/>
      <c r="CV6" s="167"/>
      <c r="CW6" s="167"/>
      <c r="CX6" s="167"/>
      <c r="CY6" s="167"/>
      <c r="CZ6" s="167"/>
      <c r="DA6" s="167"/>
      <c r="DB6" s="167"/>
      <c r="DC6" s="167"/>
      <c r="DD6" s="167"/>
      <c r="DE6" s="167"/>
      <c r="DF6" s="167"/>
      <c r="DG6" s="167"/>
      <c r="DH6" s="167"/>
      <c r="DI6" s="167"/>
      <c r="DJ6" s="167"/>
      <c r="DK6" s="167"/>
      <c r="DL6" s="167"/>
      <c r="DM6" s="167"/>
      <c r="DN6" s="167"/>
      <c r="DO6" s="167"/>
      <c r="DP6" s="167"/>
      <c r="DQ6" s="167"/>
      <c r="DR6" s="167"/>
      <c r="DS6" s="167"/>
      <c r="DT6" s="167"/>
      <c r="DU6" s="167"/>
      <c r="DV6" s="167"/>
      <c r="DW6" s="167"/>
      <c r="DX6" s="167"/>
      <c r="DY6" s="167"/>
      <c r="DZ6" s="167"/>
      <c r="EA6" s="167"/>
      <c r="EB6" s="167"/>
      <c r="EC6" s="167"/>
      <c r="ED6" s="167"/>
      <c r="EE6" s="167"/>
      <c r="EF6" s="167"/>
      <c r="EG6" s="167"/>
      <c r="EH6" s="167"/>
      <c r="EI6" s="167"/>
      <c r="EJ6" s="167"/>
      <c r="EK6" s="167"/>
      <c r="EL6" s="167"/>
      <c r="EM6" s="167"/>
      <c r="EN6" s="167"/>
      <c r="EO6" s="167"/>
      <c r="EP6" s="167"/>
      <c r="EQ6" s="167"/>
      <c r="ER6" s="167"/>
      <c r="ES6" s="167"/>
      <c r="ET6" s="167"/>
      <c r="EU6" s="167"/>
      <c r="EV6" s="167"/>
      <c r="EW6" s="167"/>
      <c r="EX6" s="167"/>
      <c r="EY6" s="167"/>
      <c r="EZ6" s="167"/>
      <c r="FA6" s="167"/>
      <c r="FB6" s="167"/>
      <c r="FC6" s="167"/>
      <c r="FD6" s="167"/>
      <c r="FE6" s="167"/>
      <c r="FF6" s="167"/>
      <c r="FG6" s="167"/>
      <c r="FH6" s="167"/>
      <c r="FI6" s="167"/>
      <c r="FJ6" s="167"/>
      <c r="FK6" s="167"/>
      <c r="FL6" s="167"/>
      <c r="FM6" s="167"/>
      <c r="FN6" s="167"/>
      <c r="FO6" s="167"/>
      <c r="FP6" s="167"/>
      <c r="FQ6" s="167"/>
      <c r="FR6" s="167"/>
      <c r="FS6" s="167"/>
      <c r="FT6" s="167"/>
      <c r="FU6" s="167"/>
      <c r="FV6" s="167"/>
      <c r="FW6" s="167"/>
      <c r="FX6" s="167"/>
      <c r="FY6" s="167"/>
      <c r="FZ6" s="167"/>
      <c r="GA6" s="167"/>
      <c r="GB6" s="167"/>
      <c r="GC6" s="167"/>
      <c r="GD6" s="167"/>
      <c r="GE6" s="167"/>
      <c r="GF6" s="167"/>
      <c r="GG6" s="167"/>
      <c r="GH6" s="167"/>
      <c r="GI6" s="167"/>
      <c r="GJ6" s="167"/>
      <c r="GK6" s="167"/>
    </row>
    <row r="7" spans="1:193" x14ac:dyDescent="0.2">
      <c r="A7" s="143"/>
      <c r="B7" s="143"/>
    </row>
    <row r="8" spans="1:193" ht="15" x14ac:dyDescent="0.2">
      <c r="A8" s="397" t="s">
        <v>401</v>
      </c>
      <c r="B8" s="398"/>
    </row>
    <row r="9" spans="1:193" s="169" customFormat="1" ht="21" x14ac:dyDescent="0.35">
      <c r="A9" s="713" t="s">
        <v>402</v>
      </c>
      <c r="B9" s="713"/>
      <c r="C9" s="713"/>
      <c r="D9" s="713"/>
      <c r="E9" s="713"/>
      <c r="F9" s="167"/>
      <c r="S9" s="167"/>
      <c r="T9" s="167"/>
      <c r="U9" s="167"/>
      <c r="V9" s="167"/>
      <c r="W9" s="167"/>
      <c r="X9" s="168"/>
      <c r="Y9" s="168"/>
      <c r="Z9" s="168"/>
      <c r="AA9" s="167"/>
      <c r="AB9" s="167"/>
      <c r="AC9" s="167"/>
      <c r="AD9" s="167"/>
      <c r="AE9" s="167"/>
      <c r="AF9" s="167"/>
      <c r="AG9" s="167"/>
      <c r="AH9" s="167"/>
      <c r="AI9" s="167"/>
      <c r="AJ9" s="167"/>
      <c r="AK9" s="167"/>
      <c r="AL9" s="167"/>
      <c r="AM9" s="167"/>
      <c r="AN9" s="167"/>
      <c r="AO9" s="167"/>
      <c r="AP9" s="167"/>
      <c r="AQ9" s="167"/>
      <c r="AR9" s="167"/>
      <c r="AS9" s="167"/>
      <c r="AT9" s="167"/>
      <c r="AU9" s="167"/>
      <c r="AV9" s="167"/>
      <c r="AW9" s="167"/>
      <c r="AX9" s="167"/>
      <c r="AY9" s="167"/>
      <c r="AZ9" s="167"/>
      <c r="BA9" s="167"/>
      <c r="BB9" s="167"/>
      <c r="BC9" s="167"/>
      <c r="BD9" s="167"/>
      <c r="BE9" s="167"/>
      <c r="BF9" s="167"/>
      <c r="BG9" s="167"/>
      <c r="BH9" s="167"/>
      <c r="BI9" s="167"/>
      <c r="BJ9" s="167"/>
      <c r="BK9" s="167"/>
      <c r="BL9" s="167"/>
      <c r="BM9" s="167"/>
      <c r="BN9" s="167"/>
      <c r="BO9" s="167"/>
      <c r="BP9" s="167"/>
      <c r="BQ9" s="167"/>
      <c r="BR9" s="167"/>
      <c r="BS9" s="167"/>
      <c r="BT9" s="167"/>
      <c r="BU9" s="167"/>
      <c r="BV9" s="167"/>
      <c r="BW9" s="167"/>
      <c r="BX9" s="167"/>
      <c r="BY9" s="167"/>
      <c r="BZ9" s="167"/>
      <c r="CA9" s="167"/>
      <c r="CB9" s="167"/>
      <c r="CC9" s="167"/>
      <c r="CD9" s="167"/>
      <c r="CE9" s="167"/>
      <c r="CF9" s="167"/>
      <c r="CG9" s="167"/>
      <c r="CH9" s="167"/>
      <c r="CI9" s="167"/>
      <c r="CJ9" s="167"/>
      <c r="CK9" s="167"/>
      <c r="CL9" s="167"/>
      <c r="CM9" s="167"/>
      <c r="CN9" s="167"/>
      <c r="CO9" s="167"/>
      <c r="CP9" s="167"/>
      <c r="CQ9" s="167"/>
      <c r="CR9" s="167"/>
      <c r="CS9" s="167"/>
      <c r="CT9" s="167"/>
      <c r="CU9" s="167"/>
      <c r="CV9" s="167"/>
      <c r="CW9" s="167"/>
      <c r="CX9" s="167"/>
      <c r="CY9" s="167"/>
      <c r="CZ9" s="167"/>
      <c r="DA9" s="167"/>
      <c r="DB9" s="167"/>
      <c r="DC9" s="167"/>
      <c r="DD9" s="167"/>
      <c r="DE9" s="167"/>
      <c r="DF9" s="167"/>
      <c r="DG9" s="167"/>
      <c r="DH9" s="167"/>
      <c r="DI9" s="167"/>
      <c r="DJ9" s="167"/>
      <c r="DK9" s="167"/>
      <c r="DL9" s="167"/>
      <c r="DM9" s="167"/>
      <c r="DN9" s="167"/>
      <c r="DO9" s="167"/>
      <c r="DP9" s="167"/>
      <c r="DQ9" s="167"/>
      <c r="DR9" s="167"/>
      <c r="DS9" s="167"/>
      <c r="DT9" s="167"/>
      <c r="DU9" s="167"/>
      <c r="DV9" s="167"/>
      <c r="DW9" s="167"/>
      <c r="DX9" s="167"/>
      <c r="DY9" s="167"/>
      <c r="DZ9" s="167"/>
      <c r="EA9" s="167"/>
      <c r="EB9" s="167"/>
      <c r="EC9" s="167"/>
      <c r="ED9" s="167"/>
      <c r="EE9" s="167"/>
      <c r="EF9" s="167"/>
      <c r="EG9" s="167"/>
      <c r="EH9" s="167"/>
      <c r="EI9" s="167"/>
      <c r="EJ9" s="167"/>
      <c r="EK9" s="167"/>
      <c r="EL9" s="167"/>
      <c r="EM9" s="167"/>
      <c r="EN9" s="167"/>
      <c r="EO9" s="167"/>
      <c r="EP9" s="167"/>
      <c r="EQ9" s="167"/>
      <c r="ER9" s="167"/>
      <c r="ES9" s="167"/>
      <c r="ET9" s="167"/>
      <c r="EU9" s="167"/>
      <c r="EV9" s="167"/>
      <c r="EW9" s="167"/>
      <c r="EX9" s="167"/>
      <c r="EY9" s="167"/>
      <c r="EZ9" s="167"/>
      <c r="FA9" s="167"/>
      <c r="FB9" s="167"/>
      <c r="FC9" s="167"/>
      <c r="FD9" s="167"/>
      <c r="FE9" s="167"/>
      <c r="FF9" s="167"/>
      <c r="FG9" s="167"/>
      <c r="FH9" s="167"/>
      <c r="FI9" s="167"/>
      <c r="FJ9" s="167"/>
      <c r="FK9" s="167"/>
      <c r="FL9" s="167"/>
      <c r="FM9" s="167"/>
      <c r="FN9" s="167"/>
      <c r="FO9" s="167"/>
      <c r="FP9" s="167"/>
      <c r="FQ9" s="167"/>
      <c r="FR9" s="167"/>
      <c r="FS9" s="167"/>
      <c r="FT9" s="167"/>
      <c r="FU9" s="167"/>
      <c r="FV9" s="167"/>
      <c r="FW9" s="167"/>
      <c r="FX9" s="167"/>
      <c r="FY9" s="167"/>
      <c r="FZ9" s="167"/>
      <c r="GA9" s="167"/>
      <c r="GB9" s="167"/>
      <c r="GC9" s="167"/>
      <c r="GD9" s="167"/>
      <c r="GE9" s="167"/>
      <c r="GF9" s="167"/>
      <c r="GG9" s="167"/>
      <c r="GH9" s="167"/>
    </row>
    <row r="10" spans="1:193" s="171" customFormat="1" ht="15" x14ac:dyDescent="0.25">
      <c r="A10" s="172" t="s">
        <v>322</v>
      </c>
      <c r="B10" s="172" t="s">
        <v>344</v>
      </c>
      <c r="C10" s="172" t="s">
        <v>342</v>
      </c>
      <c r="D10" s="172" t="s">
        <v>403</v>
      </c>
      <c r="E10" s="379" t="s">
        <v>404</v>
      </c>
      <c r="G10" s="169"/>
      <c r="H10" s="169"/>
      <c r="I10" s="169"/>
      <c r="J10" s="169"/>
      <c r="K10" s="169"/>
      <c r="L10" s="169"/>
      <c r="M10" s="143"/>
      <c r="N10" s="169"/>
      <c r="O10" s="167"/>
      <c r="P10" s="169"/>
      <c r="Q10" s="169"/>
      <c r="R10" s="169"/>
      <c r="S10" s="276"/>
      <c r="T10" s="276"/>
      <c r="U10" s="276"/>
      <c r="V10" s="276"/>
      <c r="W10" s="276"/>
      <c r="X10" s="276"/>
      <c r="Y10" s="276"/>
      <c r="Z10" s="276"/>
      <c r="AA10" s="276"/>
      <c r="AB10" s="276"/>
      <c r="AC10" s="276"/>
      <c r="AD10" s="276"/>
      <c r="AE10" s="276"/>
      <c r="AF10" s="276"/>
      <c r="AG10" s="276"/>
      <c r="AH10" s="276"/>
      <c r="AI10" s="276"/>
      <c r="AJ10" s="276"/>
      <c r="AK10" s="276"/>
      <c r="AL10" s="276"/>
      <c r="AM10" s="276"/>
      <c r="AN10" s="276"/>
      <c r="AO10" s="276"/>
      <c r="AP10" s="276"/>
      <c r="AQ10" s="276"/>
      <c r="AR10" s="276"/>
      <c r="AS10" s="276"/>
      <c r="AT10" s="276"/>
      <c r="AU10" s="276"/>
      <c r="AV10" s="276"/>
      <c r="AW10" s="276"/>
      <c r="AX10" s="276"/>
      <c r="AY10" s="276"/>
      <c r="AZ10" s="276"/>
      <c r="BA10" s="276"/>
      <c r="BB10" s="276"/>
      <c r="BC10" s="276"/>
      <c r="BD10" s="276"/>
      <c r="BE10" s="276"/>
      <c r="BF10" s="276"/>
      <c r="BG10" s="276"/>
      <c r="BH10" s="276"/>
      <c r="BI10" s="276"/>
      <c r="BJ10" s="276"/>
      <c r="BK10" s="276"/>
      <c r="BL10" s="276"/>
      <c r="BM10" s="276"/>
      <c r="BN10" s="276"/>
      <c r="BO10" s="276"/>
      <c r="BP10" s="276"/>
      <c r="BQ10" s="276"/>
      <c r="BR10" s="276"/>
      <c r="BS10" s="276"/>
      <c r="BT10" s="276"/>
      <c r="BU10" s="276"/>
      <c r="BV10" s="276"/>
      <c r="BW10" s="276"/>
      <c r="BX10" s="276"/>
      <c r="BY10" s="276"/>
      <c r="BZ10" s="276"/>
      <c r="CA10" s="276"/>
      <c r="CB10" s="276"/>
      <c r="CC10" s="276"/>
      <c r="CD10" s="276"/>
      <c r="CE10" s="276"/>
      <c r="CF10" s="276"/>
      <c r="CG10" s="276"/>
      <c r="CH10" s="276"/>
      <c r="CI10" s="276"/>
      <c r="CJ10" s="276"/>
      <c r="CK10" s="276"/>
      <c r="CL10" s="276"/>
      <c r="CM10" s="276"/>
      <c r="CN10" s="276"/>
      <c r="CO10" s="276"/>
      <c r="CP10" s="276"/>
      <c r="CQ10" s="276"/>
      <c r="CR10" s="276"/>
      <c r="CS10" s="276"/>
      <c r="CT10" s="276"/>
      <c r="CU10" s="276"/>
      <c r="CV10" s="276"/>
      <c r="CW10" s="276"/>
      <c r="CX10" s="276"/>
      <c r="CY10" s="276"/>
      <c r="CZ10" s="276"/>
      <c r="DA10" s="276"/>
      <c r="DB10" s="276"/>
      <c r="DC10" s="276"/>
      <c r="DD10" s="276"/>
      <c r="DE10" s="276"/>
      <c r="DF10" s="276"/>
      <c r="DG10" s="276"/>
      <c r="DH10" s="276"/>
      <c r="DI10" s="276"/>
      <c r="DJ10" s="276"/>
      <c r="DK10" s="276"/>
      <c r="DL10" s="276"/>
      <c r="DM10" s="276"/>
      <c r="DN10" s="276"/>
      <c r="DO10" s="276"/>
      <c r="DP10" s="276"/>
      <c r="DQ10" s="276"/>
      <c r="DR10" s="276"/>
      <c r="DS10" s="276"/>
      <c r="DT10" s="276"/>
      <c r="DU10" s="276"/>
      <c r="DV10" s="276"/>
      <c r="DW10" s="276"/>
      <c r="DX10" s="276"/>
      <c r="DY10" s="276"/>
      <c r="DZ10" s="276"/>
      <c r="EA10" s="276"/>
      <c r="EB10" s="276"/>
      <c r="EC10" s="276"/>
      <c r="ED10" s="276"/>
      <c r="EE10" s="276"/>
      <c r="EF10" s="276"/>
      <c r="EG10" s="276"/>
      <c r="EH10" s="276"/>
      <c r="EI10" s="276"/>
      <c r="EJ10" s="276"/>
      <c r="EK10" s="276"/>
      <c r="EL10" s="276"/>
      <c r="EM10" s="276"/>
      <c r="EN10" s="276"/>
      <c r="EO10" s="276"/>
      <c r="EP10" s="276"/>
      <c r="EQ10" s="276"/>
      <c r="ER10" s="276"/>
      <c r="ES10" s="276"/>
      <c r="ET10" s="276"/>
      <c r="EU10" s="276"/>
      <c r="EV10" s="276"/>
      <c r="EW10" s="276"/>
      <c r="EX10" s="276"/>
      <c r="EY10" s="276"/>
      <c r="EZ10" s="276"/>
      <c r="FA10" s="276"/>
      <c r="FB10" s="276"/>
      <c r="FC10" s="276"/>
      <c r="FD10" s="276"/>
      <c r="FE10" s="276"/>
      <c r="FF10" s="276"/>
      <c r="FG10" s="276"/>
      <c r="FH10" s="276"/>
      <c r="FI10" s="276"/>
      <c r="FJ10" s="276"/>
      <c r="FK10" s="276"/>
      <c r="FL10" s="276"/>
      <c r="FM10" s="276"/>
      <c r="FN10" s="276"/>
      <c r="FO10" s="276"/>
      <c r="FP10" s="276"/>
      <c r="FQ10" s="276"/>
      <c r="FR10" s="276"/>
      <c r="FS10" s="276"/>
      <c r="FT10" s="276"/>
      <c r="FU10" s="276"/>
      <c r="FV10" s="276"/>
      <c r="FW10" s="276"/>
      <c r="FX10" s="276"/>
      <c r="FY10" s="276"/>
      <c r="FZ10" s="276"/>
      <c r="GA10" s="276"/>
      <c r="GB10" s="276"/>
      <c r="GC10" s="276"/>
      <c r="GD10" s="276"/>
      <c r="GE10" s="276"/>
      <c r="GF10" s="276"/>
      <c r="GG10" s="276"/>
      <c r="GH10" s="276"/>
      <c r="GI10" s="276"/>
      <c r="GJ10" s="276"/>
      <c r="GK10" s="276"/>
    </row>
    <row r="11" spans="1:193" x14ac:dyDescent="0.2">
      <c r="A11" s="437" t="s">
        <v>405</v>
      </c>
      <c r="B11" s="438">
        <v>11.41</v>
      </c>
      <c r="C11" s="136">
        <f>SUMIF('Cost - Detailed'!$E$5:$E$14,A11,'Cost - Detailed'!$F$5:$F$14)+SUMIF('Cost - Detailed'!$E$19:$E$33,A11,'Cost - Detailed'!$F$19:$F$33) + SUMIF('Cost - Detailed'!$H$19:$H$33,A11,'Cost - Detailed'!$I$19:$I$33) + SUMIF('Cost - Detailed'!$K$19:$K$33,A11,'Cost - Detailed'!$L$19:$L$33)+ SUMIF('Cost - Detailed'!$N$19:$N$33,A11,'Cost - Detailed'!$O$19:$O$33)</f>
        <v>0</v>
      </c>
      <c r="D11" s="136">
        <f>(B11*C11)</f>
        <v>0</v>
      </c>
      <c r="E11" s="291">
        <f>C11/'Cost - Detailed'!$B$34</f>
        <v>0</v>
      </c>
      <c r="F11" s="423"/>
      <c r="G11" s="424"/>
    </row>
    <row r="12" spans="1:193" x14ac:dyDescent="0.2">
      <c r="A12" s="437" t="s">
        <v>406</v>
      </c>
      <c r="B12" s="438">
        <v>11.72</v>
      </c>
      <c r="C12" s="136">
        <f>SUMIF('Cost - Detailed'!$E$5:$E$14,A12,'Cost - Detailed'!$F$5:$F$14)+SUMIF('Cost - Detailed'!$E$19:$E$33,A12,'Cost - Detailed'!$F$19:$F$33) + SUMIF('Cost - Detailed'!$H$19:$H$33,A12,'Cost - Detailed'!$I$19:$I$33) + SUMIF('Cost - Detailed'!$K$19:$K$33,A12,'Cost - Detailed'!$L$19:$L$33)+ SUMIF('Cost - Detailed'!$N$19:$N$33,A12,'Cost - Detailed'!$O$19:$O$33)</f>
        <v>0</v>
      </c>
      <c r="D12" s="136">
        <f t="shared" ref="D12:D17" si="0">(B12*C12)</f>
        <v>0</v>
      </c>
      <c r="E12" s="291">
        <f>C12/'Cost - Detailed'!$B$34</f>
        <v>0</v>
      </c>
      <c r="F12" s="423"/>
      <c r="G12" s="424"/>
    </row>
    <row r="13" spans="1:193" x14ac:dyDescent="0.2">
      <c r="A13" s="437" t="s">
        <v>407</v>
      </c>
      <c r="B13" s="438">
        <v>14.17</v>
      </c>
      <c r="C13" s="136">
        <f>SUMIF('Cost - Detailed'!$E$5:$E$14,A13,'Cost - Detailed'!$F$5:$F$14)+SUMIF('Cost - Detailed'!$E$19:$E$33,A13,'Cost - Detailed'!$F$19:$F$33) + SUMIF('Cost - Detailed'!$H$19:$H$33,A13,'Cost - Detailed'!$I$19:$I$33) + SUMIF('Cost - Detailed'!$K$19:$K$33,A13,'Cost - Detailed'!$L$19:$L$33)+ SUMIF('Cost - Detailed'!$N$19:$N$33,A13,'Cost - Detailed'!$O$19:$O$33)</f>
        <v>0</v>
      </c>
      <c r="D13" s="136">
        <f t="shared" si="0"/>
        <v>0</v>
      </c>
      <c r="E13" s="291">
        <f>C13/'Cost - Detailed'!$B$34</f>
        <v>0</v>
      </c>
      <c r="F13" s="423"/>
      <c r="G13" s="424"/>
    </row>
    <row r="14" spans="1:193" x14ac:dyDescent="0.2">
      <c r="A14" s="437" t="s">
        <v>408</v>
      </c>
      <c r="B14" s="439">
        <v>7.98</v>
      </c>
      <c r="C14" s="136">
        <f>SUMIF('Cost - Detailed'!$E$5:$E$14,A14,'Cost - Detailed'!$F$5:$F$14)+SUMIF('Cost - Detailed'!$E$19:$E$33,A14,'Cost - Detailed'!$F$19:$F$33) + SUMIF('Cost - Detailed'!$H$19:$H$33,A14,'Cost - Detailed'!$I$19:$I$33) + SUMIF('Cost - Detailed'!$K$19:$K$33,A14,'Cost - Detailed'!$L$19:$L$33)+ SUMIF('Cost - Detailed'!$N$19:$N$33,A14,'Cost - Detailed'!$O$19:$O$33)</f>
        <v>0</v>
      </c>
      <c r="D14" s="136">
        <f t="shared" si="0"/>
        <v>0</v>
      </c>
      <c r="E14" s="291">
        <f>C14/'Cost - Detailed'!$B$34</f>
        <v>0</v>
      </c>
      <c r="F14" s="423"/>
      <c r="G14" s="424"/>
    </row>
    <row r="15" spans="1:193" x14ac:dyDescent="0.2">
      <c r="A15" s="437" t="s">
        <v>409</v>
      </c>
      <c r="B15" s="439">
        <v>23.59</v>
      </c>
      <c r="C15" s="136">
        <f>SUMIF('Cost - Detailed'!$E$5:$E$14,A15,'Cost - Detailed'!$F$5:$F$14)+SUMIF('Cost - Detailed'!$E$19:$E$33,A15,'Cost - Detailed'!$F$19:$F$33) + SUMIF('Cost - Detailed'!$H$19:$H$33,A15,'Cost - Detailed'!$I$19:$I$33) + SUMIF('Cost - Detailed'!$K$19:$K$33,A15,'Cost - Detailed'!$L$19:$L$33)+ SUMIF('Cost - Detailed'!$N$19:$N$33,A15,'Cost - Detailed'!$O$19:$O$33)</f>
        <v>0</v>
      </c>
      <c r="D15" s="136">
        <f t="shared" si="0"/>
        <v>0</v>
      </c>
      <c r="E15" s="291">
        <f>C15/'Cost - Detailed'!$B$34</f>
        <v>0</v>
      </c>
      <c r="F15" s="423"/>
      <c r="G15" s="424"/>
    </row>
    <row r="16" spans="1:193" x14ac:dyDescent="0.2">
      <c r="A16" s="437" t="s">
        <v>410</v>
      </c>
      <c r="B16" s="439">
        <v>14.98</v>
      </c>
      <c r="C16" s="136">
        <f>SUMIF('Cost - Detailed'!$E$5:$E$14,A16,'Cost - Detailed'!$F$5:$F$14)+SUMIF('Cost - Detailed'!$E$19:$E$33,A16,'Cost - Detailed'!$F$19:$F$33) + SUMIF('Cost - Detailed'!$H$19:$H$33,A16,'Cost - Detailed'!$I$19:$I$33) + SUMIF('Cost - Detailed'!$K$19:$K$33,A16,'Cost - Detailed'!$L$19:$L$33)+ SUMIF('Cost - Detailed'!$N$19:$N$33,A16,'Cost - Detailed'!$O$19:$O$33)</f>
        <v>0</v>
      </c>
      <c r="D16" s="136">
        <f t="shared" si="0"/>
        <v>0</v>
      </c>
      <c r="E16" s="291">
        <f>C16/'Cost - Detailed'!$B$34</f>
        <v>0</v>
      </c>
      <c r="F16" s="423"/>
      <c r="G16" s="424"/>
    </row>
    <row r="17" spans="1:7" x14ac:dyDescent="0.2">
      <c r="A17" s="437" t="s">
        <v>411</v>
      </c>
      <c r="B17" s="439">
        <v>7.07</v>
      </c>
      <c r="C17" s="136">
        <f>SUMIF('Cost - Detailed'!$E$5:$E$14,A17,'Cost - Detailed'!$F$5:$F$14)+SUMIF('Cost - Detailed'!$E$19:$E$33,A17,'Cost - Detailed'!$F$19:$F$33) + SUMIF('Cost - Detailed'!$H$19:$H$33,A17,'Cost - Detailed'!$I$19:$I$33) + SUMIF('Cost - Detailed'!$K$19:$K$33,A17,'Cost - Detailed'!$L$19:$L$33)+ SUMIF('Cost - Detailed'!$N$19:$N$33,A17,'Cost - Detailed'!$O$19:$O$33)</f>
        <v>0</v>
      </c>
      <c r="D17" s="136">
        <f t="shared" si="0"/>
        <v>0</v>
      </c>
      <c r="E17" s="291">
        <f>C17/'Cost - Detailed'!$B$34</f>
        <v>0</v>
      </c>
      <c r="F17" s="423"/>
      <c r="G17" s="424"/>
    </row>
    <row r="18" spans="1:7" x14ac:dyDescent="0.2">
      <c r="A18" s="437" t="s">
        <v>412</v>
      </c>
      <c r="B18" s="438">
        <v>8.2100000000000009</v>
      </c>
      <c r="C18" s="136">
        <f>SUMIF('Cost - Detailed'!$E$5:$E$14,A18,'Cost - Detailed'!$F$5:$F$14)+SUMIF('Cost - Detailed'!$E$19:$E$33,A18,'Cost - Detailed'!$F$19:$F$33) + SUMIF('Cost - Detailed'!$H$19:$H$33,A18,'Cost - Detailed'!$I$19:$I$33) + SUMIF('Cost - Detailed'!$K$19:$K$33,A18,'Cost - Detailed'!$L$19:$L$33)+ SUMIF('Cost - Detailed'!$N$19:$N$33,A18,'Cost - Detailed'!$O$19:$O$33)</f>
        <v>0</v>
      </c>
      <c r="D18" s="136">
        <f t="shared" ref="D18:D19" si="1">(B18*C18)</f>
        <v>0</v>
      </c>
      <c r="E18" s="291">
        <f>C18/'Cost - Detailed'!$B$34</f>
        <v>0</v>
      </c>
      <c r="F18" s="423"/>
      <c r="G18" s="424"/>
    </row>
    <row r="19" spans="1:7" x14ac:dyDescent="0.2">
      <c r="A19" s="437" t="s">
        <v>413</v>
      </c>
      <c r="B19" s="438">
        <v>11.39</v>
      </c>
      <c r="C19" s="136">
        <f>SUMIF('Cost - Detailed'!$E$5:$E$14,A19,'Cost - Detailed'!$F$5:$F$14)+SUMIF('Cost - Detailed'!$E$19:$E$33,A19,'Cost - Detailed'!$F$19:$F$33) + SUMIF('Cost - Detailed'!$H$19:$H$33,A19,'Cost - Detailed'!$I$19:$I$33) + SUMIF('Cost - Detailed'!$K$19:$K$33,A19,'Cost - Detailed'!$L$19:$L$33)+ SUMIF('Cost - Detailed'!$N$19:$N$33,A19,'Cost - Detailed'!$O$19:$O$33)</f>
        <v>0</v>
      </c>
      <c r="D19" s="136">
        <f t="shared" si="1"/>
        <v>0</v>
      </c>
      <c r="E19" s="291">
        <f>C19/'Cost - Detailed'!$B$34</f>
        <v>0</v>
      </c>
      <c r="F19" s="423"/>
      <c r="G19" s="424"/>
    </row>
    <row r="20" spans="1:7" x14ac:dyDescent="0.2">
      <c r="A20" s="437" t="s">
        <v>414</v>
      </c>
      <c r="B20" s="438">
        <v>10.7</v>
      </c>
      <c r="C20" s="136">
        <f>SUMIF('Cost - Detailed'!$E$5:$E$14,A20,'Cost - Detailed'!$F$5:$F$14)+SUMIF('Cost - Detailed'!$E$19:$E$33,A20,'Cost - Detailed'!$F$19:$F$33) + SUMIF('Cost - Detailed'!$H$19:$H$33,A20,'Cost - Detailed'!$I$19:$I$33) + SUMIF('Cost - Detailed'!$K$19:$K$33,A20,'Cost - Detailed'!$L$19:$L$33)+ SUMIF('Cost - Detailed'!$N$19:$N$33,A20,'Cost - Detailed'!$O$19:$O$33)</f>
        <v>0</v>
      </c>
      <c r="D20" s="136">
        <f>(B20*C20)</f>
        <v>0</v>
      </c>
      <c r="E20" s="291">
        <f>C20/'Cost - Detailed'!$B$34</f>
        <v>0</v>
      </c>
      <c r="F20" s="423"/>
      <c r="G20" s="424"/>
    </row>
    <row r="21" spans="1:7" ht="12.75" customHeight="1" x14ac:dyDescent="0.2">
      <c r="A21" s="437" t="s">
        <v>415</v>
      </c>
      <c r="B21" s="438">
        <v>13</v>
      </c>
      <c r="C21" s="136">
        <f>SUMIF('Cost - Detailed'!$E$5:$E$14,A21,'Cost - Detailed'!$F$5:$F$14)+SUMIF('Cost - Detailed'!$E$19:$E$33,A21,'Cost - Detailed'!$F$19:$F$33) + SUMIF('Cost - Detailed'!$H$19:$H$33,A21,'Cost - Detailed'!$I$19:$I$33) + SUMIF('Cost - Detailed'!$K$19:$K$33,A21,'Cost - Detailed'!$L$19:$L$33)+ SUMIF('Cost - Detailed'!$N$19:$N$33,A21,'Cost - Detailed'!$O$19:$O$33)</f>
        <v>0</v>
      </c>
      <c r="D21" s="136">
        <f t="shared" ref="D21:D27" si="2">(B21*C21)</f>
        <v>0</v>
      </c>
      <c r="E21" s="291">
        <f>C21/'Cost - Detailed'!$B$34</f>
        <v>0</v>
      </c>
      <c r="F21" s="423"/>
      <c r="G21" s="424"/>
    </row>
    <row r="22" spans="1:7" ht="12.75" customHeight="1" x14ac:dyDescent="0.2">
      <c r="A22" s="437" t="s">
        <v>416</v>
      </c>
      <c r="B22" s="438">
        <v>16</v>
      </c>
      <c r="C22" s="136">
        <f>SUMIF('Cost - Detailed'!$E$5:$E$14,A22,'Cost - Detailed'!$F$5:$F$14)+SUMIF('Cost - Detailed'!$E$19:$E$33,A22,'Cost - Detailed'!$F$19:$F$33) + SUMIF('Cost - Detailed'!$H$19:$H$33,A22,'Cost - Detailed'!$I$19:$I$33) + SUMIF('Cost - Detailed'!$K$19:$K$33,A22,'Cost - Detailed'!$L$19:$L$33)+ SUMIF('Cost - Detailed'!$N$19:$N$33,A22,'Cost - Detailed'!$O$19:$O$33)</f>
        <v>0</v>
      </c>
      <c r="D22" s="136">
        <f>(B22*C22)</f>
        <v>0</v>
      </c>
      <c r="E22" s="291">
        <f>C22/'Cost - Detailed'!$B$34</f>
        <v>0</v>
      </c>
      <c r="F22" s="423"/>
      <c r="G22" s="424"/>
    </row>
    <row r="23" spans="1:7" ht="12.75" customHeight="1" x14ac:dyDescent="0.2">
      <c r="A23" s="437" t="s">
        <v>357</v>
      </c>
      <c r="B23" s="438">
        <v>18</v>
      </c>
      <c r="C23" s="136">
        <f>SUMIF('Cost - Detailed'!$E$5:$E$14,A23,'Cost - Detailed'!$F$5:$F$14)+SUMIF('Cost - Detailed'!$E$19:$E$33,A23,'Cost - Detailed'!$F$19:$F$33) + SUMIF('Cost - Detailed'!$H$19:$H$33,A23,'Cost - Detailed'!$I$19:$I$33) + SUMIF('Cost - Detailed'!$K$19:$K$33,A23,'Cost - Detailed'!$L$19:$L$33)+ SUMIF('Cost - Detailed'!$N$19:$N$33,A23,'Cost - Detailed'!$O$19:$O$33)</f>
        <v>943.2</v>
      </c>
      <c r="D23" s="136">
        <f t="shared" ref="D23:D24" si="3">(B23*C23)</f>
        <v>16977.600000000002</v>
      </c>
      <c r="E23" s="291">
        <f>C23/'Cost - Detailed'!$B$34</f>
        <v>8.4432430619060028E-2</v>
      </c>
      <c r="F23" s="423"/>
      <c r="G23" s="424"/>
    </row>
    <row r="24" spans="1:7" ht="12.75" customHeight="1" x14ac:dyDescent="0.2">
      <c r="A24" s="437" t="s">
        <v>354</v>
      </c>
      <c r="B24" s="438">
        <v>19</v>
      </c>
      <c r="C24" s="136">
        <f>SUMIF('Cost - Detailed'!$E$5:$E$14,A24,'Cost - Detailed'!$F$5:$F$14)+SUMIF('Cost - Detailed'!$E$19:$E$33,A24,'Cost - Detailed'!$F$19:$F$33) + SUMIF('Cost - Detailed'!$H$19:$H$33,A24,'Cost - Detailed'!$I$19:$I$33) + SUMIF('Cost - Detailed'!$K$19:$K$33,A24,'Cost - Detailed'!$L$19:$L$33)+ SUMIF('Cost - Detailed'!$N$19:$N$33,A24,'Cost - Detailed'!$O$19:$O$33)</f>
        <v>67.100000000000009</v>
      </c>
      <c r="D24" s="136">
        <f t="shared" si="3"/>
        <v>1274.9000000000001</v>
      </c>
      <c r="E24" s="291">
        <f>C24/'Cost - Detailed'!$B$34</f>
        <v>6.0065904310209169E-3</v>
      </c>
      <c r="F24" s="423"/>
      <c r="G24" s="424"/>
    </row>
    <row r="25" spans="1:7" ht="12.75" customHeight="1" x14ac:dyDescent="0.2">
      <c r="A25" s="437" t="s">
        <v>417</v>
      </c>
      <c r="B25" s="438">
        <v>8.3699999999999992</v>
      </c>
      <c r="C25" s="136">
        <f>SUMIF('Cost - Detailed'!$E$5:$E$14,A25,'Cost - Detailed'!$F$5:$F$14)+SUMIF('Cost - Detailed'!$E$19:$E$33,A25,'Cost - Detailed'!$F$19:$F$33) + SUMIF('Cost - Detailed'!$H$19:$H$33,A25,'Cost - Detailed'!$I$19:$I$33) + SUMIF('Cost - Detailed'!$K$19:$K$33,A25,'Cost - Detailed'!$L$19:$L$33)+ SUMIF('Cost - Detailed'!$N$19:$N$33,A25,'Cost - Detailed'!$O$19:$O$33)</f>
        <v>0</v>
      </c>
      <c r="D25" s="136">
        <f>(B25*C25)</f>
        <v>0</v>
      </c>
      <c r="E25" s="291">
        <f>C25/'Cost - Detailed'!$B$34</f>
        <v>0</v>
      </c>
      <c r="F25" s="423"/>
      <c r="G25" s="424"/>
    </row>
    <row r="26" spans="1:7" ht="12.75" customHeight="1" x14ac:dyDescent="0.2">
      <c r="A26" s="437" t="s">
        <v>418</v>
      </c>
      <c r="B26" s="438">
        <v>8.3699999999999992</v>
      </c>
      <c r="C26" s="136">
        <f>SUMIF('Cost - Detailed'!$E$5:$E$14,A26,'Cost - Detailed'!$F$5:$F$14)+SUMIF('Cost - Detailed'!$E$19:$E$33,A26,'Cost - Detailed'!$F$19:$F$33) + SUMIF('Cost - Detailed'!$H$19:$H$33,A26,'Cost - Detailed'!$I$19:$I$33) + SUMIF('Cost - Detailed'!$K$19:$K$33,A26,'Cost - Detailed'!$L$19:$L$33)+ SUMIF('Cost - Detailed'!$N$19:$N$33,A26,'Cost - Detailed'!$O$19:$O$33)</f>
        <v>0</v>
      </c>
      <c r="D26" s="136">
        <f t="shared" ref="D26" si="4">(B26*C26)</f>
        <v>0</v>
      </c>
      <c r="E26" s="291">
        <f>C26/'Cost - Detailed'!$B$34</f>
        <v>0</v>
      </c>
      <c r="F26" s="423"/>
      <c r="G26" s="424"/>
    </row>
    <row r="27" spans="1:7" x14ac:dyDescent="0.2">
      <c r="A27" s="437" t="s">
        <v>419</v>
      </c>
      <c r="B27" s="438">
        <v>22.18</v>
      </c>
      <c r="C27" s="136">
        <f>SUMIF('Cost - Detailed'!$E$5:$E$14,A27,'Cost - Detailed'!$F$5:$F$14)+SUMIF('Cost - Detailed'!$E$19:$E$33,A27,'Cost - Detailed'!$F$19:$F$33) + SUMIF('Cost - Detailed'!$H$19:$H$33,A27,'Cost - Detailed'!$I$19:$I$33) + SUMIF('Cost - Detailed'!$K$19:$K$33,A27,'Cost - Detailed'!$L$19:$L$33)+ SUMIF('Cost - Detailed'!$N$19:$N$33,A27,'Cost - Detailed'!$O$19:$O$33)</f>
        <v>0</v>
      </c>
      <c r="D27" s="136">
        <f t="shared" si="2"/>
        <v>0</v>
      </c>
      <c r="E27" s="291">
        <f>C27/'Cost - Detailed'!$B$34</f>
        <v>0</v>
      </c>
      <c r="F27" s="423"/>
      <c r="G27" s="424"/>
    </row>
    <row r="28" spans="1:7" ht="12.75" customHeight="1" x14ac:dyDescent="0.2">
      <c r="A28" s="437" t="s">
        <v>420</v>
      </c>
      <c r="B28" s="438">
        <v>21.33</v>
      </c>
      <c r="C28" s="136">
        <f>SUMIF('Cost - Detailed'!$E$5:$E$14,A28,'Cost - Detailed'!$F$5:$F$14)+SUMIF('Cost - Detailed'!$E$19:$E$33,A28,'Cost - Detailed'!$F$19:$F$33) + SUMIF('Cost - Detailed'!$H$19:$H$33,A28,'Cost - Detailed'!$I$19:$I$33) + SUMIF('Cost - Detailed'!$K$19:$K$33,A28,'Cost - Detailed'!$L$19:$L$33)+ SUMIF('Cost - Detailed'!$N$19:$N$33,A28,'Cost - Detailed'!$O$19:$O$33)</f>
        <v>0</v>
      </c>
      <c r="D28" s="136">
        <f t="shared" ref="D28:D41" si="5">(B28*C28)</f>
        <v>0</v>
      </c>
      <c r="E28" s="291">
        <f>C28/'Cost - Detailed'!$B$34</f>
        <v>0</v>
      </c>
      <c r="F28" s="423"/>
      <c r="G28" s="424"/>
    </row>
    <row r="29" spans="1:7" ht="12.75" customHeight="1" x14ac:dyDescent="0.2">
      <c r="A29" s="437" t="s">
        <v>421</v>
      </c>
      <c r="B29" s="438">
        <v>19.91</v>
      </c>
      <c r="C29" s="136">
        <f>SUMIF('Cost - Detailed'!$E$5:$E$14,A29,'Cost - Detailed'!$F$5:$F$14)+SUMIF('Cost - Detailed'!$E$19:$E$33,A29,'Cost - Detailed'!$F$19:$F$33) + SUMIF('Cost - Detailed'!$H$19:$H$33,A29,'Cost - Detailed'!$I$19:$I$33) + SUMIF('Cost - Detailed'!$K$19:$K$33,A29,'Cost - Detailed'!$L$19:$L$33)+ SUMIF('Cost - Detailed'!$N$19:$N$33,A29,'Cost - Detailed'!$O$19:$O$33)</f>
        <v>0</v>
      </c>
      <c r="D29" s="136">
        <f>(B29*C29)</f>
        <v>0</v>
      </c>
      <c r="E29" s="291">
        <f>C29/'Cost - Detailed'!$B$34</f>
        <v>0</v>
      </c>
      <c r="F29" s="423"/>
      <c r="G29" s="424"/>
    </row>
    <row r="30" spans="1:7" ht="12.75" customHeight="1" x14ac:dyDescent="0.2">
      <c r="A30" s="437" t="s">
        <v>422</v>
      </c>
      <c r="B30" s="438">
        <v>22.18</v>
      </c>
      <c r="C30" s="136">
        <f>SUMIF('Cost - Detailed'!$E$5:$E$14,A30,'Cost - Detailed'!$F$5:$F$14)+SUMIF('Cost - Detailed'!$E$19:$E$33,A30,'Cost - Detailed'!$F$19:$F$33) + SUMIF('Cost - Detailed'!$H$19:$H$33,A30,'Cost - Detailed'!$I$19:$I$33) + SUMIF('Cost - Detailed'!$K$19:$K$33,A30,'Cost - Detailed'!$L$19:$L$33)+ SUMIF('Cost - Detailed'!$N$19:$N$33,A30,'Cost - Detailed'!$O$19:$O$33)</f>
        <v>0</v>
      </c>
      <c r="D30" s="136">
        <f t="shared" ref="D30" si="6">(B30*C30)</f>
        <v>0</v>
      </c>
      <c r="E30" s="291">
        <f>C30/'Cost - Detailed'!$B$34</f>
        <v>0</v>
      </c>
      <c r="F30" s="423"/>
      <c r="G30" s="424"/>
    </row>
    <row r="31" spans="1:7" ht="12.75" customHeight="1" x14ac:dyDescent="0.2">
      <c r="A31" s="437" t="s">
        <v>348</v>
      </c>
      <c r="B31" s="438">
        <v>18</v>
      </c>
      <c r="C31" s="136">
        <f>SUMIF('Cost - Detailed'!$E$5:$E$14,A31,'Cost - Detailed'!$F$5:$F$14)+SUMIF('Cost - Detailed'!$E$19:$E$33,A31,'Cost - Detailed'!$F$19:$F$33) + SUMIF('Cost - Detailed'!$H$19:$H$33,A31,'Cost - Detailed'!$I$19:$I$33) + SUMIF('Cost - Detailed'!$K$19:$K$33,A31,'Cost - Detailed'!$L$19:$L$33)+ SUMIF('Cost - Detailed'!$N$19:$N$33,A31,'Cost - Detailed'!$O$19:$O$33)</f>
        <v>1918.5276000000001</v>
      </c>
      <c r="D31" s="136">
        <f t="shared" si="5"/>
        <v>34533.496800000001</v>
      </c>
      <c r="E31" s="291">
        <f>C31/'Cost - Detailed'!$B$34</f>
        <v>0.17174082747853239</v>
      </c>
      <c r="F31" s="423"/>
      <c r="G31" s="424"/>
    </row>
    <row r="32" spans="1:7" ht="12.75" customHeight="1" x14ac:dyDescent="0.2">
      <c r="A32" s="437" t="s">
        <v>423</v>
      </c>
      <c r="B32" s="438">
        <v>6.19</v>
      </c>
      <c r="C32" s="136">
        <f>SUMIF('Cost - Detailed'!$E$5:$E$14,A32,'Cost - Detailed'!$F$5:$F$14)+SUMIF('Cost - Detailed'!$E$19:$E$33,A32,'Cost - Detailed'!$F$19:$F$33) + SUMIF('Cost - Detailed'!$H$19:$H$33,A32,'Cost - Detailed'!$I$19:$I$33) + SUMIF('Cost - Detailed'!$K$19:$K$33,A32,'Cost - Detailed'!$L$19:$L$33)+ SUMIF('Cost - Detailed'!$N$19:$N$33,A32,'Cost - Detailed'!$O$19:$O$33)</f>
        <v>0</v>
      </c>
      <c r="D32" s="136">
        <f>(B32*C32)</f>
        <v>0</v>
      </c>
      <c r="E32" s="291">
        <f>C32/'Cost - Detailed'!$B$34</f>
        <v>0</v>
      </c>
      <c r="F32" s="423"/>
      <c r="G32" s="424"/>
    </row>
    <row r="33" spans="1:7" x14ac:dyDescent="0.2">
      <c r="A33" s="437" t="s">
        <v>356</v>
      </c>
      <c r="B33" s="438">
        <v>10</v>
      </c>
      <c r="C33" s="136">
        <f>SUMIF('Cost - Detailed'!$E$5:$E$14,A33,'Cost - Detailed'!$F$5:$F$14)+SUMIF('Cost - Detailed'!$E$19:$E$33,A33,'Cost - Detailed'!$F$19:$F$33) + SUMIF('Cost - Detailed'!$H$19:$H$33,A33,'Cost - Detailed'!$I$19:$I$33) + SUMIF('Cost - Detailed'!$K$19:$K$33,A33,'Cost - Detailed'!$L$19:$L$33)+ SUMIF('Cost - Detailed'!$N$19:$N$33,A33,'Cost - Detailed'!$O$19:$O$33)</f>
        <v>426.5</v>
      </c>
      <c r="D33" s="136">
        <f>(B33*C33)</f>
        <v>4265</v>
      </c>
      <c r="E33" s="291">
        <f>C33/'Cost - Detailed'!$B$34</f>
        <v>3.8178998790319232E-2</v>
      </c>
      <c r="F33" s="423"/>
      <c r="G33" s="424"/>
    </row>
    <row r="34" spans="1:7" x14ac:dyDescent="0.2">
      <c r="A34" s="437" t="s">
        <v>424</v>
      </c>
      <c r="B34" s="438">
        <v>8.26</v>
      </c>
      <c r="C34" s="136">
        <f>SUMIF('Cost - Detailed'!$E$5:$E$14,A34,'Cost - Detailed'!$F$5:$F$14)+SUMIF('Cost - Detailed'!$E$19:$E$33,A34,'Cost - Detailed'!$F$19:$F$33) + SUMIF('Cost - Detailed'!$H$19:$H$33,A34,'Cost - Detailed'!$I$19:$I$33) + SUMIF('Cost - Detailed'!$K$19:$K$33,A34,'Cost - Detailed'!$L$19:$L$33)+ SUMIF('Cost - Detailed'!$N$19:$N$33,A34,'Cost - Detailed'!$O$19:$O$33)</f>
        <v>0</v>
      </c>
      <c r="D34" s="136">
        <f>(B34*C34)</f>
        <v>0</v>
      </c>
      <c r="E34" s="291">
        <f>C34/'Cost - Detailed'!$B$34</f>
        <v>0</v>
      </c>
      <c r="F34" s="423"/>
      <c r="G34" s="424"/>
    </row>
    <row r="35" spans="1:7" ht="12.75" customHeight="1" x14ac:dyDescent="0.2">
      <c r="A35" s="437" t="s">
        <v>425</v>
      </c>
      <c r="B35" s="438">
        <v>8.42</v>
      </c>
      <c r="C35" s="136">
        <f>SUMIF('Cost - Detailed'!$E$5:$E$14,A35,'Cost - Detailed'!$F$5:$F$14)+SUMIF('Cost - Detailed'!$E$19:$E$33,A35,'Cost - Detailed'!$F$19:$F$33) + SUMIF('Cost - Detailed'!$H$19:$H$33,A35,'Cost - Detailed'!$I$19:$I$33) + SUMIF('Cost - Detailed'!$K$19:$K$33,A35,'Cost - Detailed'!$L$19:$L$33)+ SUMIF('Cost - Detailed'!$N$19:$N$33,A35,'Cost - Detailed'!$O$19:$O$33)</f>
        <v>0</v>
      </c>
      <c r="D35" s="136">
        <f t="shared" si="5"/>
        <v>0</v>
      </c>
      <c r="E35" s="291">
        <f>C35/'Cost - Detailed'!$B$34</f>
        <v>0</v>
      </c>
      <c r="F35" s="423"/>
      <c r="G35" s="424"/>
    </row>
    <row r="36" spans="1:7" ht="12.75" customHeight="1" x14ac:dyDescent="0.2">
      <c r="A36" s="437" t="s">
        <v>426</v>
      </c>
      <c r="B36" s="438">
        <v>9.7899999999999991</v>
      </c>
      <c r="C36" s="136">
        <f>SUMIF('Cost - Detailed'!$E$5:$E$14,A36,'Cost - Detailed'!$F$5:$F$14)+SUMIF('Cost - Detailed'!$E$19:$E$33,A36,'Cost - Detailed'!$F$19:$F$33) + SUMIF('Cost - Detailed'!$H$19:$H$33,A36,'Cost - Detailed'!$I$19:$I$33) + SUMIF('Cost - Detailed'!$K$19:$K$33,A36,'Cost - Detailed'!$L$19:$L$33)+ SUMIF('Cost - Detailed'!$N$19:$N$33,A36,'Cost - Detailed'!$O$19:$O$33)</f>
        <v>0</v>
      </c>
      <c r="D36" s="136">
        <f>(B36*C36)</f>
        <v>0</v>
      </c>
      <c r="E36" s="291">
        <f>C36/'Cost - Detailed'!$B$34</f>
        <v>0</v>
      </c>
      <c r="F36" s="423"/>
      <c r="G36" s="424"/>
    </row>
    <row r="37" spans="1:7" ht="12.75" customHeight="1" x14ac:dyDescent="0.2">
      <c r="A37" s="437" t="s">
        <v>427</v>
      </c>
      <c r="B37" s="438">
        <v>9.7899999999999991</v>
      </c>
      <c r="C37" s="136">
        <f>SUMIF('Cost - Detailed'!$E$5:$E$14,A37,'Cost - Detailed'!$F$5:$F$14)+SUMIF('Cost - Detailed'!$E$19:$E$33,A37,'Cost - Detailed'!$F$19:$F$33) + SUMIF('Cost - Detailed'!$H$19:$H$33,A37,'Cost - Detailed'!$I$19:$I$33) + SUMIF('Cost - Detailed'!$K$19:$K$33,A37,'Cost - Detailed'!$L$19:$L$33)+ SUMIF('Cost - Detailed'!$N$19:$N$33,A37,'Cost - Detailed'!$O$19:$O$33)</f>
        <v>0</v>
      </c>
      <c r="D37" s="136">
        <f t="shared" ref="D37" si="7">(B37*C37)</f>
        <v>0</v>
      </c>
      <c r="E37" s="291">
        <f>C37/'Cost - Detailed'!$B$34</f>
        <v>0</v>
      </c>
      <c r="F37" s="423"/>
      <c r="G37" s="424"/>
    </row>
    <row r="38" spans="1:7" x14ac:dyDescent="0.2">
      <c r="A38" s="437" t="s">
        <v>428</v>
      </c>
      <c r="B38" s="438">
        <v>22.43</v>
      </c>
      <c r="C38" s="136">
        <f>SUMIF('Cost - Detailed'!$E$5:$E$14,A38,'Cost - Detailed'!$F$5:$F$14)+SUMIF('Cost - Detailed'!$E$19:$E$33,A38,'Cost - Detailed'!$F$19:$F$33) + SUMIF('Cost - Detailed'!$H$19:$H$33,A38,'Cost - Detailed'!$I$19:$I$33) + SUMIF('Cost - Detailed'!$K$19:$K$33,A38,'Cost - Detailed'!$L$19:$L$33)+ SUMIF('Cost - Detailed'!$N$19:$N$33,A38,'Cost - Detailed'!$O$19:$O$33)</f>
        <v>0</v>
      </c>
      <c r="D38" s="136">
        <f t="shared" si="5"/>
        <v>0</v>
      </c>
      <c r="E38" s="291">
        <f>C38/'Cost - Detailed'!$B$34</f>
        <v>0</v>
      </c>
      <c r="F38" s="423"/>
      <c r="G38" s="424"/>
    </row>
    <row r="39" spans="1:7" ht="12.75" customHeight="1" x14ac:dyDescent="0.2">
      <c r="A39" s="437" t="s">
        <v>359</v>
      </c>
      <c r="B39" s="438">
        <v>10</v>
      </c>
      <c r="C39" s="136">
        <f>SUMIF('Cost - Detailed'!$E$5:$E$14,A39,'Cost - Detailed'!$F$5:$F$14)+SUMIF('Cost - Detailed'!$E$19:$E$33,A39,'Cost - Detailed'!$F$19:$F$33) + SUMIF('Cost - Detailed'!$H$19:$H$33,A39,'Cost - Detailed'!$I$19:$I$33) + SUMIF('Cost - Detailed'!$K$19:$K$33,A39,'Cost - Detailed'!$L$19:$L$33)+ SUMIF('Cost - Detailed'!$N$19:$N$33,A39,'Cost - Detailed'!$O$19:$O$33)</f>
        <v>800</v>
      </c>
      <c r="D39" s="136">
        <f>(B39*C39)</f>
        <v>8000</v>
      </c>
      <c r="E39" s="291">
        <f>C39/'Cost - Detailed'!$B$34</f>
        <v>7.1613596793095868E-2</v>
      </c>
      <c r="F39" s="423"/>
      <c r="G39" s="424"/>
    </row>
    <row r="40" spans="1:7" x14ac:dyDescent="0.2">
      <c r="A40" s="437" t="s">
        <v>429</v>
      </c>
      <c r="B40" s="438">
        <v>13</v>
      </c>
      <c r="C40" s="136">
        <f>SUMIF('Cost - Detailed'!$E$5:$E$14,A40,'Cost - Detailed'!$F$5:$F$14)+SUMIF('Cost - Detailed'!$E$19:$E$33,A40,'Cost - Detailed'!$F$19:$F$33) + SUMIF('Cost - Detailed'!$H$19:$H$33,A40,'Cost - Detailed'!$I$19:$I$33) + SUMIF('Cost - Detailed'!$K$19:$K$33,A40,'Cost - Detailed'!$L$19:$L$33)+ SUMIF('Cost - Detailed'!$N$19:$N$33,A40,'Cost - Detailed'!$O$19:$O$33)</f>
        <v>0</v>
      </c>
      <c r="D40" s="136">
        <f>(B40*C40)</f>
        <v>0</v>
      </c>
      <c r="E40" s="291">
        <f>C40/'Cost - Detailed'!$B$34</f>
        <v>0</v>
      </c>
      <c r="F40" s="423"/>
      <c r="G40" s="424"/>
    </row>
    <row r="41" spans="1:7" x14ac:dyDescent="0.2">
      <c r="A41" s="437" t="s">
        <v>362</v>
      </c>
      <c r="B41" s="438">
        <v>8.57</v>
      </c>
      <c r="C41" s="136">
        <f>SUMIF('Cost - Detailed'!$E$5:$E$14,A41,'Cost - Detailed'!$F$5:$F$14)+SUMIF('Cost - Detailed'!$E$19:$E$33,A41,'Cost - Detailed'!$F$19:$F$33) + SUMIF('Cost - Detailed'!$H$19:$H$33,A41,'Cost - Detailed'!$I$19:$I$33) + SUMIF('Cost - Detailed'!$K$19:$K$33,A41,'Cost - Detailed'!$L$19:$L$33)+ SUMIF('Cost - Detailed'!$N$19:$N$33,A41,'Cost - Detailed'!$O$19:$O$33)</f>
        <v>1612</v>
      </c>
      <c r="D41" s="136">
        <f t="shared" si="5"/>
        <v>13814.84</v>
      </c>
      <c r="E41" s="291">
        <f>C41/'Cost - Detailed'!$B$34</f>
        <v>0.14430139753808818</v>
      </c>
      <c r="F41" s="423"/>
      <c r="G41" s="424"/>
    </row>
    <row r="42" spans="1:7" x14ac:dyDescent="0.2">
      <c r="A42" s="437" t="s">
        <v>430</v>
      </c>
      <c r="B42" s="438">
        <v>21.02</v>
      </c>
      <c r="C42" s="136">
        <f>SUMIF('Cost - Detailed'!$E$5:$E$14,A42,'Cost - Detailed'!$F$5:$F$14)+SUMIF('Cost - Detailed'!$E$19:$E$33,A42,'Cost - Detailed'!$F$19:$F$33) + SUMIF('Cost - Detailed'!$H$19:$H$33,A42,'Cost - Detailed'!$I$19:$I$33) + SUMIF('Cost - Detailed'!$K$19:$K$33,A42,'Cost - Detailed'!$L$19:$L$33)+ SUMIF('Cost - Detailed'!$N$19:$N$33,A42,'Cost - Detailed'!$O$19:$O$33)</f>
        <v>0</v>
      </c>
      <c r="D42" s="136">
        <f>(B42*C42)</f>
        <v>0</v>
      </c>
      <c r="E42" s="291">
        <f>C42/'Cost - Detailed'!$B$34</f>
        <v>0</v>
      </c>
      <c r="F42" s="423"/>
      <c r="G42" s="424"/>
    </row>
    <row r="43" spans="1:7" x14ac:dyDescent="0.2">
      <c r="A43" s="437" t="s">
        <v>431</v>
      </c>
      <c r="B43" s="438">
        <v>17.829999999999998</v>
      </c>
      <c r="C43" s="136">
        <f>SUMIF('Cost - Detailed'!$E$5:$E$14,A43,'Cost - Detailed'!$F$5:$F$14)+SUMIF('Cost - Detailed'!$E$19:$E$33,A43,'Cost - Detailed'!$F$19:$F$33) + SUMIF('Cost - Detailed'!$H$19:$H$33,A43,'Cost - Detailed'!$I$19:$I$33) + SUMIF('Cost - Detailed'!$K$19:$K$33,A43,'Cost - Detailed'!$L$19:$L$33)+ SUMIF('Cost - Detailed'!$N$19:$N$33,A43,'Cost - Detailed'!$O$19:$O$33)</f>
        <v>0</v>
      </c>
      <c r="D43" s="136">
        <f>(B43*C43)</f>
        <v>0</v>
      </c>
      <c r="E43" s="291">
        <f>C43/'Cost - Detailed'!$B$34</f>
        <v>0</v>
      </c>
      <c r="F43" s="423"/>
      <c r="G43" s="424"/>
    </row>
    <row r="44" spans="1:7" ht="12.75" customHeight="1" x14ac:dyDescent="0.2">
      <c r="A44" s="437" t="s">
        <v>364</v>
      </c>
      <c r="B44" s="438">
        <v>10</v>
      </c>
      <c r="C44" s="136">
        <f>SUMIF('Cost - Detailed'!$E$5:$E$14,A44,'Cost - Detailed'!$F$5:$F$14)+SUMIF('Cost - Detailed'!$E$19:$E$33,A44,'Cost - Detailed'!$F$19:$F$33) + SUMIF('Cost - Detailed'!$H$19:$H$33,A44,'Cost - Detailed'!$I$19:$I$33) + SUMIF('Cost - Detailed'!$K$19:$K$33,A44,'Cost - Detailed'!$L$19:$L$33)+ SUMIF('Cost - Detailed'!$N$19:$N$33,A44,'Cost - Detailed'!$O$19:$O$33)</f>
        <v>2402.4</v>
      </c>
      <c r="D44" s="136">
        <f>(B44*C44)</f>
        <v>24024</v>
      </c>
      <c r="E44" s="291">
        <f>C44/'Cost - Detailed'!$B$34</f>
        <v>0.21505563116966689</v>
      </c>
      <c r="F44" s="423"/>
      <c r="G44" s="424"/>
    </row>
    <row r="45" spans="1:7" x14ac:dyDescent="0.2">
      <c r="A45" s="437" t="s">
        <v>432</v>
      </c>
      <c r="B45" s="438">
        <v>35.409999999999997</v>
      </c>
      <c r="C45" s="136">
        <f>SUMIF('Cost - Detailed'!$E$5:$E$14,A45,'Cost - Detailed'!$F$5:$F$14)+SUMIF('Cost - Detailed'!$E$19:$E$33,A45,'Cost - Detailed'!$F$19:$F$33) + SUMIF('Cost - Detailed'!$H$19:$H$33,A45,'Cost - Detailed'!$I$19:$I$33) + SUMIF('Cost - Detailed'!$K$19:$K$33,A45,'Cost - Detailed'!$L$19:$L$33)+ SUMIF('Cost - Detailed'!$N$19:$N$33,A45,'Cost - Detailed'!$O$19:$O$33)</f>
        <v>0</v>
      </c>
      <c r="D45" s="136">
        <f>(B45*C45)</f>
        <v>0</v>
      </c>
      <c r="E45" s="291">
        <f>C45/'Cost - Detailed'!$B$34</f>
        <v>0</v>
      </c>
      <c r="F45" s="423"/>
      <c r="G45" s="424"/>
    </row>
    <row r="46" spans="1:7" x14ac:dyDescent="0.2">
      <c r="A46" s="437" t="s">
        <v>433</v>
      </c>
      <c r="B46" s="438">
        <v>22.85</v>
      </c>
      <c r="C46" s="136">
        <f>SUMIF('Cost - Detailed'!$E$5:$E$14,A46,'Cost - Detailed'!$F$5:$F$14)+SUMIF('Cost - Detailed'!$E$19:$E$33,A46,'Cost - Detailed'!$F$19:$F$33) + SUMIF('Cost - Detailed'!$H$19:$H$33,A46,'Cost - Detailed'!$I$19:$I$33) + SUMIF('Cost - Detailed'!$K$19:$K$33,A46,'Cost - Detailed'!$L$19:$L$33)+ SUMIF('Cost - Detailed'!$N$19:$N$33,A46,'Cost - Detailed'!$O$19:$O$33)</f>
        <v>0</v>
      </c>
      <c r="D46" s="136">
        <f t="shared" ref="D46:D47" si="8">(B46*C46)</f>
        <v>0</v>
      </c>
      <c r="E46" s="291">
        <f>C46/'Cost - Detailed'!$B$34</f>
        <v>0</v>
      </c>
      <c r="F46" s="423"/>
      <c r="G46" s="424"/>
    </row>
    <row r="47" spans="1:7" x14ac:dyDescent="0.2">
      <c r="A47" s="437" t="s">
        <v>434</v>
      </c>
      <c r="B47" s="438">
        <v>22.85</v>
      </c>
      <c r="C47" s="136">
        <f>SUMIF('Cost - Detailed'!$E$5:$E$14,A47,'Cost - Detailed'!$F$5:$F$14)+SUMIF('Cost - Detailed'!$E$19:$E$33,A47,'Cost - Detailed'!$F$19:$F$33) + SUMIF('Cost - Detailed'!$H$19:$H$33,A47,'Cost - Detailed'!$I$19:$I$33) + SUMIF('Cost - Detailed'!$K$19:$K$33,A47,'Cost - Detailed'!$L$19:$L$33)+ SUMIF('Cost - Detailed'!$N$19:$N$33,A47,'Cost - Detailed'!$O$19:$O$33)</f>
        <v>0</v>
      </c>
      <c r="D47" s="136">
        <f t="shared" si="8"/>
        <v>0</v>
      </c>
      <c r="E47" s="291">
        <f>C47/'Cost - Detailed'!$B$34</f>
        <v>0</v>
      </c>
      <c r="F47" s="423"/>
      <c r="G47" s="424"/>
    </row>
    <row r="48" spans="1:7" ht="12.75" customHeight="1" x14ac:dyDescent="0.2">
      <c r="A48" s="437" t="s">
        <v>435</v>
      </c>
      <c r="B48" s="438">
        <v>6.17</v>
      </c>
      <c r="C48" s="136">
        <f>SUMIF('Cost - Detailed'!$E$5:$E$14,A48,'Cost - Detailed'!$F$5:$F$14)+SUMIF('Cost - Detailed'!$E$19:$E$33,A48,'Cost - Detailed'!$F$19:$F$33) + SUMIF('Cost - Detailed'!$H$19:$H$33,A48,'Cost - Detailed'!$I$19:$I$33) + SUMIF('Cost - Detailed'!$K$19:$K$33,A48,'Cost - Detailed'!$L$19:$L$33)+ SUMIF('Cost - Detailed'!$N$19:$N$33,A48,'Cost - Detailed'!$O$19:$O$33)</f>
        <v>0</v>
      </c>
      <c r="D48" s="136">
        <f>(B48*C48)</f>
        <v>0</v>
      </c>
      <c r="E48" s="291">
        <f>C48/'Cost - Detailed'!$B$34</f>
        <v>0</v>
      </c>
      <c r="F48" s="423"/>
      <c r="G48" s="424"/>
    </row>
    <row r="49" spans="1:193" ht="12.75" customHeight="1" x14ac:dyDescent="0.2">
      <c r="A49" s="437" t="s">
        <v>436</v>
      </c>
      <c r="B49" s="438">
        <v>18.3</v>
      </c>
      <c r="C49" s="136">
        <f>SUMIF('Cost - Detailed'!$E$5:$E$14,A49,'Cost - Detailed'!$F$5:$F$14)+SUMIF('Cost - Detailed'!$E$19:$E$33,A49,'Cost - Detailed'!$F$19:$F$33) + SUMIF('Cost - Detailed'!$H$19:$H$33,A49,'Cost - Detailed'!$I$19:$I$33) + SUMIF('Cost - Detailed'!$K$19:$K$33,A49,'Cost - Detailed'!$L$19:$L$33)+ SUMIF('Cost - Detailed'!$N$19:$N$33,A49,'Cost - Detailed'!$O$19:$O$33)</f>
        <v>0</v>
      </c>
      <c r="D49" s="136">
        <f>(B49*C49)</f>
        <v>0</v>
      </c>
      <c r="E49" s="291">
        <f>C49/'Cost - Detailed'!$B$34</f>
        <v>0</v>
      </c>
      <c r="F49" s="423"/>
      <c r="G49" s="424"/>
    </row>
    <row r="50" spans="1:193" x14ac:dyDescent="0.2">
      <c r="A50" s="437" t="s">
        <v>437</v>
      </c>
      <c r="B50" s="438">
        <v>14.33</v>
      </c>
      <c r="C50" s="136">
        <f>SUMIF('Cost - Detailed'!$E$5:$E$14,A50,'Cost - Detailed'!$F$5:$F$14)+SUMIF('Cost - Detailed'!$E$19:$E$33,A50,'Cost - Detailed'!$F$19:$F$33) + SUMIF('Cost - Detailed'!$H$19:$H$33,A50,'Cost - Detailed'!$I$19:$I$33) + SUMIF('Cost - Detailed'!$K$19:$K$33,A50,'Cost - Detailed'!$L$19:$L$33)+ SUMIF('Cost - Detailed'!$N$19:$N$33,A50,'Cost - Detailed'!$O$19:$O$33)</f>
        <v>0</v>
      </c>
      <c r="D50" s="136">
        <f t="shared" ref="D50" si="9">(B50*C50)</f>
        <v>0</v>
      </c>
      <c r="E50" s="291">
        <f>C50/'Cost - Detailed'!$B$34</f>
        <v>0</v>
      </c>
      <c r="F50" s="423"/>
      <c r="G50" s="424"/>
    </row>
    <row r="51" spans="1:193" x14ac:dyDescent="0.2">
      <c r="A51" s="437" t="s">
        <v>438</v>
      </c>
      <c r="B51" s="438">
        <v>23.34</v>
      </c>
      <c r="C51" s="136">
        <f>SUMIF('Cost - Detailed'!$E$5:$E$14,A51,'Cost - Detailed'!$F$5:$F$14)+SUMIF('Cost - Detailed'!$E$19:$E$33,A51,'Cost - Detailed'!$F$19:$F$33) + SUMIF('Cost - Detailed'!$H$19:$H$33,A51,'Cost - Detailed'!$I$19:$I$33) + SUMIF('Cost - Detailed'!$K$19:$K$33,A51,'Cost - Detailed'!$L$19:$L$33)+ SUMIF('Cost - Detailed'!$N$19:$N$33,A51,'Cost - Detailed'!$O$19:$O$33)</f>
        <v>0</v>
      </c>
      <c r="D51" s="136">
        <f t="shared" ref="D51" si="10">(B51*C51)</f>
        <v>0</v>
      </c>
      <c r="E51" s="291">
        <f>C51/'Cost - Detailed'!$B$34</f>
        <v>0</v>
      </c>
      <c r="F51" s="423"/>
      <c r="G51" s="424"/>
    </row>
    <row r="52" spans="1:193" s="169" customFormat="1" ht="15.75" customHeight="1" x14ac:dyDescent="0.2">
      <c r="A52" s="708" t="s">
        <v>375</v>
      </c>
      <c r="B52" s="708"/>
      <c r="C52" s="422">
        <f>SUM(C11:C51)</f>
        <v>8169.7276000000002</v>
      </c>
      <c r="D52" s="421">
        <f>SUM(D11:D51)</f>
        <v>102889.8368</v>
      </c>
      <c r="E52" s="377"/>
      <c r="F52" s="423"/>
      <c r="G52" s="424"/>
      <c r="I52" s="167"/>
      <c r="L52" s="167"/>
      <c r="O52" s="167"/>
      <c r="R52" s="274"/>
      <c r="S52"/>
      <c r="T52" s="275"/>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c r="CS52" s="167"/>
      <c r="CT52" s="167"/>
      <c r="CU52" s="167"/>
      <c r="CV52" s="167"/>
      <c r="CW52" s="167"/>
      <c r="CX52" s="167"/>
      <c r="CY52" s="167"/>
      <c r="CZ52" s="167"/>
      <c r="DA52" s="167"/>
      <c r="DB52" s="167"/>
      <c r="DC52" s="167"/>
      <c r="DD52" s="167"/>
      <c r="DE52" s="167"/>
      <c r="DF52" s="167"/>
      <c r="DG52" s="167"/>
      <c r="DH52" s="167"/>
      <c r="DI52" s="167"/>
      <c r="DJ52" s="167"/>
      <c r="DK52" s="167"/>
      <c r="DL52" s="167"/>
      <c r="DM52" s="167"/>
      <c r="DN52" s="167"/>
      <c r="DO52" s="167"/>
      <c r="DP52" s="167"/>
      <c r="DQ52" s="167"/>
      <c r="DR52" s="167"/>
      <c r="DS52" s="167"/>
      <c r="DT52" s="167"/>
      <c r="DU52" s="167"/>
      <c r="DV52" s="167"/>
      <c r="DW52" s="167"/>
      <c r="DX52" s="167"/>
      <c r="DY52" s="167"/>
      <c r="DZ52" s="167"/>
      <c r="EA52" s="167"/>
      <c r="EB52" s="167"/>
      <c r="EC52" s="167"/>
      <c r="ED52" s="167"/>
      <c r="EE52" s="167"/>
      <c r="EF52" s="167"/>
      <c r="EG52" s="167"/>
      <c r="EH52" s="167"/>
      <c r="EI52" s="167"/>
      <c r="EJ52" s="167"/>
      <c r="EK52" s="167"/>
      <c r="EL52" s="167"/>
      <c r="EM52" s="167"/>
      <c r="EN52" s="167"/>
      <c r="EO52" s="167"/>
      <c r="EP52" s="167"/>
      <c r="EQ52" s="167"/>
      <c r="ER52" s="167"/>
      <c r="ES52" s="167"/>
      <c r="ET52" s="167"/>
      <c r="EU52" s="167"/>
      <c r="EV52" s="167"/>
      <c r="EW52" s="167"/>
      <c r="EX52" s="167"/>
      <c r="EY52" s="167"/>
      <c r="EZ52" s="167"/>
      <c r="FA52" s="167"/>
      <c r="FB52" s="167"/>
      <c r="FC52" s="167"/>
      <c r="FD52" s="167"/>
      <c r="FE52" s="167"/>
      <c r="FF52" s="167"/>
      <c r="FG52" s="167"/>
      <c r="FH52" s="167"/>
      <c r="FI52" s="167"/>
      <c r="FJ52" s="167"/>
      <c r="FK52" s="167"/>
      <c r="FL52" s="167"/>
      <c r="FM52" s="167"/>
      <c r="FN52" s="167"/>
      <c r="FO52" s="167"/>
      <c r="FP52" s="167"/>
      <c r="FQ52" s="167"/>
      <c r="FR52" s="167"/>
      <c r="FS52" s="167"/>
      <c r="FT52" s="167"/>
      <c r="FU52" s="167"/>
      <c r="FV52" s="167"/>
      <c r="FW52" s="167"/>
      <c r="FX52" s="167"/>
      <c r="FY52" s="167"/>
      <c r="FZ52" s="167"/>
      <c r="GA52" s="167"/>
      <c r="GB52" s="167"/>
      <c r="GC52" s="167"/>
      <c r="GD52" s="167"/>
      <c r="GE52" s="167"/>
      <c r="GF52" s="167"/>
      <c r="GG52" s="167"/>
      <c r="GH52" s="167"/>
      <c r="GI52" s="167"/>
      <c r="GJ52" s="167"/>
      <c r="GK52" s="167"/>
    </row>
    <row r="53" spans="1:193" s="169" customFormat="1" ht="15.75" customHeight="1" thickBot="1" x14ac:dyDescent="0.25">
      <c r="A53" s="709" t="s">
        <v>439</v>
      </c>
      <c r="B53" s="710"/>
      <c r="C53" s="711">
        <f>D52/C52</f>
        <v>12.594035179336947</v>
      </c>
      <c r="D53" s="712"/>
      <c r="E53" s="380"/>
      <c r="F53" s="423"/>
      <c r="G53" s="424"/>
      <c r="I53" s="167"/>
      <c r="L53" s="167"/>
      <c r="O53" s="167"/>
      <c r="R53" s="274"/>
      <c r="S53"/>
      <c r="T53" s="275"/>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67"/>
      <c r="BF53" s="167"/>
      <c r="BG53" s="167"/>
      <c r="BH53" s="167"/>
      <c r="BI53" s="167"/>
      <c r="BJ53" s="167"/>
      <c r="BK53" s="167"/>
      <c r="BL53" s="167"/>
      <c r="BM53" s="167"/>
      <c r="BN53" s="16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c r="CS53" s="167"/>
      <c r="CT53" s="167"/>
      <c r="CU53" s="167"/>
      <c r="CV53" s="167"/>
      <c r="CW53" s="167"/>
      <c r="CX53" s="167"/>
      <c r="CY53" s="167"/>
      <c r="CZ53" s="167"/>
      <c r="DA53" s="167"/>
      <c r="DB53" s="167"/>
      <c r="DC53" s="167"/>
      <c r="DD53" s="167"/>
      <c r="DE53" s="167"/>
      <c r="DF53" s="167"/>
      <c r="DG53" s="167"/>
      <c r="DH53" s="167"/>
      <c r="DI53" s="167"/>
      <c r="DJ53" s="167"/>
      <c r="DK53" s="167"/>
      <c r="DL53" s="167"/>
      <c r="DM53" s="167"/>
      <c r="DN53" s="167"/>
      <c r="DO53" s="167"/>
      <c r="DP53" s="167"/>
      <c r="DQ53" s="167"/>
      <c r="DR53" s="167"/>
      <c r="DS53" s="167"/>
      <c r="DT53" s="167"/>
      <c r="DU53" s="167"/>
      <c r="DV53" s="167"/>
      <c r="DW53" s="167"/>
      <c r="DX53" s="167"/>
      <c r="DY53" s="167"/>
      <c r="DZ53" s="167"/>
      <c r="EA53" s="167"/>
      <c r="EB53" s="167"/>
      <c r="EC53" s="167"/>
      <c r="ED53" s="167"/>
      <c r="EE53" s="167"/>
      <c r="EF53" s="167"/>
      <c r="EG53" s="167"/>
      <c r="EH53" s="167"/>
      <c r="EI53" s="167"/>
      <c r="EJ53" s="167"/>
      <c r="EK53" s="167"/>
      <c r="EL53" s="167"/>
      <c r="EM53" s="167"/>
      <c r="EN53" s="167"/>
      <c r="EO53" s="167"/>
      <c r="EP53" s="167"/>
      <c r="EQ53" s="167"/>
      <c r="ER53" s="167"/>
      <c r="ES53" s="167"/>
      <c r="ET53" s="167"/>
      <c r="EU53" s="167"/>
      <c r="EV53" s="167"/>
      <c r="EW53" s="167"/>
      <c r="EX53" s="167"/>
      <c r="EY53" s="167"/>
      <c r="EZ53" s="167"/>
      <c r="FA53" s="167"/>
      <c r="FB53" s="167"/>
      <c r="FC53" s="167"/>
      <c r="FD53" s="167"/>
      <c r="FE53" s="167"/>
      <c r="FF53" s="167"/>
      <c r="FG53" s="167"/>
      <c r="FH53" s="167"/>
      <c r="FI53" s="167"/>
      <c r="FJ53" s="167"/>
      <c r="FK53" s="167"/>
      <c r="FL53" s="167"/>
      <c r="FM53" s="167"/>
      <c r="FN53" s="167"/>
      <c r="FO53" s="167"/>
      <c r="FP53" s="167"/>
      <c r="FQ53" s="167"/>
      <c r="FR53" s="167"/>
      <c r="FS53" s="167"/>
      <c r="FT53" s="167"/>
      <c r="FU53" s="167"/>
      <c r="FV53" s="167"/>
      <c r="FW53" s="167"/>
      <c r="FX53" s="167"/>
      <c r="FY53" s="167"/>
      <c r="FZ53" s="167"/>
      <c r="GA53" s="167"/>
      <c r="GB53" s="167"/>
      <c r="GC53" s="167"/>
      <c r="GD53" s="167"/>
      <c r="GE53" s="167"/>
      <c r="GF53" s="167"/>
      <c r="GG53" s="167"/>
      <c r="GH53" s="167"/>
      <c r="GI53" s="167"/>
      <c r="GJ53" s="167"/>
      <c r="GK53" s="167"/>
    </row>
    <row r="54" spans="1:193" x14ac:dyDescent="0.2">
      <c r="F54" s="423"/>
      <c r="G54" s="424"/>
    </row>
    <row r="55" spans="1:193" x14ac:dyDescent="0.2">
      <c r="F55" s="423"/>
      <c r="G55" s="424"/>
    </row>
    <row r="56" spans="1:193" x14ac:dyDescent="0.2">
      <c r="F56" s="423"/>
      <c r="G56" s="424"/>
    </row>
    <row r="57" spans="1:193" x14ac:dyDescent="0.2">
      <c r="F57" s="423"/>
      <c r="G57" s="424"/>
    </row>
    <row r="58" spans="1:193" x14ac:dyDescent="0.2">
      <c r="F58" s="423"/>
      <c r="G58" s="424"/>
    </row>
    <row r="59" spans="1:193" x14ac:dyDescent="0.2">
      <c r="F59" s="423"/>
      <c r="G59" s="424"/>
    </row>
    <row r="60" spans="1:193" x14ac:dyDescent="0.2">
      <c r="F60" s="423"/>
      <c r="G60" s="424"/>
    </row>
    <row r="61" spans="1:193" x14ac:dyDescent="0.2">
      <c r="F61" s="423"/>
      <c r="G61" s="424"/>
    </row>
    <row r="62" spans="1:193" x14ac:dyDescent="0.2">
      <c r="F62" s="423"/>
      <c r="G62" s="424"/>
    </row>
    <row r="63" spans="1:193" x14ac:dyDescent="0.2">
      <c r="F63" s="423"/>
      <c r="G63" s="424"/>
    </row>
    <row r="64" spans="1:193" x14ac:dyDescent="0.2">
      <c r="F64" s="423"/>
      <c r="G64" s="424"/>
    </row>
    <row r="65" spans="1:7" x14ac:dyDescent="0.2">
      <c r="F65" s="423"/>
      <c r="G65" s="424"/>
    </row>
    <row r="66" spans="1:7" x14ac:dyDescent="0.2">
      <c r="F66" s="423"/>
      <c r="G66" s="424"/>
    </row>
    <row r="67" spans="1:7" x14ac:dyDescent="0.2">
      <c r="F67" s="423"/>
      <c r="G67" s="424"/>
    </row>
    <row r="68" spans="1:7" x14ac:dyDescent="0.2">
      <c r="F68" s="423"/>
      <c r="G68" s="424"/>
    </row>
    <row r="69" spans="1:7" x14ac:dyDescent="0.2">
      <c r="A69" s="423"/>
      <c r="B69" s="424"/>
      <c r="F69" s="423"/>
      <c r="G69" s="424"/>
    </row>
    <row r="70" spans="1:7" x14ac:dyDescent="0.2">
      <c r="A70" s="423"/>
      <c r="B70" s="424"/>
      <c r="F70" s="423"/>
      <c r="G70" s="424"/>
    </row>
    <row r="71" spans="1:7" x14ac:dyDescent="0.2">
      <c r="A71" s="423"/>
      <c r="B71" s="424"/>
      <c r="F71" s="423"/>
      <c r="G71" s="424"/>
    </row>
    <row r="72" spans="1:7" x14ac:dyDescent="0.2">
      <c r="A72" s="423"/>
      <c r="B72" s="424"/>
      <c r="F72" s="423"/>
      <c r="G72" s="424"/>
    </row>
    <row r="73" spans="1:7" x14ac:dyDescent="0.2">
      <c r="A73" s="423"/>
      <c r="B73" s="424"/>
      <c r="F73" s="423"/>
      <c r="G73" s="424"/>
    </row>
    <row r="74" spans="1:7" x14ac:dyDescent="0.2">
      <c r="A74" s="423"/>
      <c r="B74" s="424"/>
      <c r="F74" s="423"/>
      <c r="G74" s="424"/>
    </row>
    <row r="75" spans="1:7" x14ac:dyDescent="0.2">
      <c r="A75" s="423"/>
      <c r="B75" s="424"/>
      <c r="F75" s="423"/>
      <c r="G75" s="424"/>
    </row>
    <row r="76" spans="1:7" x14ac:dyDescent="0.2">
      <c r="A76" s="423"/>
      <c r="B76" s="424"/>
      <c r="F76" s="423"/>
      <c r="G76" s="424"/>
    </row>
    <row r="77" spans="1:7" x14ac:dyDescent="0.2">
      <c r="A77" s="423"/>
      <c r="B77" s="424"/>
      <c r="F77" s="423"/>
      <c r="G77" s="424"/>
    </row>
    <row r="78" spans="1:7" x14ac:dyDescent="0.2">
      <c r="A78" s="423"/>
      <c r="B78" s="424"/>
      <c r="F78" s="423"/>
      <c r="G78" s="424"/>
    </row>
    <row r="79" spans="1:7" x14ac:dyDescent="0.2">
      <c r="A79" s="423"/>
      <c r="B79" s="424"/>
      <c r="F79" s="423"/>
      <c r="G79" s="424"/>
    </row>
    <row r="80" spans="1:7" x14ac:dyDescent="0.2">
      <c r="A80" s="423"/>
      <c r="B80" s="424"/>
      <c r="F80" s="423"/>
      <c r="G80" s="424"/>
    </row>
    <row r="81" spans="1:7" x14ac:dyDescent="0.2">
      <c r="A81" s="423"/>
      <c r="B81" s="424"/>
      <c r="F81" s="423"/>
      <c r="G81" s="424"/>
    </row>
    <row r="82" spans="1:7" x14ac:dyDescent="0.2">
      <c r="A82" s="423"/>
      <c r="B82" s="424"/>
      <c r="F82" s="423"/>
      <c r="G82" s="424"/>
    </row>
    <row r="83" spans="1:7" x14ac:dyDescent="0.2">
      <c r="A83" s="423"/>
      <c r="B83" s="424"/>
      <c r="F83" s="423"/>
      <c r="G83" s="424"/>
    </row>
    <row r="84" spans="1:7" x14ac:dyDescent="0.2">
      <c r="A84" s="423"/>
      <c r="B84" s="424"/>
      <c r="F84" s="423"/>
      <c r="G84" s="424"/>
    </row>
    <row r="85" spans="1:7" x14ac:dyDescent="0.2">
      <c r="A85" s="423"/>
      <c r="B85" s="424"/>
      <c r="F85" s="423"/>
      <c r="G85" s="424"/>
    </row>
    <row r="86" spans="1:7" x14ac:dyDescent="0.2">
      <c r="A86" s="423"/>
      <c r="B86" s="424"/>
      <c r="F86" s="423"/>
      <c r="G86" s="424"/>
    </row>
    <row r="87" spans="1:7" x14ac:dyDescent="0.2">
      <c r="A87" s="423"/>
      <c r="B87" s="424"/>
      <c r="F87" s="423"/>
      <c r="G87" s="424"/>
    </row>
    <row r="88" spans="1:7" x14ac:dyDescent="0.2">
      <c r="A88" s="423"/>
      <c r="B88" s="424"/>
      <c r="F88" s="423"/>
      <c r="G88" s="424"/>
    </row>
    <row r="89" spans="1:7" x14ac:dyDescent="0.2">
      <c r="A89" s="423"/>
      <c r="B89" s="424"/>
      <c r="F89" s="423"/>
      <c r="G89" s="424"/>
    </row>
    <row r="90" spans="1:7" x14ac:dyDescent="0.2">
      <c r="A90" s="423"/>
      <c r="B90" s="424"/>
      <c r="F90" s="423"/>
      <c r="G90" s="424"/>
    </row>
    <row r="91" spans="1:7" x14ac:dyDescent="0.2">
      <c r="A91" s="423"/>
      <c r="B91" s="424"/>
      <c r="F91" s="423"/>
      <c r="G91" s="424"/>
    </row>
    <row r="92" spans="1:7" x14ac:dyDescent="0.2">
      <c r="A92" s="423"/>
      <c r="B92" s="424"/>
    </row>
    <row r="93" spans="1:7" x14ac:dyDescent="0.2">
      <c r="A93" s="423"/>
      <c r="B93" s="424"/>
    </row>
    <row r="94" spans="1:7" x14ac:dyDescent="0.2">
      <c r="A94" s="423"/>
      <c r="B94" s="424"/>
    </row>
    <row r="95" spans="1:7" x14ac:dyDescent="0.2">
      <c r="A95" s="423"/>
      <c r="B95" s="424"/>
    </row>
    <row r="96" spans="1:7" x14ac:dyDescent="0.2">
      <c r="A96" s="423"/>
      <c r="B96" s="424"/>
    </row>
    <row r="97" spans="1:2" x14ac:dyDescent="0.2">
      <c r="A97" s="423"/>
      <c r="B97" s="424"/>
    </row>
    <row r="98" spans="1:2" x14ac:dyDescent="0.2">
      <c r="A98" s="423"/>
      <c r="B98" s="424"/>
    </row>
    <row r="99" spans="1:2" x14ac:dyDescent="0.2">
      <c r="A99" s="423"/>
      <c r="B99" s="424"/>
    </row>
    <row r="100" spans="1:2" x14ac:dyDescent="0.2">
      <c r="A100" s="423"/>
      <c r="B100" s="424"/>
    </row>
    <row r="101" spans="1:2" x14ac:dyDescent="0.2">
      <c r="A101" s="423"/>
      <c r="B101" s="424"/>
    </row>
    <row r="102" spans="1:2" x14ac:dyDescent="0.2">
      <c r="A102" s="423"/>
      <c r="B102" s="424"/>
    </row>
    <row r="103" spans="1:2" x14ac:dyDescent="0.2">
      <c r="A103" s="423"/>
      <c r="B103" s="424"/>
    </row>
    <row r="104" spans="1:2" x14ac:dyDescent="0.2">
      <c r="A104" s="423"/>
      <c r="B104" s="424"/>
    </row>
    <row r="105" spans="1:2" x14ac:dyDescent="0.2">
      <c r="A105" s="423"/>
      <c r="B105" s="424"/>
    </row>
    <row r="106" spans="1:2" x14ac:dyDescent="0.2">
      <c r="A106" s="423"/>
      <c r="B106" s="424"/>
    </row>
    <row r="107" spans="1:2" x14ac:dyDescent="0.2">
      <c r="A107" s="423"/>
      <c r="B107" s="424"/>
    </row>
    <row r="108" spans="1:2" x14ac:dyDescent="0.2">
      <c r="A108" s="423"/>
      <c r="B108" s="424"/>
    </row>
    <row r="109" spans="1:2" x14ac:dyDescent="0.2">
      <c r="A109" s="423"/>
      <c r="B109" s="424"/>
    </row>
    <row r="110" spans="1:2" x14ac:dyDescent="0.2">
      <c r="A110" s="423"/>
      <c r="B110" s="424"/>
    </row>
    <row r="111" spans="1:2" x14ac:dyDescent="0.2">
      <c r="A111" s="423"/>
      <c r="B111" s="424"/>
    </row>
    <row r="112" spans="1:2" x14ac:dyDescent="0.2">
      <c r="A112" s="423"/>
      <c r="B112" s="424"/>
    </row>
    <row r="113" spans="1:2" x14ac:dyDescent="0.2">
      <c r="A113" s="423"/>
      <c r="B113" s="424"/>
    </row>
    <row r="114" spans="1:2" x14ac:dyDescent="0.2">
      <c r="A114" s="423"/>
      <c r="B114" s="424"/>
    </row>
    <row r="115" spans="1:2" x14ac:dyDescent="0.2">
      <c r="A115" s="423"/>
      <c r="B115" s="424"/>
    </row>
    <row r="116" spans="1:2" x14ac:dyDescent="0.2">
      <c r="A116" s="423"/>
      <c r="B116" s="424"/>
    </row>
    <row r="117" spans="1:2" x14ac:dyDescent="0.2">
      <c r="A117" s="423"/>
      <c r="B117" s="424"/>
    </row>
    <row r="118" spans="1:2" x14ac:dyDescent="0.2">
      <c r="A118" s="423"/>
      <c r="B118" s="424"/>
    </row>
    <row r="119" spans="1:2" x14ac:dyDescent="0.2">
      <c r="A119" s="423"/>
      <c r="B119" s="424"/>
    </row>
    <row r="120" spans="1:2" x14ac:dyDescent="0.2">
      <c r="A120" s="423"/>
      <c r="B120" s="424"/>
    </row>
    <row r="121" spans="1:2" x14ac:dyDescent="0.2">
      <c r="A121" s="423"/>
      <c r="B121" s="424"/>
    </row>
    <row r="122" spans="1:2" x14ac:dyDescent="0.2">
      <c r="A122" s="423"/>
      <c r="B122" s="424"/>
    </row>
    <row r="123" spans="1:2" x14ac:dyDescent="0.2">
      <c r="A123" s="423"/>
      <c r="B123" s="424"/>
    </row>
    <row r="124" spans="1:2" x14ac:dyDescent="0.2">
      <c r="A124" s="423"/>
      <c r="B124" s="424"/>
    </row>
    <row r="125" spans="1:2" x14ac:dyDescent="0.2">
      <c r="A125" s="423"/>
      <c r="B125" s="424"/>
    </row>
    <row r="126" spans="1:2" x14ac:dyDescent="0.2">
      <c r="A126" s="423"/>
      <c r="B126" s="424"/>
    </row>
    <row r="127" spans="1:2" x14ac:dyDescent="0.2">
      <c r="A127" s="423"/>
      <c r="B127" s="424"/>
    </row>
    <row r="128" spans="1:2" x14ac:dyDescent="0.2">
      <c r="A128" s="423"/>
      <c r="B128" s="424"/>
    </row>
    <row r="129" spans="1:2" x14ac:dyDescent="0.2">
      <c r="A129" s="423"/>
      <c r="B129" s="424"/>
    </row>
    <row r="130" spans="1:2" x14ac:dyDescent="0.2">
      <c r="A130" s="423"/>
      <c r="B130" s="424"/>
    </row>
    <row r="131" spans="1:2" x14ac:dyDescent="0.2">
      <c r="A131" s="423"/>
      <c r="B131" s="424"/>
    </row>
    <row r="132" spans="1:2" x14ac:dyDescent="0.2">
      <c r="A132" s="423"/>
      <c r="B132" s="424"/>
    </row>
    <row r="133" spans="1:2" x14ac:dyDescent="0.2">
      <c r="A133" s="423"/>
      <c r="B133" s="424"/>
    </row>
    <row r="134" spans="1:2" x14ac:dyDescent="0.2">
      <c r="A134" s="423"/>
      <c r="B134" s="424"/>
    </row>
    <row r="135" spans="1:2" x14ac:dyDescent="0.2">
      <c r="A135" s="423"/>
      <c r="B135" s="424"/>
    </row>
    <row r="136" spans="1:2" x14ac:dyDescent="0.2">
      <c r="A136" s="423"/>
      <c r="B136" s="424"/>
    </row>
    <row r="137" spans="1:2" x14ac:dyDescent="0.2">
      <c r="A137" s="423"/>
      <c r="B137" s="424"/>
    </row>
    <row r="138" spans="1:2" x14ac:dyDescent="0.2">
      <c r="A138" s="423"/>
      <c r="B138" s="424"/>
    </row>
    <row r="139" spans="1:2" x14ac:dyDescent="0.2">
      <c r="A139" s="423"/>
      <c r="B139" s="424"/>
    </row>
    <row r="140" spans="1:2" x14ac:dyDescent="0.2">
      <c r="A140" s="423"/>
      <c r="B140" s="424"/>
    </row>
    <row r="141" spans="1:2" x14ac:dyDescent="0.2">
      <c r="A141" s="423"/>
      <c r="B141" s="424"/>
    </row>
    <row r="142" spans="1:2" x14ac:dyDescent="0.2">
      <c r="A142" s="423"/>
      <c r="B142" s="424"/>
    </row>
    <row r="143" spans="1:2" x14ac:dyDescent="0.2">
      <c r="A143" s="423"/>
      <c r="B143" s="424"/>
    </row>
    <row r="144" spans="1:2" x14ac:dyDescent="0.2">
      <c r="A144" s="423"/>
      <c r="B144" s="424"/>
    </row>
    <row r="145" spans="1:2" x14ac:dyDescent="0.2">
      <c r="A145" s="423"/>
      <c r="B145" s="424"/>
    </row>
    <row r="146" spans="1:2" x14ac:dyDescent="0.2">
      <c r="A146" s="423"/>
      <c r="B146" s="424"/>
    </row>
    <row r="147" spans="1:2" x14ac:dyDescent="0.2">
      <c r="A147" s="423"/>
      <c r="B147" s="424"/>
    </row>
    <row r="148" spans="1:2" x14ac:dyDescent="0.2">
      <c r="A148" s="423"/>
      <c r="B148" s="424"/>
    </row>
    <row r="149" spans="1:2" x14ac:dyDescent="0.2">
      <c r="A149" s="423"/>
      <c r="B149" s="424"/>
    </row>
    <row r="150" spans="1:2" x14ac:dyDescent="0.2">
      <c r="A150" s="423"/>
      <c r="B150" s="424"/>
    </row>
    <row r="151" spans="1:2" x14ac:dyDescent="0.2">
      <c r="A151" s="423"/>
      <c r="B151" s="424"/>
    </row>
    <row r="152" spans="1:2" x14ac:dyDescent="0.2">
      <c r="A152" s="423"/>
      <c r="B152" s="424"/>
    </row>
    <row r="153" spans="1:2" x14ac:dyDescent="0.2">
      <c r="A153" s="423"/>
      <c r="B153" s="424"/>
    </row>
    <row r="154" spans="1:2" x14ac:dyDescent="0.2">
      <c r="A154" s="423"/>
      <c r="B154" s="424"/>
    </row>
    <row r="155" spans="1:2" x14ac:dyDescent="0.2">
      <c r="A155" s="423"/>
      <c r="B155" s="424"/>
    </row>
    <row r="156" spans="1:2" x14ac:dyDescent="0.2">
      <c r="A156" s="423"/>
      <c r="B156" s="424"/>
    </row>
    <row r="157" spans="1:2" x14ac:dyDescent="0.2">
      <c r="A157" s="423"/>
      <c r="B157" s="424"/>
    </row>
    <row r="158" spans="1:2" x14ac:dyDescent="0.2">
      <c r="A158" s="423"/>
      <c r="B158" s="424"/>
    </row>
    <row r="159" spans="1:2" x14ac:dyDescent="0.2">
      <c r="A159" s="423"/>
      <c r="B159" s="424"/>
    </row>
    <row r="160" spans="1:2" x14ac:dyDescent="0.2">
      <c r="A160" s="423"/>
      <c r="B160" s="424"/>
    </row>
    <row r="161" spans="1:2" x14ac:dyDescent="0.2">
      <c r="A161" s="423"/>
      <c r="B161" s="424"/>
    </row>
    <row r="162" spans="1:2" x14ac:dyDescent="0.2">
      <c r="A162" s="423"/>
      <c r="B162" s="424"/>
    </row>
    <row r="163" spans="1:2" x14ac:dyDescent="0.2">
      <c r="A163" s="423"/>
      <c r="B163" s="424"/>
    </row>
    <row r="164" spans="1:2" x14ac:dyDescent="0.2">
      <c r="A164" s="423"/>
      <c r="B164" s="424"/>
    </row>
    <row r="165" spans="1:2" x14ac:dyDescent="0.2">
      <c r="A165" s="423"/>
      <c r="B165" s="424"/>
    </row>
    <row r="166" spans="1:2" x14ac:dyDescent="0.2">
      <c r="A166" s="423"/>
      <c r="B166" s="424"/>
    </row>
  </sheetData>
  <sheetProtection formatCells="0" formatColumns="0" formatRows="0" deleteRows="0" sort="0"/>
  <autoFilter ref="A10:E53" xr:uid="{00000000-0009-0000-0000-00000A000000}"/>
  <mergeCells count="5">
    <mergeCell ref="A52:B52"/>
    <mergeCell ref="A53:B53"/>
    <mergeCell ref="C53:D53"/>
    <mergeCell ref="A9:E9"/>
    <mergeCell ref="A1:B1"/>
  </mergeCells>
  <dataValidations count="3">
    <dataValidation allowBlank="1" showInputMessage="1" showErrorMessage="1" prompt="Please add here the cost value from the below table from Totak colomn (E) for the needed license" sqref="C57" xr:uid="{00000000-0002-0000-0A00-000000000000}">
      <formula1>0</formula1>
      <formula2>0</formula2>
    </dataValidation>
    <dataValidation type="list" allowBlank="1" showInputMessage="1" showErrorMessage="1" sqref="H48 H44 K44 K48" xr:uid="{00000000-0002-0000-0A00-000001000000}">
      <formula1>$A$52:$A$90</formula1>
    </dataValidation>
    <dataValidation type="list" allowBlank="1" showInputMessage="1" showErrorMessage="1" sqref="K39 H39 H10 K10:L10" xr:uid="{00000000-0002-0000-0A00-000002000000}">
      <formula1>$A$38:$A$90</formula1>
    </dataValidation>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AU54"/>
  <sheetViews>
    <sheetView zoomScaleNormal="100" workbookViewId="0">
      <selection activeCell="A19" sqref="A19"/>
    </sheetView>
  </sheetViews>
  <sheetFormatPr defaultColWidth="8.7109375" defaultRowHeight="15" x14ac:dyDescent="0.25"/>
  <cols>
    <col min="1" max="1" width="42.85546875" style="60" customWidth="1"/>
    <col min="2" max="2" width="41.5703125" style="61" customWidth="1"/>
    <col min="3" max="3" width="47.7109375" style="148" customWidth="1"/>
    <col min="4" max="5" width="8.7109375" style="143"/>
    <col min="6" max="6" width="6.7109375" style="143" customWidth="1"/>
    <col min="7" max="47" width="8.7109375" style="143"/>
  </cols>
  <sheetData>
    <row r="1" spans="1:47" ht="15.75" customHeight="1" x14ac:dyDescent="0.2">
      <c r="A1" s="715" t="s">
        <v>440</v>
      </c>
      <c r="B1" s="715"/>
    </row>
    <row r="2" spans="1:47" ht="15.75" customHeight="1" x14ac:dyDescent="0.2">
      <c r="A2" s="716"/>
      <c r="B2" s="716"/>
    </row>
    <row r="3" spans="1:47" ht="16.5" customHeight="1" x14ac:dyDescent="0.2">
      <c r="A3" s="717" t="s">
        <v>441</v>
      </c>
      <c r="B3" s="717"/>
    </row>
    <row r="4" spans="1:47" ht="15.75" customHeight="1" x14ac:dyDescent="0.2">
      <c r="A4" s="718" t="s">
        <v>442</v>
      </c>
      <c r="B4" s="718"/>
    </row>
    <row r="5" spans="1:47" ht="16.5" customHeight="1" x14ac:dyDescent="0.2">
      <c r="A5" s="718" t="s">
        <v>443</v>
      </c>
      <c r="B5" s="718"/>
    </row>
    <row r="6" spans="1:47" ht="15" customHeight="1" x14ac:dyDescent="0.2">
      <c r="A6" s="719"/>
      <c r="B6" s="719"/>
    </row>
    <row r="7" spans="1:47" x14ac:dyDescent="0.25">
      <c r="A7" s="63" t="s">
        <v>444</v>
      </c>
      <c r="B7" s="146"/>
    </row>
    <row r="8" spans="1:47" x14ac:dyDescent="0.25">
      <c r="A8" s="63" t="s">
        <v>445</v>
      </c>
      <c r="B8" s="146"/>
    </row>
    <row r="9" spans="1:47" ht="15" customHeight="1" x14ac:dyDescent="0.2">
      <c r="A9" s="720"/>
      <c r="B9" s="720"/>
    </row>
    <row r="10" spans="1:47" ht="30" x14ac:dyDescent="0.25">
      <c r="A10" s="130" t="s">
        <v>446</v>
      </c>
      <c r="B10" s="147">
        <f>0.9*B7</f>
        <v>0</v>
      </c>
    </row>
    <row r="11" spans="1:47" ht="30" x14ac:dyDescent="0.25">
      <c r="A11" s="135" t="s">
        <v>447</v>
      </c>
      <c r="B11" s="450">
        <f>0.9*B8</f>
        <v>0</v>
      </c>
    </row>
    <row r="12" spans="1:47" x14ac:dyDescent="0.25">
      <c r="A12" s="135" t="s">
        <v>448</v>
      </c>
      <c r="B12" s="450"/>
    </row>
    <row r="13" spans="1:47" s="136" customFormat="1" x14ac:dyDescent="0.25">
      <c r="A13" s="135" t="s">
        <v>449</v>
      </c>
      <c r="B13" s="465"/>
      <c r="C13" s="149"/>
      <c r="D13" s="144"/>
      <c r="E13" s="144"/>
      <c r="F13" s="144"/>
      <c r="G13" s="144"/>
      <c r="H13" s="144"/>
      <c r="I13" s="144"/>
      <c r="J13" s="144"/>
      <c r="K13" s="144"/>
      <c r="L13" s="144"/>
      <c r="M13" s="144"/>
      <c r="N13" s="144"/>
      <c r="O13" s="144"/>
      <c r="P13" s="144"/>
      <c r="Q13" s="144"/>
      <c r="R13" s="144"/>
      <c r="S13" s="144"/>
      <c r="T13" s="144"/>
      <c r="U13" s="144"/>
      <c r="V13" s="144"/>
      <c r="W13" s="144"/>
      <c r="X13" s="144"/>
      <c r="Y13" s="144"/>
      <c r="Z13" s="144"/>
      <c r="AA13" s="144"/>
      <c r="AB13" s="144"/>
      <c r="AC13" s="144"/>
      <c r="AD13" s="144"/>
      <c r="AE13" s="144"/>
      <c r="AF13" s="143"/>
      <c r="AG13" s="143"/>
      <c r="AH13" s="143"/>
      <c r="AI13" s="143"/>
      <c r="AJ13" s="143"/>
      <c r="AK13" s="143"/>
      <c r="AL13" s="143"/>
      <c r="AM13" s="143"/>
      <c r="AN13" s="143"/>
      <c r="AO13" s="143"/>
      <c r="AP13" s="143"/>
      <c r="AQ13" s="143"/>
      <c r="AR13" s="143"/>
      <c r="AS13" s="143"/>
      <c r="AT13" s="143"/>
      <c r="AU13" s="143"/>
    </row>
    <row r="14" spans="1:47" ht="15" customHeight="1" x14ac:dyDescent="0.2">
      <c r="A14" s="721" t="s">
        <v>450</v>
      </c>
      <c r="B14" s="721"/>
    </row>
    <row r="15" spans="1:47" x14ac:dyDescent="0.25">
      <c r="A15" s="135" t="s">
        <v>451</v>
      </c>
      <c r="B15" s="151"/>
    </row>
    <row r="16" spans="1:47" x14ac:dyDescent="0.25">
      <c r="A16" s="135" t="s">
        <v>452</v>
      </c>
      <c r="B16" s="151"/>
    </row>
    <row r="17" spans="1:3" x14ac:dyDescent="0.25">
      <c r="A17" s="722"/>
      <c r="B17" s="722"/>
    </row>
    <row r="18" spans="1:3" x14ac:dyDescent="0.25">
      <c r="A18" s="135" t="s">
        <v>453</v>
      </c>
      <c r="B18" s="152">
        <f>_TAC-(B19+B20)</f>
        <v>6837.691600000001</v>
      </c>
    </row>
    <row r="19" spans="1:3" x14ac:dyDescent="0.25">
      <c r="A19" s="135" t="s">
        <v>454</v>
      </c>
      <c r="B19" s="153">
        <f>'Offshore Effort Estimate'!E160+'Offshore Effort Estimate'!T149+'Cost - Detailed'!B22</f>
        <v>2057.3000000000002</v>
      </c>
    </row>
    <row r="20" spans="1:3" x14ac:dyDescent="0.25">
      <c r="A20" s="135" t="s">
        <v>455</v>
      </c>
      <c r="B20" s="153">
        <f>'Offshore Effort Estimate'!E183</f>
        <v>1744.116</v>
      </c>
    </row>
    <row r="21" spans="1:3" x14ac:dyDescent="0.25">
      <c r="A21" s="722"/>
      <c r="B21" s="722"/>
    </row>
    <row r="22" spans="1:3" x14ac:dyDescent="0.25">
      <c r="A22" s="135" t="s">
        <v>456</v>
      </c>
      <c r="B22" s="153" t="e">
        <f>B18/B13</f>
        <v>#DIV/0!</v>
      </c>
    </row>
    <row r="23" spans="1:3" x14ac:dyDescent="0.25">
      <c r="A23" s="135" t="s">
        <v>457</v>
      </c>
      <c r="B23" s="153" t="e">
        <f>B19/B13</f>
        <v>#DIV/0!</v>
      </c>
    </row>
    <row r="24" spans="1:3" ht="15" customHeight="1" x14ac:dyDescent="0.25">
      <c r="A24" s="714"/>
      <c r="B24" s="714"/>
    </row>
    <row r="25" spans="1:3" ht="30" x14ac:dyDescent="0.25">
      <c r="A25" s="135" t="s">
        <v>458</v>
      </c>
      <c r="B25" s="153" t="e">
        <f>B22/B7</f>
        <v>#DIV/0!</v>
      </c>
    </row>
    <row r="26" spans="1:3" x14ac:dyDescent="0.25">
      <c r="A26" s="135" t="s">
        <v>459</v>
      </c>
      <c r="B26" s="153" t="e">
        <f>B23/B8</f>
        <v>#DIV/0!</v>
      </c>
      <c r="C26" s="150"/>
    </row>
    <row r="27" spans="1:3" ht="15" customHeight="1" x14ac:dyDescent="0.25">
      <c r="A27" s="714"/>
      <c r="B27" s="714"/>
    </row>
    <row r="28" spans="1:3" x14ac:dyDescent="0.25">
      <c r="A28" s="135" t="s">
        <v>460</v>
      </c>
      <c r="B28" s="154">
        <v>7</v>
      </c>
    </row>
    <row r="29" spans="1:3" x14ac:dyDescent="0.25">
      <c r="A29" s="135" t="s">
        <v>461</v>
      </c>
      <c r="B29" s="154">
        <f>'Offshore Effort Estimate'!E196</f>
        <v>11171.062980000001</v>
      </c>
    </row>
    <row r="30" spans="1:3" x14ac:dyDescent="0.25">
      <c r="A30" s="135" t="s">
        <v>462</v>
      </c>
      <c r="B30" s="151" t="e">
        <f>MAX((DATE(YEAR(B15),MONTH(B15),DAY(B15)+(B25*(30/B12)))),(DATE(YEAR(B16),MONTH(B16),DAY(B16)+(B26*(30/B12)))))+B28</f>
        <v>#DIV/0!</v>
      </c>
    </row>
    <row r="31" spans="1:3" x14ac:dyDescent="0.25">
      <c r="A31" s="135" t="s">
        <v>463</v>
      </c>
      <c r="B31" s="155" t="e">
        <f>B30-MIN(DATE(YEAR(B15),MONTH(B15),DAY(B15)),DATE(YEAR(B16),MONTH(B16),DAY(B16)))</f>
        <v>#DIV/0!</v>
      </c>
    </row>
    <row r="36" spans="1:47" x14ac:dyDescent="0.25">
      <c r="B36" s="64"/>
    </row>
    <row r="37" spans="1:47" x14ac:dyDescent="0.25">
      <c r="B37" s="64"/>
    </row>
    <row r="38" spans="1:47" s="62" customFormat="1" x14ac:dyDescent="0.25">
      <c r="A38" s="60"/>
      <c r="B38" s="65"/>
      <c r="C38" s="148"/>
      <c r="D38" s="148"/>
      <c r="E38" s="148"/>
      <c r="F38" s="148"/>
      <c r="G38" s="148"/>
      <c r="H38" s="148"/>
      <c r="I38" s="148"/>
      <c r="J38" s="148"/>
      <c r="K38" s="148"/>
      <c r="L38" s="148"/>
      <c r="M38" s="148"/>
      <c r="N38" s="148"/>
      <c r="O38" s="148"/>
      <c r="P38" s="148"/>
      <c r="Q38" s="148"/>
      <c r="R38" s="148"/>
      <c r="S38" s="148"/>
      <c r="T38" s="148"/>
      <c r="U38" s="148"/>
      <c r="V38" s="148"/>
      <c r="W38" s="148"/>
      <c r="X38" s="148"/>
      <c r="Y38" s="148"/>
      <c r="Z38" s="148"/>
      <c r="AA38" s="148"/>
      <c r="AB38" s="148"/>
      <c r="AC38" s="148"/>
      <c r="AD38" s="148"/>
      <c r="AE38" s="148"/>
      <c r="AF38" s="148"/>
      <c r="AG38" s="148"/>
      <c r="AH38" s="148"/>
      <c r="AI38" s="148"/>
      <c r="AJ38" s="148"/>
      <c r="AK38" s="148"/>
      <c r="AL38" s="148"/>
      <c r="AM38" s="148"/>
      <c r="AN38" s="148"/>
      <c r="AO38" s="148"/>
      <c r="AP38" s="148"/>
      <c r="AQ38" s="148"/>
      <c r="AR38" s="148"/>
      <c r="AS38" s="148"/>
      <c r="AT38" s="148"/>
      <c r="AU38" s="148"/>
    </row>
    <row r="54" spans="1:47" s="62" customFormat="1" x14ac:dyDescent="0.25">
      <c r="A54" s="60"/>
      <c r="B54" s="64"/>
      <c r="C54" s="148"/>
      <c r="D54" s="148"/>
      <c r="E54" s="148"/>
      <c r="F54" s="148"/>
      <c r="G54" s="148"/>
      <c r="H54" s="148"/>
      <c r="I54" s="148"/>
      <c r="J54" s="148"/>
      <c r="K54" s="148"/>
      <c r="L54" s="148"/>
      <c r="M54" s="148"/>
      <c r="N54" s="148"/>
      <c r="O54" s="148"/>
      <c r="P54" s="148"/>
      <c r="Q54" s="148"/>
      <c r="R54" s="148"/>
      <c r="S54" s="148"/>
      <c r="T54" s="148"/>
      <c r="U54" s="148"/>
      <c r="V54" s="148"/>
      <c r="W54" s="148"/>
      <c r="X54" s="148"/>
      <c r="Y54" s="148"/>
      <c r="Z54" s="148"/>
      <c r="AA54" s="148"/>
      <c r="AB54" s="148"/>
      <c r="AC54" s="148"/>
      <c r="AD54" s="148"/>
      <c r="AE54" s="148"/>
      <c r="AF54" s="148"/>
      <c r="AG54" s="148"/>
      <c r="AH54" s="148"/>
      <c r="AI54" s="148"/>
      <c r="AJ54" s="148"/>
      <c r="AK54" s="148"/>
      <c r="AL54" s="148"/>
      <c r="AM54" s="148"/>
      <c r="AN54" s="148"/>
      <c r="AO54" s="148"/>
      <c r="AP54" s="148"/>
      <c r="AQ54" s="148"/>
      <c r="AR54" s="148"/>
      <c r="AS54" s="148"/>
      <c r="AT54" s="148"/>
      <c r="AU54" s="148"/>
    </row>
  </sheetData>
  <sheetProtection selectLockedCells="1" selectUnlockedCells="1"/>
  <mergeCells count="12">
    <mergeCell ref="A27:B27"/>
    <mergeCell ref="A1:B1"/>
    <mergeCell ref="A2:B2"/>
    <mergeCell ref="A3:B3"/>
    <mergeCell ref="A4:B4"/>
    <mergeCell ref="A5:B5"/>
    <mergeCell ref="A6:B6"/>
    <mergeCell ref="A9:B9"/>
    <mergeCell ref="A14:B14"/>
    <mergeCell ref="A17:B17"/>
    <mergeCell ref="A21:B21"/>
    <mergeCell ref="A24:B24"/>
  </mergeCells>
  <pageMargins left="0.75" right="0.75" top="1" bottom="1" header="0.51180555555555551" footer="0.51180555555555551"/>
  <pageSetup firstPageNumber="0" orientation="portrait" horizontalDpi="300" verticalDpi="300"/>
  <headerFooter alignWithMargins="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C434516E91F5448550BFB28CC49E39" ma:contentTypeVersion="19" ma:contentTypeDescription="Create a new document." ma:contentTypeScope="" ma:versionID="6fcee8022a79db45543de6be6ccc643b">
  <xsd:schema xmlns:xsd="http://www.w3.org/2001/XMLSchema" xmlns:xs="http://www.w3.org/2001/XMLSchema" xmlns:p="http://schemas.microsoft.com/office/2006/metadata/properties" xmlns:ns1="http://schemas.microsoft.com/sharepoint/v3" xmlns:ns2="73a1b2c6-344e-47fc-acbc-c8e2afaf4e34" xmlns:ns3="1b1a3f80-dc39-4394-9554-0dc7bc45ed37" targetNamespace="http://schemas.microsoft.com/office/2006/metadata/properties" ma:root="true" ma:fieldsID="2cb9709fd8f98cd362d62313ef5fe71d" ns1:_="" ns2:_="" ns3:_="">
    <xsd:import namespace="http://schemas.microsoft.com/sharepoint/v3"/>
    <xsd:import namespace="73a1b2c6-344e-47fc-acbc-c8e2afaf4e34"/>
    <xsd:import namespace="1b1a3f80-dc39-4394-9554-0dc7bc45ed37"/>
    <xsd:element name="properties">
      <xsd:complexType>
        <xsd:sequence>
          <xsd:element name="documentManagement">
            <xsd:complexType>
              <xsd:all>
                <xsd:element ref="ns2:MediaServiceMetadata" minOccurs="0"/>
                <xsd:element ref="ns2:MediaServiceFastMetadata" minOccurs="0"/>
                <xsd:element ref="ns1:Language"/>
                <xsd:element ref="ns3:SharedWithUsers" minOccurs="0"/>
                <xsd:element ref="ns3:SharedWithDetails" minOccurs="0"/>
                <xsd:element ref="ns3:TaxCatchAll" minOccurs="0"/>
                <xsd:element ref="ns2:Contents" minOccurs="0"/>
                <xsd:element ref="ns2:MediaServiceDateTake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0" ma:displayName="Language" ma:default="English" ma:format="Dropdown" ma:internalName="Language">
      <xsd:simpleType>
        <xsd:restriction base="dms:Choice">
          <xsd:enumeration value="Arabic"/>
          <xsd:enumeration value="English"/>
          <xsd:enumeration value="French"/>
        </xsd:restriction>
      </xsd:simpleType>
    </xsd:element>
  </xsd:schema>
  <xsd:schema xmlns:xsd="http://www.w3.org/2001/XMLSchema" xmlns:xs="http://www.w3.org/2001/XMLSchema" xmlns:dms="http://schemas.microsoft.com/office/2006/documentManagement/types" xmlns:pc="http://schemas.microsoft.com/office/infopath/2007/PartnerControls" targetNamespace="73a1b2c6-344e-47fc-acbc-c8e2afaf4e3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Contents" ma:index="15" nillable="true" ma:displayName="Contents" ma:internalName="Contents">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1a3f80-dc39-4394-9554-0dc7bc45ed3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3" nillable="true" ma:displayName="Taxonomy Catch All Column" ma:hidden="true" ma:list="{509b053c-15c5-4e0c-9725-911bf73d47c5}" ma:internalName="TaxCatchAll" ma:showField="CatchAllData" ma:web="1b1a3f80-dc39-4394-9554-0dc7bc45ed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4"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anguage xmlns="http://schemas.microsoft.com/sharepoint/v3">English</Language>
    <TaxCatchAll xmlns="1b1a3f80-dc39-4394-9554-0dc7bc45ed37"/>
    <Contents xmlns="73a1b2c6-344e-47fc-acbc-c8e2afaf4e3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75F18A-DE6E-45BA-8C4A-65FC5AE79C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3a1b2c6-344e-47fc-acbc-c8e2afaf4e34"/>
    <ds:schemaRef ds:uri="1b1a3f80-dc39-4394-9554-0dc7bc45ed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A24134-BA4D-433E-A974-AF385B9F4977}">
  <ds:schemaRefs>
    <ds:schemaRef ds:uri="http://purl.org/dc/terms/"/>
    <ds:schemaRef ds:uri="http://purl.org/dc/dcmitype/"/>
    <ds:schemaRef ds:uri="http://schemas.microsoft.com/office/2006/documentManagement/types"/>
    <ds:schemaRef ds:uri="http://purl.org/dc/elements/1.1/"/>
    <ds:schemaRef ds:uri="http://schemas.microsoft.com/sharepoint/v3"/>
    <ds:schemaRef ds:uri="http://schemas.microsoft.com/office/infopath/2007/PartnerControls"/>
    <ds:schemaRef ds:uri="http://schemas.openxmlformats.org/package/2006/metadata/core-properties"/>
    <ds:schemaRef ds:uri="http://schemas.microsoft.com/office/2006/metadata/properties"/>
    <ds:schemaRef ds:uri="1b1a3f80-dc39-4394-9554-0dc7bc45ed37"/>
    <ds:schemaRef ds:uri="73a1b2c6-344e-47fc-acbc-c8e2afaf4e34"/>
    <ds:schemaRef ds:uri="http://www.w3.org/XML/1998/namespace"/>
  </ds:schemaRefs>
</ds:datastoreItem>
</file>

<file path=customXml/itemProps3.xml><?xml version="1.0" encoding="utf-8"?>
<ds:datastoreItem xmlns:ds="http://schemas.openxmlformats.org/officeDocument/2006/customXml" ds:itemID="{2AFC225D-3042-4E5F-B8A5-31CC180E84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Cover Page</vt:lpstr>
      <vt:lpstr>Read Me</vt:lpstr>
      <vt:lpstr>Scope, Assumptions&amp;Reuse</vt:lpstr>
      <vt:lpstr>% Data</vt:lpstr>
      <vt:lpstr>Offshore Effort Estimate</vt:lpstr>
      <vt:lpstr>UX Effort Estimate</vt:lpstr>
      <vt:lpstr>Risks</vt:lpstr>
      <vt:lpstr>TW Estimate</vt:lpstr>
      <vt:lpstr>Offshore Estimate Distribution</vt:lpstr>
      <vt:lpstr>Cost - Detailed</vt:lpstr>
      <vt:lpstr>GM Calculator</vt:lpstr>
      <vt:lpstr>Tentative Timeline</vt:lpstr>
      <vt:lpstr>__xlnm._FilterDatabase</vt:lpstr>
      <vt:lpstr>__xlnm._FilterDatabase_3</vt:lpstr>
      <vt:lpstr>_Contingency</vt:lpstr>
      <vt:lpstr>_TAC</vt:lpstr>
      <vt:lpstr>_TBC</vt:lpstr>
      <vt:lpstr>Table1</vt:lpstr>
    </vt:vector>
  </TitlesOfParts>
  <Manager/>
  <Company>ITWORX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Reem Amer</dc:creator>
  <cp:keywords/>
  <dc:description/>
  <cp:lastModifiedBy>Mai Ali</cp:lastModifiedBy>
  <cp:revision/>
  <dcterms:created xsi:type="dcterms:W3CDTF">2011-08-23T13:03:44Z</dcterms:created>
  <dcterms:modified xsi:type="dcterms:W3CDTF">2020-11-03T08:37:29Z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reem</vt:lpwstr>
  </property>
  <property fmtid="{D5CDD505-2E9C-101B-9397-08002B2CF9AE}" pid="3" name="SPSDescription">
    <vt:lpwstr/>
  </property>
  <property fmtid="{D5CDD505-2E9C-101B-9397-08002B2CF9AE}" pid="4" name="Status">
    <vt:lpwstr>Final</vt:lpwstr>
  </property>
  <property fmtid="{D5CDD505-2E9C-101B-9397-08002B2CF9AE}" pid="5" name="ContentTypeId">
    <vt:lpwstr>0x01010098C434516E91F5448550BFB28CC49E39</vt:lpwstr>
  </property>
  <property fmtid="{D5CDD505-2E9C-101B-9397-08002B2CF9AE}" pid="6" name="_dlc_DocIdItemGuid">
    <vt:lpwstr>907a0fef-fc05-4a2c-8569-c209c4f8eba4</vt:lpwstr>
  </property>
</Properties>
</file>