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 activeTab="1"/>
  </bookViews>
  <sheets>
    <sheet name="Feuil1" sheetId="1" r:id="rId1"/>
    <sheet name="Feuil2" sheetId="2" r:id="rId2"/>
    <sheet name="Feuil3" sheetId="3" r:id="rId3"/>
  </sheets>
  <calcPr calcId="145621" calcCompleted="0"/>
</workbook>
</file>

<file path=xl/calcChain.xml><?xml version="1.0" encoding="utf-8"?>
<calcChain xmlns="http://schemas.openxmlformats.org/spreadsheetml/2006/main">
  <c r="N10" i="2" l="1"/>
  <c r="H17" i="2"/>
  <c r="I17" i="2"/>
  <c r="E17" i="2"/>
  <c r="D17" i="2"/>
  <c r="O10" i="1" l="1"/>
  <c r="I10" i="2"/>
  <c r="H10" i="2"/>
  <c r="E10" i="2"/>
  <c r="D10" i="2"/>
  <c r="I13" i="2"/>
  <c r="H13" i="2"/>
  <c r="E13" i="2"/>
  <c r="D13" i="2"/>
  <c r="M17" i="1"/>
  <c r="L17" i="1"/>
  <c r="K17" i="1" s="1"/>
  <c r="J17" i="1"/>
  <c r="G17" i="1"/>
  <c r="F17" i="1"/>
  <c r="C17" i="1"/>
  <c r="B17" i="1"/>
  <c r="I17" i="1"/>
  <c r="H17" i="1"/>
  <c r="E17" i="1"/>
  <c r="D17" i="1"/>
  <c r="L10" i="1"/>
  <c r="I13" i="1"/>
  <c r="H13" i="1"/>
  <c r="E13" i="1"/>
  <c r="D13" i="1"/>
  <c r="G10" i="2" l="1"/>
  <c r="Q10" i="2" s="1"/>
  <c r="L10" i="2"/>
  <c r="M10" i="2"/>
  <c r="F10" i="2"/>
  <c r="K10" i="2"/>
  <c r="B10" i="2"/>
  <c r="C10" i="2"/>
  <c r="C10" i="1"/>
  <c r="G10" i="1"/>
  <c r="U10" i="1" s="1"/>
  <c r="T15" i="1" s="1"/>
  <c r="O10" i="2" l="1"/>
  <c r="N15" i="2" s="1"/>
  <c r="N20" i="2" s="1"/>
  <c r="S10" i="2"/>
  <c r="R15" i="2" s="1"/>
  <c r="R20" i="2" s="1"/>
  <c r="U10" i="2"/>
  <c r="T15" i="2" s="1"/>
  <c r="T20" i="2" s="1"/>
  <c r="J10" i="2"/>
  <c r="P15" i="2"/>
  <c r="P20" i="2" s="1"/>
  <c r="Q15" i="2"/>
  <c r="Q20" i="2" s="1"/>
  <c r="O15" i="2"/>
  <c r="O20" i="2" s="1"/>
  <c r="U15" i="1"/>
  <c r="M10" i="1"/>
  <c r="Q10" i="1"/>
  <c r="S10" i="1"/>
  <c r="U15" i="2" l="1"/>
  <c r="U20" i="2" s="1"/>
  <c r="S15" i="2"/>
  <c r="S20" i="2" s="1"/>
  <c r="R24" i="2" s="1"/>
  <c r="T24" i="2"/>
  <c r="P24" i="2"/>
  <c r="N24" i="2"/>
  <c r="S15" i="1"/>
  <c r="R15" i="1"/>
  <c r="Q15" i="1"/>
  <c r="P15" i="1"/>
  <c r="O15" i="1"/>
  <c r="O20" i="1" s="1"/>
  <c r="N15" i="1"/>
  <c r="U20" i="1"/>
  <c r="Q20" i="1"/>
  <c r="S20" i="1"/>
  <c r="J10" i="1" l="1"/>
  <c r="R20" i="1"/>
  <c r="R24" i="1" s="1"/>
  <c r="K10" i="1"/>
  <c r="T20" i="1"/>
  <c r="T24" i="1" s="1"/>
  <c r="P20" i="1"/>
  <c r="P24" i="1" s="1"/>
  <c r="N20" i="1"/>
  <c r="N24" i="1" s="1"/>
</calcChain>
</file>

<file path=xl/sharedStrings.xml><?xml version="1.0" encoding="utf-8"?>
<sst xmlns="http://schemas.openxmlformats.org/spreadsheetml/2006/main" count="128" uniqueCount="18">
  <si>
    <t>Mating</t>
  </si>
  <si>
    <t>Mag</t>
  </si>
  <si>
    <t>Phase</t>
  </si>
  <si>
    <t>Freq</t>
  </si>
  <si>
    <t>Real</t>
  </si>
  <si>
    <t>Ima</t>
  </si>
  <si>
    <t>Direct fixt</t>
  </si>
  <si>
    <t>Delay</t>
  </si>
  <si>
    <t>Jackvect</t>
  </si>
  <si>
    <t>Case 1</t>
  </si>
  <si>
    <t>case 2</t>
  </si>
  <si>
    <t>Case3</t>
  </si>
  <si>
    <t>Case4</t>
  </si>
  <si>
    <t>Reembeded</t>
  </si>
  <si>
    <t>rad</t>
  </si>
  <si>
    <t>PlugVector Case</t>
  </si>
  <si>
    <t>Mag/phase</t>
  </si>
  <si>
    <t>real/img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</si>
</sst>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11" fontId="1" fillId="0" borderId="0" xfId="0" applyNumberFormat="1" applyFont="1"/>
    <xf numFmtId="0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4"/>
  <sheetViews>
    <sheetView workbookViewId="0">
      <selection activeCell="Q16" sqref="Q16"/>
    </sheetView>
  </sheetViews>
  <sheetFormatPr baseColWidth="10" defaultColWidth="11.42578125" defaultRowHeight="15" x14ac:dyDescent="0.25"/>
  <cols>
    <col min="8" max="8" width="12" bestFit="1" customWidth="1"/>
    <col min="9" max="9" width="11.7109375" bestFit="1" customWidth="1"/>
  </cols>
  <sheetData>
    <row r="3" spans="1:21" x14ac:dyDescent="0.25">
      <c r="B3" t="s">
        <v>7</v>
      </c>
    </row>
    <row r="4" spans="1:21" x14ac:dyDescent="0.25">
      <c r="B4" s="5">
        <v>3.45E-10</v>
      </c>
    </row>
    <row r="7" spans="1:21" x14ac:dyDescent="0.25">
      <c r="B7" t="s">
        <v>0</v>
      </c>
      <c r="F7" t="s">
        <v>6</v>
      </c>
      <c r="J7" t="s">
        <v>8</v>
      </c>
      <c r="N7" t="s">
        <v>9</v>
      </c>
      <c r="O7" t="s">
        <v>14</v>
      </c>
      <c r="P7" t="s">
        <v>10</v>
      </c>
      <c r="Q7" t="s">
        <v>14</v>
      </c>
      <c r="R7" t="s">
        <v>11</v>
      </c>
      <c r="S7" t="s">
        <v>14</v>
      </c>
      <c r="T7" t="s">
        <v>12</v>
      </c>
      <c r="U7" t="s">
        <v>14</v>
      </c>
    </row>
    <row r="8" spans="1:21" x14ac:dyDescent="0.25">
      <c r="A8" t="s">
        <v>3</v>
      </c>
      <c r="B8" t="s">
        <v>1</v>
      </c>
      <c r="C8" t="s">
        <v>2</v>
      </c>
      <c r="D8" t="s">
        <v>4</v>
      </c>
      <c r="E8" t="s">
        <v>5</v>
      </c>
      <c r="F8" t="s">
        <v>1</v>
      </c>
      <c r="G8" t="s">
        <v>2</v>
      </c>
      <c r="H8" t="s">
        <v>4</v>
      </c>
      <c r="I8" t="s">
        <v>5</v>
      </c>
      <c r="J8" t="s">
        <v>1</v>
      </c>
      <c r="K8" t="s">
        <v>2</v>
      </c>
      <c r="L8" t="s">
        <v>4</v>
      </c>
      <c r="M8" t="s">
        <v>5</v>
      </c>
      <c r="N8" t="s">
        <v>1</v>
      </c>
      <c r="O8" t="s">
        <v>2</v>
      </c>
      <c r="P8" t="s">
        <v>1</v>
      </c>
      <c r="Q8" t="s">
        <v>2</v>
      </c>
      <c r="R8" t="s">
        <v>1</v>
      </c>
      <c r="S8" t="s">
        <v>2</v>
      </c>
      <c r="T8" t="s">
        <v>1</v>
      </c>
      <c r="U8" t="s">
        <v>2</v>
      </c>
    </row>
    <row r="9" spans="1:21" x14ac:dyDescent="0.25">
      <c r="E9" s="7"/>
    </row>
    <row r="10" spans="1:21" x14ac:dyDescent="0.25">
      <c r="A10">
        <v>100</v>
      </c>
      <c r="B10" s="4">
        <v>-58.15</v>
      </c>
      <c r="C10" s="3">
        <f>35+ 360*$A10*10^6*B4</f>
        <v>47.42</v>
      </c>
      <c r="D10" s="6">
        <v>8.3723000000000001E-4</v>
      </c>
      <c r="E10" s="7">
        <v>9.1111999999999996E-4</v>
      </c>
      <c r="F10" s="4">
        <v>-39.200000000000003</v>
      </c>
      <c r="G10" s="3">
        <f>-110 + 360*$A10*10^6*B4</f>
        <v>-97.58</v>
      </c>
      <c r="H10">
        <v>-1.44637E-3</v>
      </c>
      <c r="I10">
        <v>-1.086897E-2</v>
      </c>
      <c r="J10">
        <f>10*LOG((L10)^2+(M10)^2)</f>
        <v>-38.416816954900568</v>
      </c>
      <c r="K10">
        <f>ATAN2(L10,M10)*180/PI()</f>
        <v>79.029142605330776</v>
      </c>
      <c r="L10">
        <f>D10-H10</f>
        <v>2.2836000000000002E-3</v>
      </c>
      <c r="M10">
        <f>E10-I10</f>
        <v>1.178009E-2</v>
      </c>
      <c r="N10">
        <v>-38.1</v>
      </c>
      <c r="O10" s="1">
        <f>G10*PI()/180</f>
        <v>-1.7030922840960667</v>
      </c>
      <c r="P10">
        <v>-38.6</v>
      </c>
      <c r="Q10" s="1">
        <f>G10*PI()/180</f>
        <v>-1.7030922840960667</v>
      </c>
      <c r="R10">
        <v>-39</v>
      </c>
      <c r="S10" s="1">
        <f>G10*PI()/180</f>
        <v>-1.7030922840960667</v>
      </c>
      <c r="T10">
        <v>-39.5</v>
      </c>
      <c r="U10" s="1">
        <f>G10*PI()/180</f>
        <v>-1.7030922840960667</v>
      </c>
    </row>
    <row r="12" spans="1:21" x14ac:dyDescent="0.25">
      <c r="N12" t="s">
        <v>9</v>
      </c>
      <c r="P12" t="s">
        <v>10</v>
      </c>
      <c r="R12" t="s">
        <v>11</v>
      </c>
      <c r="T12" t="s">
        <v>12</v>
      </c>
    </row>
    <row r="13" spans="1:21" x14ac:dyDescent="0.25">
      <c r="D13" s="2">
        <f>10^(B13/20)*COS(C13*PI()/180)</f>
        <v>1</v>
      </c>
      <c r="E13">
        <f>10^(B13/20)*SIN(C13*PI()/180)</f>
        <v>0</v>
      </c>
      <c r="H13">
        <f>10^(F13/20)*COS(G13*PI()/180)</f>
        <v>1</v>
      </c>
      <c r="I13">
        <f>10^(F13/20)*SIN(G13*PI()/180)</f>
        <v>0</v>
      </c>
      <c r="N13" t="s">
        <v>4</v>
      </c>
      <c r="O13" t="s">
        <v>5</v>
      </c>
      <c r="P13" t="s">
        <v>4</v>
      </c>
      <c r="Q13" t="s">
        <v>5</v>
      </c>
      <c r="R13" t="s">
        <v>4</v>
      </c>
      <c r="S13" t="s">
        <v>5</v>
      </c>
      <c r="T13" t="s">
        <v>4</v>
      </c>
      <c r="U13" t="s">
        <v>5</v>
      </c>
    </row>
    <row r="15" spans="1:21" x14ac:dyDescent="0.25">
      <c r="N15" s="2">
        <f>10^(N10/20)*COS(O10)</f>
        <v>-1.6416439872837213E-3</v>
      </c>
      <c r="O15" s="2">
        <f>10^(N10/20)*SIN(O10)</f>
        <v>-1.2336396025998161E-2</v>
      </c>
      <c r="P15" s="1">
        <f>10^(P10/20)*COS(Q10)</f>
        <v>-1.5498118611845862E-3</v>
      </c>
      <c r="Q15" s="1">
        <f>10^(P10/20)*SIN(Q10)</f>
        <v>-1.1646308842513999E-2</v>
      </c>
      <c r="R15" s="1">
        <f>10^(R10/20)*COS(S10)</f>
        <v>-1.4800588371593642E-3</v>
      </c>
      <c r="S15" s="1">
        <f>10^(R10/20)*SIN(S10)</f>
        <v>-1.1122138599116772E-2</v>
      </c>
      <c r="T15" s="1">
        <f>10^(T10/20)*COS(U10)</f>
        <v>-1.3972656427633933E-3</v>
      </c>
      <c r="U15" s="1">
        <f>10^(T10/20)*SIN(U10)</f>
        <v>-1.0499975912055665E-2</v>
      </c>
    </row>
    <row r="17" spans="2:21" x14ac:dyDescent="0.25">
      <c r="B17">
        <f>10*LOG(D17^2+E17^2)</f>
        <v>-103.75386250376351</v>
      </c>
      <c r="C17">
        <f>ATAN2(E17,D17)*180/PI()</f>
        <v>84.404467468827121</v>
      </c>
      <c r="D17">
        <f>6.46*10^-6</f>
        <v>6.46E-6</v>
      </c>
      <c r="E17">
        <f>0.6329*10^-6</f>
        <v>6.3290000000000001E-7</v>
      </c>
      <c r="F17">
        <f>10*LOG(H17^2+I17^2)</f>
        <v>-90.020320501222216</v>
      </c>
      <c r="G17">
        <f>ATAN2(I17,H17)*180/PI()</f>
        <v>170.10953268160253</v>
      </c>
      <c r="H17">
        <f>5.419*10^-6</f>
        <v>5.4189999999999993E-6</v>
      </c>
      <c r="I17">
        <f>-31.08*10^-6</f>
        <v>-3.1079999999999994E-5</v>
      </c>
      <c r="J17">
        <f>10*LOG((L17)^2+(M17)^2)</f>
        <v>-89.970603702401917</v>
      </c>
      <c r="K17">
        <f>ATAN2(L17,M17)*180/PI()</f>
        <v>88.119897667962434</v>
      </c>
      <c r="L17">
        <f>D17-H17</f>
        <v>1.0410000000000007E-6</v>
      </c>
      <c r="M17">
        <f>E17-I17</f>
        <v>3.1712899999999992E-5</v>
      </c>
    </row>
    <row r="18" spans="2:21" x14ac:dyDescent="0.25">
      <c r="N18" t="s">
        <v>13</v>
      </c>
    </row>
    <row r="19" spans="2:21" x14ac:dyDescent="0.25">
      <c r="N19" t="s">
        <v>4</v>
      </c>
      <c r="O19" t="s">
        <v>5</v>
      </c>
      <c r="P19" t="s">
        <v>4</v>
      </c>
      <c r="Q19" t="s">
        <v>5</v>
      </c>
      <c r="R19" t="s">
        <v>4</v>
      </c>
      <c r="S19" t="s">
        <v>5</v>
      </c>
      <c r="T19" t="s">
        <v>4</v>
      </c>
      <c r="U19" t="s">
        <v>5</v>
      </c>
    </row>
    <row r="20" spans="2:21" x14ac:dyDescent="0.25">
      <c r="N20" s="1">
        <f>$L10+N15</f>
        <v>6.4195601271627893E-4</v>
      </c>
      <c r="O20" s="1">
        <f>$M10+O15</f>
        <v>-5.5630602599816142E-4</v>
      </c>
      <c r="P20" s="1">
        <f>$L10+P15</f>
        <v>7.33788138815414E-4</v>
      </c>
      <c r="Q20" s="1">
        <f>$M10+Q15</f>
        <v>1.3378115748600115E-4</v>
      </c>
      <c r="R20" s="1">
        <f>$L10+R15</f>
        <v>8.0354116284063601E-4</v>
      </c>
      <c r="S20" s="1">
        <f>$M10+S15</f>
        <v>6.5795140088322802E-4</v>
      </c>
      <c r="T20" s="1">
        <f>$L10+T15</f>
        <v>8.8633435723660696E-4</v>
      </c>
      <c r="U20" s="1">
        <f>$M10+U15</f>
        <v>1.2801140879443347E-3</v>
      </c>
    </row>
    <row r="23" spans="2:21" x14ac:dyDescent="0.25">
      <c r="N23" t="s">
        <v>1</v>
      </c>
      <c r="O23" t="s">
        <v>2</v>
      </c>
      <c r="P23" t="s">
        <v>1</v>
      </c>
      <c r="Q23" t="s">
        <v>2</v>
      </c>
      <c r="R23" t="s">
        <v>1</v>
      </c>
      <c r="S23" t="s">
        <v>2</v>
      </c>
      <c r="T23" t="s">
        <v>1</v>
      </c>
      <c r="U23" t="s">
        <v>2</v>
      </c>
    </row>
    <row r="24" spans="2:21" x14ac:dyDescent="0.25">
      <c r="N24" s="1">
        <f>10*LOG((N20)^2+(O20)^2)</f>
        <v>-61.417131552225364</v>
      </c>
      <c r="P24" s="1">
        <f>10*LOG((P20)^2+(Q20)^2)</f>
        <v>-62.546578163055244</v>
      </c>
      <c r="R24" s="1">
        <f>10*LOG((R20)^2+(S20)^2)</f>
        <v>-59.671482626543735</v>
      </c>
      <c r="T24" s="1">
        <f>10*LOG((T20)^2+(U20)^2)</f>
        <v>-56.154171011733297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5"/>
  <sheetViews>
    <sheetView tabSelected="1" workbookViewId="0">
      <selection activeCell="M11" sqref="M11"/>
    </sheetView>
  </sheetViews>
  <sheetFormatPr baseColWidth="10" defaultColWidth="11.42578125" defaultRowHeight="15" x14ac:dyDescent="0.25"/>
  <cols>
    <col min="4" max="5" width="12" bestFit="1" customWidth="1"/>
    <col min="8" max="8" width="12" customWidth="1"/>
    <col min="9" max="9" width="11.7109375" customWidth="1"/>
    <col min="22" max="22" width="15.42578125" bestFit="1" customWidth="1"/>
  </cols>
  <sheetData>
    <row r="3" spans="1:23" x14ac:dyDescent="0.25">
      <c r="B3" t="s">
        <v>7</v>
      </c>
    </row>
    <row r="4" spans="1:23" x14ac:dyDescent="0.25">
      <c r="B4" s="5">
        <v>3.45E-10</v>
      </c>
    </row>
    <row r="7" spans="1:23" x14ac:dyDescent="0.25">
      <c r="B7" t="s">
        <v>0</v>
      </c>
      <c r="F7" t="s">
        <v>6</v>
      </c>
      <c r="J7" t="s">
        <v>8</v>
      </c>
      <c r="N7" t="s">
        <v>9</v>
      </c>
      <c r="O7" t="s">
        <v>14</v>
      </c>
      <c r="P7" t="s">
        <v>10</v>
      </c>
      <c r="Q7" t="s">
        <v>14</v>
      </c>
      <c r="R7" t="s">
        <v>11</v>
      </c>
      <c r="S7" t="s">
        <v>14</v>
      </c>
      <c r="T7" t="s">
        <v>12</v>
      </c>
      <c r="U7" t="s">
        <v>14</v>
      </c>
    </row>
    <row r="8" spans="1:23" x14ac:dyDescent="0.25">
      <c r="A8" t="s">
        <v>3</v>
      </c>
      <c r="B8" t="s">
        <v>1</v>
      </c>
      <c r="C8" t="s">
        <v>2</v>
      </c>
      <c r="D8" t="s">
        <v>4</v>
      </c>
      <c r="E8" t="s">
        <v>5</v>
      </c>
      <c r="F8" t="s">
        <v>1</v>
      </c>
      <c r="G8" t="s">
        <v>2</v>
      </c>
      <c r="H8" t="s">
        <v>4</v>
      </c>
      <c r="I8" t="s">
        <v>5</v>
      </c>
      <c r="J8" t="s">
        <v>1</v>
      </c>
      <c r="K8" t="s">
        <v>2</v>
      </c>
      <c r="L8" t="s">
        <v>4</v>
      </c>
      <c r="M8" t="s">
        <v>5</v>
      </c>
      <c r="N8" t="s">
        <v>1</v>
      </c>
      <c r="O8" t="s">
        <v>2</v>
      </c>
      <c r="P8" t="s">
        <v>1</v>
      </c>
      <c r="Q8" t="s">
        <v>2</v>
      </c>
      <c r="R8" t="s">
        <v>1</v>
      </c>
      <c r="S8" t="s">
        <v>2</v>
      </c>
      <c r="T8" t="s">
        <v>1</v>
      </c>
      <c r="U8" t="s">
        <v>2</v>
      </c>
    </row>
    <row r="9" spans="1:23" x14ac:dyDescent="0.25">
      <c r="E9" s="7"/>
    </row>
    <row r="10" spans="1:23" x14ac:dyDescent="0.25">
      <c r="A10">
        <v>0.3</v>
      </c>
      <c r="B10">
        <f>10*LOG(D17^2+E17^2)</f>
        <v>-103.08229375822124</v>
      </c>
      <c r="C10">
        <f>ATAN2(E17,D17)*180/PI()</f>
        <v>37.788277246045617</v>
      </c>
      <c r="D10">
        <f>6.46*10^-6</f>
        <v>6.46E-6</v>
      </c>
      <c r="E10">
        <f>0.6329*10^-6</f>
        <v>6.3290000000000001E-7</v>
      </c>
      <c r="F10">
        <f>10*LOG(H17^2+I17^2)</f>
        <v>-89.319921612350328</v>
      </c>
      <c r="G10">
        <f>ATAN2(H17,I17)*180/PI()</f>
        <v>-69.440032963829822</v>
      </c>
      <c r="H10">
        <f>5.419*10^-6</f>
        <v>5.4189999999999993E-6</v>
      </c>
      <c r="I10">
        <f>-31.08*10^-6</f>
        <v>-3.1079999999999994E-5</v>
      </c>
      <c r="J10">
        <f>10*LOG((L10)^2+(M10)^2)</f>
        <v>-88.325662151983835</v>
      </c>
      <c r="K10">
        <f>ATAN2(L10,M10)*180/PI()</f>
        <v>101.60384757745626</v>
      </c>
      <c r="L10">
        <f>D17-H17</f>
        <v>-7.7129999999999988E-6</v>
      </c>
      <c r="M10">
        <f>E17-I17</f>
        <v>3.7562000000000004E-5</v>
      </c>
      <c r="N10">
        <f>-(38.1-20*LOG10(A10/100))</f>
        <v>-88.557574905606742</v>
      </c>
      <c r="O10" s="1">
        <f>G10*PI()/180</f>
        <v>-1.2119572079122269</v>
      </c>
      <c r="P10">
        <v>-38.6</v>
      </c>
      <c r="Q10" s="1">
        <f>G10*PI()/180</f>
        <v>-1.2119572079122269</v>
      </c>
      <c r="R10">
        <v>-39</v>
      </c>
      <c r="S10" s="1">
        <f>G10*PI()/180</f>
        <v>-1.2119572079122269</v>
      </c>
      <c r="T10">
        <v>-39.5</v>
      </c>
      <c r="U10" s="1">
        <f>G10*PI()/180</f>
        <v>-1.2119572079122269</v>
      </c>
      <c r="V10" t="s">
        <v>15</v>
      </c>
      <c r="W10" t="s">
        <v>16</v>
      </c>
    </row>
    <row r="12" spans="1:23" x14ac:dyDescent="0.25">
      <c r="N12" t="s">
        <v>9</v>
      </c>
      <c r="P12" t="s">
        <v>10</v>
      </c>
      <c r="R12" t="s">
        <v>11</v>
      </c>
      <c r="T12" t="s">
        <v>12</v>
      </c>
    </row>
    <row r="13" spans="1:23" x14ac:dyDescent="0.25">
      <c r="D13" s="2">
        <f>10^(B13/20)*COS(C13*PI()/180)</f>
        <v>1</v>
      </c>
      <c r="E13">
        <f>10^(B13/20)*SIN(C13*PI()/180)</f>
        <v>0</v>
      </c>
      <c r="H13">
        <f>10^(F13/20)*COS(G13*PI()/180)</f>
        <v>1</v>
      </c>
      <c r="I13">
        <f>10^(F13/20)*SIN(G13*PI()/180)</f>
        <v>0</v>
      </c>
      <c r="N13" t="s">
        <v>4</v>
      </c>
      <c r="O13" t="s">
        <v>5</v>
      </c>
      <c r="P13" t="s">
        <v>4</v>
      </c>
      <c r="Q13" t="s">
        <v>5</v>
      </c>
      <c r="R13" t="s">
        <v>4</v>
      </c>
      <c r="S13" t="s">
        <v>5</v>
      </c>
      <c r="T13" t="s">
        <v>4</v>
      </c>
      <c r="U13" t="s">
        <v>5</v>
      </c>
    </row>
    <row r="15" spans="1:23" x14ac:dyDescent="0.25">
      <c r="N15" s="2">
        <f>10^(N10/20)*COS(O10)</f>
        <v>1.3111740421452401E-5</v>
      </c>
      <c r="O15" s="2">
        <f>10^(N10/20)*SIN(O10)</f>
        <v>-3.4957362888834797E-5</v>
      </c>
      <c r="P15" s="1">
        <f>10^(P10/20)*COS(Q10)</f>
        <v>4.1260937173033009E-3</v>
      </c>
      <c r="Q15" s="1">
        <f>10^(P10/20)*SIN(Q10)</f>
        <v>-1.1000626213826121E-2</v>
      </c>
      <c r="R15" s="1">
        <f>10^(R10/20)*COS(S10)</f>
        <v>3.9403889092542834E-3</v>
      </c>
      <c r="S15" s="1">
        <f>10^(R10/20)*SIN(S10)</f>
        <v>-1.0505516475797016E-2</v>
      </c>
      <c r="T15" s="1">
        <f>10^(T10/20)*COS(U10)</f>
        <v>3.7199670065779298E-3</v>
      </c>
      <c r="U15" s="1">
        <f>10^(T10/20)*SIN(U10)</f>
        <v>-9.9178470899771286E-3</v>
      </c>
      <c r="V15" t="s">
        <v>15</v>
      </c>
      <c r="W15" t="s">
        <v>17</v>
      </c>
    </row>
    <row r="17" spans="4:21" x14ac:dyDescent="0.25">
      <c r="D17">
        <f>4.297*10^-6</f>
        <v>4.2969999999999997E-6</v>
      </c>
      <c r="E17">
        <f>5.542*10^-6</f>
        <v>5.5419999999999996E-6</v>
      </c>
      <c r="H17">
        <f>12.01*10^-6</f>
        <v>1.2009999999999999E-5</v>
      </c>
      <c r="I17">
        <f>-32.02*10^-6</f>
        <v>-3.2020000000000002E-5</v>
      </c>
    </row>
    <row r="18" spans="4:21" x14ac:dyDescent="0.25">
      <c r="N18" t="s">
        <v>13</v>
      </c>
    </row>
    <row r="19" spans="4:21" x14ac:dyDescent="0.25">
      <c r="N19" t="s">
        <v>4</v>
      </c>
      <c r="O19" t="s">
        <v>5</v>
      </c>
      <c r="P19" t="s">
        <v>4</v>
      </c>
      <c r="Q19" t="s">
        <v>5</v>
      </c>
      <c r="R19" t="s">
        <v>4</v>
      </c>
      <c r="S19" t="s">
        <v>5</v>
      </c>
      <c r="T19" t="s">
        <v>4</v>
      </c>
      <c r="U19" t="s">
        <v>5</v>
      </c>
    </row>
    <row r="20" spans="4:21" x14ac:dyDescent="0.25">
      <c r="N20" s="2">
        <f>$L10+N15</f>
        <v>5.3987404214524025E-6</v>
      </c>
      <c r="O20" s="2">
        <f>$M10+O15</f>
        <v>2.6046371111652071E-6</v>
      </c>
      <c r="P20" s="2">
        <f>$L10+P15</f>
        <v>4.1183807173033006E-3</v>
      </c>
      <c r="Q20" s="2">
        <f>$M10+Q15</f>
        <v>-1.0963064213826122E-2</v>
      </c>
      <c r="R20" s="2">
        <f>$L10+R15</f>
        <v>3.932675909254283E-3</v>
      </c>
      <c r="S20" s="2">
        <f>$M10+S15</f>
        <v>-1.0467954475797016E-2</v>
      </c>
      <c r="T20" s="2">
        <f>$L10+T15</f>
        <v>3.7122540065779299E-3</v>
      </c>
      <c r="U20" s="2">
        <f>$M10+U15</f>
        <v>-9.880285089977129E-3</v>
      </c>
    </row>
    <row r="21" spans="4:21" x14ac:dyDescent="0.25">
      <c r="N21" s="2"/>
      <c r="O21" s="2"/>
      <c r="P21" s="2"/>
      <c r="Q21" s="2"/>
      <c r="R21" s="2"/>
      <c r="S21" s="2"/>
      <c r="T21" s="2"/>
      <c r="U21" s="2"/>
    </row>
    <row r="22" spans="4:21" x14ac:dyDescent="0.25">
      <c r="N22" s="2"/>
      <c r="O22" s="2"/>
      <c r="P22" s="2"/>
      <c r="Q22" s="2"/>
      <c r="R22" s="2"/>
      <c r="S22" s="2"/>
      <c r="T22" s="2"/>
      <c r="U22" s="2"/>
    </row>
    <row r="23" spans="4:21" x14ac:dyDescent="0.25">
      <c r="N23" s="2" t="s">
        <v>1</v>
      </c>
      <c r="O23" s="2" t="s">
        <v>2</v>
      </c>
      <c r="P23" s="2" t="s">
        <v>1</v>
      </c>
      <c r="Q23" s="2" t="s">
        <v>2</v>
      </c>
      <c r="R23" s="2" t="s">
        <v>1</v>
      </c>
      <c r="S23" s="2" t="s">
        <v>2</v>
      </c>
      <c r="T23" s="2" t="s">
        <v>1</v>
      </c>
      <c r="U23" s="2" t="s">
        <v>2</v>
      </c>
    </row>
    <row r="24" spans="4:21" x14ac:dyDescent="0.25">
      <c r="N24" s="2">
        <f>10*LOG((N20)^2+(O20)^2)</f>
        <v>-104.44536344949141</v>
      </c>
      <c r="O24" s="2"/>
      <c r="P24" s="2">
        <f>10*LOG((P20)^2+(Q20)^2)</f>
        <v>-38.628047051943526</v>
      </c>
      <c r="Q24" s="2"/>
      <c r="R24" s="2">
        <f>10*LOG((R20)^2+(S20)^2)</f>
        <v>-39.029371050202229</v>
      </c>
      <c r="S24" s="2"/>
      <c r="T24" s="2">
        <f>10*LOG((T20)^2+(U20)^2)</f>
        <v>-39.531114437105188</v>
      </c>
      <c r="U24" s="2"/>
    </row>
    <row r="25" spans="4:21" x14ac:dyDescent="0.25">
      <c r="N25" s="2"/>
      <c r="O25" s="2"/>
      <c r="P25" s="2"/>
      <c r="Q25" s="2"/>
      <c r="R25" s="2"/>
      <c r="S25" s="2"/>
      <c r="T25" s="2"/>
      <c r="U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Belden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Virak Siev</dc:creator>
  <cp:lastModifiedBy>Virak Siev</cp:lastModifiedBy>
  <dcterms:created xsi:type="dcterms:W3CDTF">2016-11-25T21:12:17Z</dcterms:created>
  <dcterms:modified xsi:type="dcterms:W3CDTF">2017-06-27T19:40:03Z</dcterms:modified>
</cp:coreProperties>
</file>