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ATOS\BELÉN\3º UNI\Excel\"/>
    </mc:Choice>
  </mc:AlternateContent>
  <xr:revisionPtr revIDLastSave="0" documentId="13_ncr:1_{DDDF3C5E-BB35-4C5B-8EEC-4A5A17F4DE8B}" xr6:coauthVersionLast="47" xr6:coauthVersionMax="47" xr10:uidLastSave="{00000000-0000-0000-0000-000000000000}"/>
  <bookViews>
    <workbookView xWindow="28680" yWindow="-120" windowWidth="29040" windowHeight="15840" tabRatio="664" activeTab="1" xr2:uid="{00000000-000D-0000-FFFF-FFFF00000000}"/>
  </bookViews>
  <sheets>
    <sheet name="Empezando Con Fórmulas" sheetId="9" r:id="rId1"/>
    <sheet name="Ejercicio Notas" sheetId="1" r:id="rId2"/>
    <sheet name="Ejemplo Func. Matemáticas" sheetId="2" r:id="rId3"/>
    <sheet name="Ejemplo Func. Logicas" sheetId="3" r:id="rId4"/>
    <sheet name="Ejemplo Func. Busqueda" sheetId="11" r:id="rId5"/>
    <sheet name="Ejemplo Func. Texto" sheetId="8" r:id="rId6"/>
    <sheet name="Ejemplos Func. Fecha y Hora" sheetId="13" r:id="rId7"/>
    <sheet name="Hoja1" sheetId="1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27" i="3"/>
  <c r="G28" i="3"/>
  <c r="C21" i="3"/>
  <c r="B21" i="3"/>
  <c r="C17" i="3"/>
  <c r="C12" i="3"/>
  <c r="B18" i="3"/>
  <c r="D16" i="3"/>
  <c r="B13" i="3"/>
  <c r="D11" i="3"/>
  <c r="C16" i="3"/>
  <c r="B17" i="3"/>
  <c r="B12" i="3"/>
  <c r="C11" i="3"/>
  <c r="D8" i="3"/>
  <c r="D7" i="3"/>
  <c r="C8" i="3"/>
  <c r="C7" i="3"/>
  <c r="D6" i="3"/>
  <c r="B8" i="3"/>
  <c r="B7" i="3"/>
  <c r="C6" i="3"/>
  <c r="D3" i="3"/>
  <c r="C3" i="3"/>
  <c r="K12" i="1"/>
  <c r="K11" i="1"/>
  <c r="K10" i="1"/>
  <c r="K9" i="1"/>
  <c r="K15" i="1"/>
  <c r="K14" i="1"/>
  <c r="K6" i="1"/>
  <c r="K7" i="1"/>
  <c r="K5" i="1"/>
  <c r="F4" i="2"/>
  <c r="L4" i="2"/>
  <c r="L5" i="2"/>
  <c r="L6" i="2"/>
  <c r="L7" i="2"/>
  <c r="L8" i="2"/>
  <c r="L9" i="2"/>
  <c r="L10" i="2"/>
  <c r="L11" i="2"/>
  <c r="L12" i="2"/>
  <c r="L13" i="2"/>
  <c r="L14" i="2"/>
  <c r="L15" i="2"/>
  <c r="F16" i="2"/>
  <c r="F14" i="2"/>
  <c r="M4" i="2"/>
  <c r="P4" i="2" s="1"/>
  <c r="S4" i="2" s="1"/>
  <c r="N4" i="2"/>
  <c r="Q4" i="2" s="1"/>
  <c r="T4" i="2" s="1"/>
  <c r="M5" i="2"/>
  <c r="P5" i="2" s="1"/>
  <c r="S5" i="2" s="1"/>
  <c r="N5" i="2"/>
  <c r="Q5" i="2" s="1"/>
  <c r="T5" i="2" s="1"/>
  <c r="M6" i="2"/>
  <c r="P6" i="2" s="1"/>
  <c r="S6" i="2" s="1"/>
  <c r="N6" i="2"/>
  <c r="Q6" i="2" s="1"/>
  <c r="T6" i="2" s="1"/>
  <c r="M7" i="2"/>
  <c r="P7" i="2" s="1"/>
  <c r="S7" i="2" s="1"/>
  <c r="N7" i="2"/>
  <c r="Q7" i="2" s="1"/>
  <c r="T7" i="2" s="1"/>
  <c r="M8" i="2"/>
  <c r="P8" i="2" s="1"/>
  <c r="S8" i="2" s="1"/>
  <c r="N8" i="2"/>
  <c r="Q8" i="2" s="1"/>
  <c r="T8" i="2" s="1"/>
  <c r="M9" i="2"/>
  <c r="P9" i="2" s="1"/>
  <c r="S9" i="2" s="1"/>
  <c r="N9" i="2"/>
  <c r="Q9" i="2" s="1"/>
  <c r="T9" i="2" s="1"/>
  <c r="M10" i="2"/>
  <c r="P10" i="2" s="1"/>
  <c r="S10" i="2" s="1"/>
  <c r="N10" i="2"/>
  <c r="Q10" i="2" s="1"/>
  <c r="T10" i="2" s="1"/>
  <c r="M11" i="2"/>
  <c r="P11" i="2" s="1"/>
  <c r="S11" i="2" s="1"/>
  <c r="N11" i="2"/>
  <c r="Q11" i="2" s="1"/>
  <c r="T11" i="2" s="1"/>
  <c r="M12" i="2"/>
  <c r="P12" i="2" s="1"/>
  <c r="S12" i="2" s="1"/>
  <c r="N12" i="2"/>
  <c r="Q12" i="2" s="1"/>
  <c r="T12" i="2" s="1"/>
  <c r="M13" i="2"/>
  <c r="P13" i="2" s="1"/>
  <c r="S13" i="2" s="1"/>
  <c r="N13" i="2"/>
  <c r="Q13" i="2" s="1"/>
  <c r="T13" i="2" s="1"/>
  <c r="M14" i="2"/>
  <c r="P14" i="2" s="1"/>
  <c r="S14" i="2" s="1"/>
  <c r="N14" i="2"/>
  <c r="Q14" i="2" s="1"/>
  <c r="T14" i="2" s="1"/>
  <c r="M15" i="2"/>
  <c r="P15" i="2" s="1"/>
  <c r="S15" i="2" s="1"/>
  <c r="N15" i="2"/>
  <c r="Q15" i="2" s="1"/>
  <c r="T15" i="2" s="1"/>
  <c r="K5" i="2"/>
  <c r="K6" i="2"/>
  <c r="K7" i="2"/>
  <c r="K8" i="2"/>
  <c r="K9" i="2"/>
  <c r="K10" i="2"/>
  <c r="K11" i="2"/>
  <c r="K12" i="2"/>
  <c r="K13" i="2"/>
  <c r="K14" i="2"/>
  <c r="K15" i="2"/>
  <c r="K4" i="2"/>
  <c r="J4" i="2"/>
  <c r="J8" i="2"/>
  <c r="J5" i="2"/>
  <c r="J6" i="2"/>
  <c r="J7" i="2"/>
  <c r="J9" i="2"/>
  <c r="J10" i="2"/>
  <c r="J11" i="2"/>
  <c r="J12" i="2"/>
  <c r="J13" i="2"/>
  <c r="J14" i="2"/>
  <c r="J15" i="2"/>
  <c r="F8" i="2"/>
  <c r="F6" i="2"/>
  <c r="I14" i="13"/>
  <c r="I16" i="13"/>
  <c r="O4" i="2" l="1"/>
  <c r="R4" i="2" s="1"/>
  <c r="O5" i="2"/>
  <c r="R5" i="2" s="1"/>
  <c r="O6" i="2" l="1"/>
  <c r="R6" i="2" s="1"/>
  <c r="O7" i="2"/>
  <c r="R7" i="2" s="1"/>
  <c r="O8" i="2" l="1"/>
  <c r="R8" i="2" s="1"/>
  <c r="O9" i="2" l="1"/>
  <c r="R9" i="2" s="1"/>
  <c r="O10" i="2" l="1"/>
  <c r="R10" i="2" s="1"/>
  <c r="O11" i="2" l="1"/>
  <c r="R11" i="2" s="1"/>
  <c r="O12" i="2" l="1"/>
  <c r="R12" i="2" s="1"/>
  <c r="O13" i="2" l="1"/>
  <c r="R13" i="2" s="1"/>
  <c r="O14" i="2" l="1"/>
  <c r="R14" i="2" s="1"/>
  <c r="O15" i="2"/>
  <c r="R15" i="2" s="1"/>
</calcChain>
</file>

<file path=xl/sharedStrings.xml><?xml version="1.0" encoding="utf-8"?>
<sst xmlns="http://schemas.openxmlformats.org/spreadsheetml/2006/main" count="523" uniqueCount="273">
  <si>
    <t>Nombre</t>
  </si>
  <si>
    <t>Roberto</t>
  </si>
  <si>
    <t>NP</t>
  </si>
  <si>
    <t>Cristina</t>
  </si>
  <si>
    <t>Elena</t>
  </si>
  <si>
    <t>Total de alumnos</t>
  </si>
  <si>
    <t>Manuel</t>
  </si>
  <si>
    <t>Presentado</t>
  </si>
  <si>
    <t>Miguel</t>
  </si>
  <si>
    <t>Luis</t>
  </si>
  <si>
    <t>Suspensos</t>
  </si>
  <si>
    <t>Paula</t>
  </si>
  <si>
    <t>Aprobados</t>
  </si>
  <si>
    <t>Celia</t>
  </si>
  <si>
    <t>Notables</t>
  </si>
  <si>
    <t>Daniel</t>
  </si>
  <si>
    <t>Sobresalientes</t>
  </si>
  <si>
    <t>María</t>
  </si>
  <si>
    <t>Ana</t>
  </si>
  <si>
    <t>Julia</t>
  </si>
  <si>
    <t>Alberto</t>
  </si>
  <si>
    <t>Eva</t>
  </si>
  <si>
    <t>Marina</t>
  </si>
  <si>
    <t>Fernando</t>
  </si>
  <si>
    <t>Juan Antonio</t>
  </si>
  <si>
    <t>Carmen</t>
  </si>
  <si>
    <t>Sara</t>
  </si>
  <si>
    <t>Marta</t>
  </si>
  <si>
    <t>Ismael</t>
  </si>
  <si>
    <t>Dolores</t>
  </si>
  <si>
    <t>Isabel</t>
  </si>
  <si>
    <t>Sergio</t>
  </si>
  <si>
    <t>Mes</t>
  </si>
  <si>
    <t>Concepto</t>
  </si>
  <si>
    <t>Gasto</t>
  </si>
  <si>
    <t>Enero</t>
  </si>
  <si>
    <t>Transporte</t>
  </si>
  <si>
    <t>Comida</t>
  </si>
  <si>
    <t>Alquiler</t>
  </si>
  <si>
    <t>Ocio</t>
  </si>
  <si>
    <t>Libros</t>
  </si>
  <si>
    <t>Papelería</t>
  </si>
  <si>
    <t>Ropa</t>
  </si>
  <si>
    <t>Gastos Casa</t>
  </si>
  <si>
    <t>Otros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</si>
  <si>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</si>
  <si>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</si>
  <si>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</si>
  <si>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</si>
  <si>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</si>
  <si>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</si>
  <si>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</si>
  <si>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</si>
  <si>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</si>
  <si>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</si>
  <si>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</si>
  <si>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Función O</t>
  </si>
  <si>
    <t>Función SI</t>
  </si>
  <si>
    <t>Función Y</t>
  </si>
  <si>
    <t>Función SI.ERROR</t>
  </si>
  <si>
    <t>Función XOR</t>
  </si>
  <si>
    <t>Función NO</t>
  </si>
  <si>
    <t>Políticamente, han privado a nuestro pueblo de todas las libertades democráticas. Han impuesto leyes inhumanas; han creado tres regímenes políticos diferentes, en el norte, en el centro y en el sur de Vietnam, para romper la unidad de nuestro país y evitar que nuestro pueblo estuviera unido. Han construido más prisiones que escuelas. Despiadadamente han masacrado a nuestros compatriotas. Han ahogado nuestras sublevaciones en ríos de sangre. Han encadenado a la opinión pública y practicado el oscurantismo. Han debilitado a nuestra raza con opio y alcohol. En el campo de la economía, nos han exprimido, han llevado a nuestro pueblo a la indigencia y devastado nuestra tierra. Nos han robado nuestros campos de arroz, minas, bosques y nuestros recursos naturales. Han monopolizado la emisión de pagarés y el comercio de importación y exportación.</t>
  </si>
  <si>
    <t>Valores Lógicos</t>
  </si>
  <si>
    <t>Blanco</t>
  </si>
  <si>
    <t>Valor 1</t>
  </si>
  <si>
    <t>Valor 2</t>
  </si>
  <si>
    <t>Tipo</t>
  </si>
  <si>
    <t>Color</t>
  </si>
  <si>
    <t>Requerido</t>
  </si>
  <si>
    <t>Mostrado</t>
  </si>
  <si>
    <t>¿Cuántos gastos he tenido?</t>
  </si>
  <si>
    <t>¿Cuántos gastos he tenido por mes?</t>
  </si>
  <si>
    <t>¿Cuál es el importe medio de los gastos?</t>
  </si>
  <si>
    <t>No Presentados</t>
  </si>
  <si>
    <t>¿Cuál ha sido el gasto más alto?</t>
  </si>
  <si>
    <t>¿Cuál ha sido el gasto más bajo?</t>
  </si>
  <si>
    <t>Nota más alta</t>
  </si>
  <si>
    <t>Nota más baja</t>
  </si>
  <si>
    <t>Nota Cuestionarios</t>
  </si>
  <si>
    <t>Nota Proyecto</t>
  </si>
  <si>
    <t>Nota Final</t>
  </si>
  <si>
    <t>Paso 1: Funciones Matemáticas</t>
  </si>
  <si>
    <t>Paso 2: Funciones lógicas</t>
  </si>
  <si>
    <t>La nota del cuestionario es el 10%</t>
  </si>
  <si>
    <t>La nota del proyecto es el 40%</t>
  </si>
  <si>
    <t>Si es "NP" alguna de las notas, entonces es "NP"</t>
  </si>
  <si>
    <t>Calcular la "Nota Final":</t>
  </si>
  <si>
    <t>Apellido 1</t>
  </si>
  <si>
    <t>Apellido 2</t>
  </si>
  <si>
    <t>Álvarez</t>
  </si>
  <si>
    <t>Jiménez</t>
  </si>
  <si>
    <t>Lozano</t>
  </si>
  <si>
    <t>Pereira</t>
  </si>
  <si>
    <t>Pérez</t>
  </si>
  <si>
    <t>Sánchez</t>
  </si>
  <si>
    <t>Taboada</t>
  </si>
  <si>
    <t>Sierra</t>
  </si>
  <si>
    <t>Delgado</t>
  </si>
  <si>
    <t>López</t>
  </si>
  <si>
    <t>Camacho</t>
  </si>
  <si>
    <t>Herrera</t>
  </si>
  <si>
    <t>Carmona</t>
  </si>
  <si>
    <t>Pedrajas</t>
  </si>
  <si>
    <t>Casas</t>
  </si>
  <si>
    <t>Fernández</t>
  </si>
  <si>
    <t>González</t>
  </si>
  <si>
    <t>Ibañez</t>
  </si>
  <si>
    <t>Santos</t>
  </si>
  <si>
    <t>San Miguel</t>
  </si>
  <si>
    <t>Ruiz</t>
  </si>
  <si>
    <t>Córdoba</t>
  </si>
  <si>
    <t>Hernández</t>
  </si>
  <si>
    <t>Robledo</t>
  </si>
  <si>
    <t>Martín</t>
  </si>
  <si>
    <t>Martínez</t>
  </si>
  <si>
    <t>Moreno</t>
  </si>
  <si>
    <t>Ramos</t>
  </si>
  <si>
    <t>Baños</t>
  </si>
  <si>
    <t>Villanueva</t>
  </si>
  <si>
    <t>Pastor</t>
  </si>
  <si>
    <t>Morales</t>
  </si>
  <si>
    <t>Holgado</t>
  </si>
  <si>
    <t>Béjar</t>
  </si>
  <si>
    <t>Mateos</t>
  </si>
  <si>
    <t>Gómez</t>
  </si>
  <si>
    <t>Benítez</t>
  </si>
  <si>
    <t>García</t>
  </si>
  <si>
    <t>Valiente</t>
  </si>
  <si>
    <t>Méndez</t>
  </si>
  <si>
    <t>de Bazán</t>
  </si>
  <si>
    <t>De Lezo</t>
  </si>
  <si>
    <t>Astray</t>
  </si>
  <si>
    <t>Millán</t>
  </si>
  <si>
    <t>Valenzuela</t>
  </si>
  <si>
    <t>Maderal</t>
  </si>
  <si>
    <t>Román</t>
  </si>
  <si>
    <t>Paso 3: Funciones Búsqueda</t>
  </si>
  <si>
    <t>Cuestionarios</t>
  </si>
  <si>
    <t>Proyecto</t>
  </si>
  <si>
    <t>Final</t>
  </si>
  <si>
    <t>Funciones Matemáticas</t>
  </si>
  <si>
    <t>http://coches.idae.es/coches-menor-consumo</t>
  </si>
  <si>
    <t>Modelo</t>
  </si>
  <si>
    <t>Marca</t>
  </si>
  <si>
    <t>Detalle del Modelo</t>
  </si>
  <si>
    <t>Consumo (Min.)</t>
  </si>
  <si>
    <t>Consumo (Máx.)</t>
  </si>
  <si>
    <t>Emisiones (Mín.)</t>
  </si>
  <si>
    <t>Emisiones (Máx.)</t>
  </si>
  <si>
    <t>DS 7 Auto</t>
  </si>
  <si>
    <t>DS</t>
  </si>
  <si>
    <t>i30</t>
  </si>
  <si>
    <t>Hyundai</t>
  </si>
  <si>
    <t>Hyundai i30 CW TGDI 1.0 120CV KLASS</t>
  </si>
  <si>
    <t>DS 7 Manual</t>
  </si>
  <si>
    <t>Tiguan</t>
  </si>
  <si>
    <t>Volkswagen</t>
  </si>
  <si>
    <t>Focus Berlina</t>
  </si>
  <si>
    <t>Ford</t>
  </si>
  <si>
    <t>Ibiza</t>
  </si>
  <si>
    <t>SEAT</t>
  </si>
  <si>
    <t>Tiguan Life</t>
  </si>
  <si>
    <t xml:space="preserve">Leon </t>
  </si>
  <si>
    <t>Leon Go</t>
  </si>
  <si>
    <t>Ceed Drive</t>
  </si>
  <si>
    <t>Kia</t>
  </si>
  <si>
    <t>Ceed Concept</t>
  </si>
  <si>
    <t>C4 100</t>
  </si>
  <si>
    <t>Citroën</t>
  </si>
  <si>
    <t>Golf TSI</t>
  </si>
  <si>
    <t>Golf 1.0 Life</t>
  </si>
  <si>
    <t>Golf 1.5 Life</t>
  </si>
  <si>
    <t>Golf R-Line</t>
  </si>
  <si>
    <t>Arteon TSI</t>
  </si>
  <si>
    <t>Arteon Shooting Brake</t>
  </si>
  <si>
    <t>Focus SportBreak 2021</t>
  </si>
  <si>
    <t>i30 LR</t>
  </si>
  <si>
    <t>Hyundai i30 CW TGDI 1.0 120CV KLASS LR</t>
  </si>
  <si>
    <t>Focus SportBreak 2020</t>
  </si>
  <si>
    <t>C3 83</t>
  </si>
  <si>
    <t xml:space="preserve">C4 </t>
  </si>
  <si>
    <t>C4 EAT8</t>
  </si>
  <si>
    <t>Octavia</t>
  </si>
  <si>
    <t>SKODA</t>
  </si>
  <si>
    <t>Fuente:</t>
  </si>
  <si>
    <t>Fecha:</t>
  </si>
  <si>
    <t>Detalles</t>
  </si>
  <si>
    <t>Máx.</t>
  </si>
  <si>
    <t>Mín.</t>
  </si>
  <si>
    <t>Emisiones</t>
  </si>
  <si>
    <t>Consumos</t>
  </si>
  <si>
    <t>Paso 4: Funciones de Texto</t>
  </si>
  <si>
    <t>Nombre Completo</t>
  </si>
  <si>
    <t>Haga visible la columna "D"</t>
  </si>
  <si>
    <t>finalmente ponga el nombre</t>
  </si>
  <si>
    <t>ponga una coma después y</t>
  </si>
  <si>
    <t>Inserte los dos apellidos,</t>
  </si>
  <si>
    <t>para todos los alumnos.</t>
  </si>
  <si>
    <t>Texto original:</t>
  </si>
  <si>
    <t>Hallar la primera aparición de "En" escrito en cualquier combinación de mayúsculas y minúsculas</t>
  </si>
  <si>
    <r>
      <t>Políticam</t>
    </r>
    <r>
      <rPr>
        <b/>
        <u/>
        <sz val="12"/>
        <color rgb="FFFF0000"/>
        <rFont val="Times New Roman"/>
        <family val="1"/>
      </rPr>
      <t>en</t>
    </r>
    <r>
      <rPr>
        <sz val="12"/>
        <color rgb="FF000000"/>
        <rFont val="Times New Roman"/>
        <family val="1"/>
        <charset val="1"/>
      </rPr>
      <t>te, han privado a nuestro pueblo de todas las libertades democráticas. Han impuesto leyes inhumanas; han creado tres regímenes políticos diferentes, en el norte, en el centro y en el sur de Vietnam, para romper la unidad de nuestro país y evitar que nuestro pueblo estuviera unido. Han construido más prisiones que escuelas. Despiadadamente han masacrado a nuestros compatriotas. Han ahogado nuestras sublevaciones en ríos de sangre. Han encadenado a la opinión pública y practicado el oscurantismo. Han debilitado a nuestra raza con opio y alcohol. En el campo de la economía, nos han exprimido, han llevado a nuestro pueblo a la indigencia y devastado nuestra tierra. Nos han robado nuestros campos de arroz, minas, bosques y nuestros recursos naturales. Han monopolizado la emisión de pagarés y el comercio de importación y exportación.</t>
    </r>
  </si>
  <si>
    <r>
      <t xml:space="preserve">Políticamente, han privado a nuestro pueblo de todas las libertades democráticas. Han impuesto leyes inhumanas; han creado tres regímenes políticos diferentes, en el norte, en el centro y en el sur de Vietnam, para romper la unidad de nuestro país y evitar que nuestro pueblo estuviera unido. Han construido más prisiones que escuelas. Despiadadamente han masacrado a nuestros compatriotas. Han ahogado nuestras sublevaciones en ríos de sangre. Han encadenado a la opinión pública y practicado el oscurantismo. Han debilitado a nuestra raza con opio y alcohol. </t>
    </r>
    <r>
      <rPr>
        <b/>
        <u/>
        <sz val="12"/>
        <color rgb="FFFF0000"/>
        <rFont val="Times New Roman"/>
        <family val="1"/>
      </rPr>
      <t>En</t>
    </r>
    <r>
      <rPr>
        <sz val="12"/>
        <color rgb="FF000000"/>
        <rFont val="Times New Roman"/>
        <family val="1"/>
        <charset val="1"/>
      </rPr>
      <t xml:space="preserve"> el campo de la economía, nos han exprimido, han llevado a nuestro pueblo a la indigencia y devastado nuestra tierra. Nos han robado nuestros campos de arroz, minas, bosques y nuestros recursos naturales. Han monopolizado la emisión de pagarés y el comercio de importación y exportación.</t>
    </r>
  </si>
  <si>
    <t>Encontrar la primera aparición de "En" exactamente como está escrito.</t>
  </si>
  <si>
    <t>En</t>
  </si>
  <si>
    <t>un</t>
  </si>
  <si>
    <t>lugar</t>
  </si>
  <si>
    <t>de</t>
  </si>
  <si>
    <t>la</t>
  </si>
  <si>
    <t>Mancha</t>
  </si>
  <si>
    <t>Concatenar</t>
  </si>
  <si>
    <t>Uso de &amp;</t>
  </si>
  <si>
    <t>Derecha</t>
  </si>
  <si>
    <t>Izquierda</t>
  </si>
  <si>
    <t>¿Cuál ha sido el promedio de gastos por mes?</t>
  </si>
  <si>
    <t>*Hay que desplegar por cada mes</t>
  </si>
  <si>
    <t>Reemplazar</t>
  </si>
  <si>
    <t>Sustituir</t>
  </si>
  <si>
    <t>Igual</t>
  </si>
  <si>
    <t>Repetir</t>
  </si>
  <si>
    <t>Ahora</t>
  </si>
  <si>
    <t>Hoy</t>
  </si>
  <si>
    <t>Fecha Inicio</t>
  </si>
  <si>
    <t>Fecha Fin</t>
  </si>
  <si>
    <t>Vacaciones</t>
  </si>
  <si>
    <t>*Hacer calendario de Sep 21</t>
  </si>
  <si>
    <t>Dia</t>
  </si>
  <si>
    <t>Año</t>
  </si>
  <si>
    <t>*Introducir AHORA y HOY</t>
  </si>
  <si>
    <t>* Usar DIA, MES y AÑO con AHORA</t>
  </si>
  <si>
    <t>*Calcular días laborables: =DIAS.LAB("01/09/2021";"30/09/2021")</t>
  </si>
  <si>
    <t>*Asignar días Vacaciones al 20 sep y al 21 sep</t>
  </si>
  <si>
    <t>*Calcular días laborables: =DIAS.LAB(("01/09/2021";"30/09/2021"; RANGO DONDE ESTEN ESCRITAS LAS VACACIONES)</t>
  </si>
  <si>
    <t>*Usar =DIA.LAB("01/09/2021";7) y explicar que devuelve el primer día laboral después de siete días laborales, teniendo en cuenta fines de semana y vacaciones (último parámetro optativo).</t>
  </si>
  <si>
    <t>Dias.Lab</t>
  </si>
  <si>
    <t>Dia.Lab</t>
  </si>
  <si>
    <t>Nota PIFP</t>
  </si>
  <si>
    <r>
      <t xml:space="preserve">Sobre la Nota del </t>
    </r>
    <r>
      <rPr>
        <b/>
        <sz val="11"/>
        <color rgb="FFFF0000"/>
        <rFont val="Calibri"/>
        <family val="2"/>
      </rPr>
      <t>PIFP</t>
    </r>
    <r>
      <rPr>
        <sz val="11"/>
        <color rgb="FF000000"/>
        <rFont val="Calibri"/>
        <family val="2"/>
      </rPr>
      <t>:</t>
    </r>
  </si>
  <si>
    <t>¿Iguales o Diferentes?</t>
  </si>
  <si>
    <t>Rojo</t>
  </si>
  <si>
    <t>A4</t>
  </si>
  <si>
    <t>DS DS 7 CROSSBACK PureTech 130</t>
  </si>
  <si>
    <t>Tiguan MY21 Nuevo Tiguan PA 2.0 TDI 90 kW (122 CV) 6 vel.</t>
  </si>
  <si>
    <t>Focus Berlina 1.0 EcoBoost 100CV Man. Trend</t>
  </si>
  <si>
    <t>Ibiza 1.0 TSI 110CV Start&amp;Stop DSG-7 FR</t>
  </si>
  <si>
    <t>Leon Sportstourer 1.0 EcoTSI 66 kW (90cv) St&amp;Sp REFERENCE</t>
  </si>
  <si>
    <t>Arteon MY 21 Arteon 1.5 TSI 110 kW (150 CV) Manual 6 vel.</t>
  </si>
  <si>
    <r>
      <t xml:space="preserve">DS DS 7 CROSSBACK PureTech 130 </t>
    </r>
    <r>
      <rPr>
        <b/>
        <sz val="11"/>
        <color theme="1"/>
        <rFont val="Calibri"/>
        <family val="2"/>
        <charset val="1"/>
      </rPr>
      <t>Manual</t>
    </r>
  </si>
  <si>
    <r>
      <t xml:space="preserve">Tiguan MY21 Nuevo Tiguan PA </t>
    </r>
    <r>
      <rPr>
        <b/>
        <sz val="11"/>
        <color theme="1"/>
        <rFont val="Calibri"/>
        <family val="2"/>
        <charset val="1"/>
      </rPr>
      <t>Life</t>
    </r>
    <r>
      <rPr>
        <sz val="11"/>
        <color theme="1"/>
        <rFont val="Calibri"/>
        <family val="2"/>
        <charset val="1"/>
      </rPr>
      <t xml:space="preserve"> 2.0 TDI 90 kW (122 CV) 6 vel.</t>
    </r>
  </si>
  <si>
    <r>
      <t xml:space="preserve">Leon Sportstourer 1.0 EcoTSI 66 kW (90cv) St&amp;Sp REFERENCE </t>
    </r>
    <r>
      <rPr>
        <b/>
        <sz val="11"/>
        <color theme="1"/>
        <rFont val="Calibri"/>
        <family val="2"/>
        <charset val="1"/>
      </rPr>
      <t>GO</t>
    </r>
  </si>
  <si>
    <r>
      <t xml:space="preserve">Ceed Tourer 5p 1.0 120CV </t>
    </r>
    <r>
      <rPr>
        <b/>
        <sz val="11"/>
        <color theme="1"/>
        <rFont val="Calibri"/>
        <family val="2"/>
        <charset val="1"/>
      </rPr>
      <t>Drive</t>
    </r>
    <r>
      <rPr>
        <sz val="11"/>
        <color theme="1"/>
        <rFont val="Calibri"/>
        <family val="2"/>
        <charset val="1"/>
      </rPr>
      <t xml:space="preserve"> Eco-Dynamics+</t>
    </r>
  </si>
  <si>
    <r>
      <t xml:space="preserve">Ceed Tourer 5p 1.0 120CV 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Eco-Dynamics+</t>
    </r>
  </si>
  <si>
    <r>
      <t xml:space="preserve">Citroën C4 PureTech </t>
    </r>
    <r>
      <rPr>
        <b/>
        <sz val="11"/>
        <color theme="1"/>
        <rFont val="Calibri"/>
        <family val="2"/>
        <charset val="1"/>
      </rPr>
      <t>100</t>
    </r>
    <r>
      <rPr>
        <sz val="11"/>
        <color theme="1"/>
        <rFont val="Calibri"/>
        <family val="2"/>
        <charset val="1"/>
      </rPr>
      <t xml:space="preserve"> S&amp;S 6v</t>
    </r>
  </si>
  <si>
    <r>
      <t xml:space="preserve">Golf 8 Variant MY21 Golf Variant 1.0 </t>
    </r>
    <r>
      <rPr>
        <b/>
        <sz val="11"/>
        <color theme="1"/>
        <rFont val="Calibri"/>
        <family val="2"/>
        <charset val="1"/>
      </rPr>
      <t>TSI</t>
    </r>
    <r>
      <rPr>
        <sz val="11"/>
        <color theme="1"/>
        <rFont val="Calibri"/>
        <family val="2"/>
        <charset val="1"/>
      </rPr>
      <t xml:space="preserve"> </t>
    </r>
    <r>
      <rPr>
        <b/>
        <sz val="11"/>
        <color theme="1"/>
        <rFont val="Calibri"/>
        <family val="2"/>
        <charset val="1"/>
      </rPr>
      <t xml:space="preserve">81 </t>
    </r>
    <r>
      <rPr>
        <sz val="11"/>
        <color theme="1"/>
        <rFont val="Calibri"/>
        <family val="2"/>
        <charset val="1"/>
      </rPr>
      <t>kW (110 CV) 6 vel.</t>
    </r>
  </si>
  <si>
    <r>
      <t xml:space="preserve">Golf 8 Variant MY21 Golf Variant 1.0 </t>
    </r>
    <r>
      <rPr>
        <b/>
        <sz val="11"/>
        <color theme="1"/>
        <rFont val="Calibri"/>
        <family val="2"/>
        <charset val="1"/>
      </rPr>
      <t>Life TSI 81</t>
    </r>
    <r>
      <rPr>
        <sz val="11"/>
        <color theme="1"/>
        <rFont val="Calibri"/>
        <family val="2"/>
        <charset val="1"/>
      </rPr>
      <t xml:space="preserve"> kW (110 CV) 6 vel.</t>
    </r>
  </si>
  <si>
    <r>
      <t xml:space="preserve">Golf 8 Variant MY21 Golf Variant 1.5 </t>
    </r>
    <r>
      <rPr>
        <b/>
        <sz val="11"/>
        <color theme="1"/>
        <rFont val="Calibri"/>
        <family val="2"/>
        <charset val="1"/>
      </rPr>
      <t>Life TSI 96</t>
    </r>
    <r>
      <rPr>
        <sz val="11"/>
        <color theme="1"/>
        <rFont val="Calibri"/>
        <family val="2"/>
        <charset val="1"/>
      </rPr>
      <t xml:space="preserve"> kW (130 CV) 6 vel.</t>
    </r>
  </si>
  <si>
    <r>
      <t xml:space="preserve">Golf 8 Variant MY21 Golf Variant </t>
    </r>
    <r>
      <rPr>
        <b/>
        <sz val="11"/>
        <color theme="1"/>
        <rFont val="Calibri"/>
        <family val="2"/>
        <charset val="1"/>
      </rPr>
      <t>R-Line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>1.5</t>
    </r>
    <r>
      <rPr>
        <b/>
        <sz val="11"/>
        <color theme="1"/>
        <rFont val="Calibri"/>
        <family val="2"/>
        <charset val="1"/>
      </rPr>
      <t xml:space="preserve"> TSI 96</t>
    </r>
    <r>
      <rPr>
        <sz val="11"/>
        <color theme="1"/>
        <rFont val="Calibri"/>
        <family val="2"/>
        <charset val="1"/>
      </rPr>
      <t xml:space="preserve"> kW (130 CV) 6 vel.</t>
    </r>
  </si>
  <si>
    <r>
      <t xml:space="preserve">Arteon </t>
    </r>
    <r>
      <rPr>
        <b/>
        <sz val="11"/>
        <color theme="1"/>
        <rFont val="Calibri"/>
        <family val="2"/>
        <charset val="1"/>
      </rPr>
      <t>Shooting</t>
    </r>
    <r>
      <rPr>
        <sz val="11"/>
        <color theme="1"/>
        <rFont val="Calibri"/>
        <family val="2"/>
        <charset val="1"/>
      </rPr>
      <t xml:space="preserve"> </t>
    </r>
    <r>
      <rPr>
        <b/>
        <sz val="11"/>
        <color theme="1"/>
        <rFont val="Calibri"/>
        <family val="2"/>
        <charset val="1"/>
      </rPr>
      <t>Brake</t>
    </r>
    <r>
      <rPr>
        <sz val="11"/>
        <color theme="1"/>
        <rFont val="Calibri"/>
        <family val="2"/>
        <charset val="1"/>
      </rPr>
      <t xml:space="preserve"> MY 21 Arteon Shooting Brake 1.5 TSI 110 kW (150 CV) Manual 6 vel.</t>
    </r>
  </si>
  <si>
    <r>
      <t>Ford Focus (</t>
    </r>
    <r>
      <rPr>
        <b/>
        <sz val="11"/>
        <color theme="1"/>
        <rFont val="Calibri"/>
        <family val="2"/>
        <charset val="1"/>
      </rPr>
      <t>05.2021</t>
    </r>
    <r>
      <rPr>
        <sz val="11"/>
        <color theme="1"/>
        <rFont val="Calibri"/>
        <family val="2"/>
        <charset val="1"/>
      </rPr>
      <t>) Sportbreak 1.0 EcoBoost 125CV Man. Trend+/ST-Line/ST-Line X/Vignale/Active/Active X/Titanium</t>
    </r>
  </si>
  <si>
    <r>
      <t>Ford Focus (</t>
    </r>
    <r>
      <rPr>
        <b/>
        <sz val="11"/>
        <color theme="1"/>
        <rFont val="Calibri"/>
        <family val="2"/>
        <charset val="1"/>
      </rPr>
      <t>12.2020</t>
    </r>
    <r>
      <rPr>
        <sz val="11"/>
        <color theme="1"/>
        <rFont val="Calibri"/>
        <family val="2"/>
        <charset val="1"/>
      </rPr>
      <t>) Sportbreak 1.0 EcoBoost 125CV Man. Trend+/ST-Line/ST-Line X/Vignale/Active/Active X/Titanium</t>
    </r>
  </si>
  <si>
    <r>
      <t xml:space="preserve">Citroën Nuevo </t>
    </r>
    <r>
      <rPr>
        <b/>
        <sz val="11"/>
        <color theme="1"/>
        <rFont val="Calibri"/>
        <family val="2"/>
      </rPr>
      <t>C3</t>
    </r>
    <r>
      <rPr>
        <sz val="11"/>
        <color theme="1"/>
        <rFont val="Calibri"/>
        <family val="2"/>
        <charset val="1"/>
      </rPr>
      <t xml:space="preserve"> PureTech </t>
    </r>
    <r>
      <rPr>
        <b/>
        <sz val="11"/>
        <color theme="1"/>
        <rFont val="Calibri"/>
        <family val="2"/>
      </rPr>
      <t>83</t>
    </r>
    <r>
      <rPr>
        <sz val="11"/>
        <color theme="1"/>
        <rFont val="Calibri"/>
        <family val="2"/>
        <charset val="1"/>
      </rPr>
      <t xml:space="preserve"> S&amp;S</t>
    </r>
  </si>
  <si>
    <r>
      <t xml:space="preserve">Citroën Nuevo </t>
    </r>
    <r>
      <rPr>
        <b/>
        <sz val="11"/>
        <color theme="1"/>
        <rFont val="Calibri"/>
        <family val="2"/>
      </rPr>
      <t>C4</t>
    </r>
    <r>
      <rPr>
        <sz val="11"/>
        <color theme="1"/>
        <rFont val="Calibri"/>
        <family val="2"/>
        <charset val="1"/>
      </rPr>
      <t xml:space="preserve"> PureTech </t>
    </r>
    <r>
      <rPr>
        <b/>
        <sz val="11"/>
        <color theme="1"/>
        <rFont val="Calibri"/>
        <family val="2"/>
      </rPr>
      <t>130</t>
    </r>
    <r>
      <rPr>
        <sz val="11"/>
        <color theme="1"/>
        <rFont val="Calibri"/>
        <family val="2"/>
        <charset val="1"/>
      </rPr>
      <t xml:space="preserve"> S&amp;S</t>
    </r>
  </si>
  <si>
    <r>
      <t xml:space="preserve">Citroën Nuevo </t>
    </r>
    <r>
      <rPr>
        <b/>
        <sz val="11"/>
        <color theme="1"/>
        <rFont val="Calibri"/>
        <family val="2"/>
      </rPr>
      <t>C4</t>
    </r>
    <r>
      <rPr>
        <sz val="11"/>
        <color theme="1"/>
        <rFont val="Calibri"/>
        <family val="2"/>
        <charset val="1"/>
      </rPr>
      <t xml:space="preserve"> PureTech </t>
    </r>
    <r>
      <rPr>
        <b/>
        <sz val="11"/>
        <color theme="1"/>
        <rFont val="Calibri"/>
        <family val="2"/>
      </rPr>
      <t>130</t>
    </r>
    <r>
      <rPr>
        <sz val="11"/>
        <color theme="1"/>
        <rFont val="Calibri"/>
        <family val="2"/>
        <charset val="1"/>
      </rPr>
      <t xml:space="preserve"> S&amp;S EAT8</t>
    </r>
  </si>
  <si>
    <t>Octavia Limo MY22 ACTIVE 1.0 TSI 81 kW (110 CV) Manual 6 vel.</t>
  </si>
  <si>
    <t>Si la nota del proyecto es menor que 5.0: poner el mínimo entre la media resultante y 4,5.</t>
  </si>
  <si>
    <t>Calificaciones</t>
  </si>
  <si>
    <t>Resultado</t>
  </si>
  <si>
    <t>¿Cuál es el importe total de los gastos?</t>
  </si>
  <si>
    <t>PIFP</t>
  </si>
  <si>
    <r>
      <t xml:space="preserve">Si la nota del </t>
    </r>
    <r>
      <rPr>
        <b/>
        <sz val="11"/>
        <color rgb="FFFF0000"/>
        <rFont val="Calibri"/>
        <family val="2"/>
      </rPr>
      <t>PIFP</t>
    </r>
    <r>
      <rPr>
        <sz val="11"/>
        <color rgb="FF000000"/>
        <rFont val="Calibri"/>
        <family val="2"/>
        <charset val="1"/>
      </rPr>
      <t xml:space="preserve"> es menor que 5.0: poner el mínimo entre la media resultante y 4,5.</t>
    </r>
  </si>
  <si>
    <r>
      <t xml:space="preserve">La nota del </t>
    </r>
    <r>
      <rPr>
        <b/>
        <sz val="11"/>
        <color rgb="FFFF0000"/>
        <rFont val="Calibri"/>
        <family val="2"/>
      </rPr>
      <t>PIFP</t>
    </r>
    <r>
      <rPr>
        <sz val="11"/>
        <color rgb="FF000000"/>
        <rFont val="Calibri"/>
        <family val="2"/>
        <charset val="1"/>
      </rPr>
      <t xml:space="preserve"> es el 50%</t>
    </r>
  </si>
  <si>
    <t>Gastos mes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</si>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</sst>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1"/>
      <color rgb="FFFFFF00"/>
      <name val="Calibri"/>
      <family val="2"/>
      <charset val="1"/>
    </font>
    <font>
      <b/>
      <sz val="12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u/>
      <sz val="12"/>
      <color rgb="FFFF0000"/>
      <name val="Times New Roman"/>
      <family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6" fillId="0" borderId="0" xfId="0" applyFont="1" applyAlignment="1">
      <alignment horizontal="justify" vertical="center"/>
    </xf>
    <xf numFmtId="0" fontId="4" fillId="0" borderId="1" xfId="1" applyFont="1" applyBorder="1"/>
    <xf numFmtId="2" fontId="4" fillId="0" borderId="1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1" applyBorder="1"/>
    <xf numFmtId="0" fontId="1" fillId="0" borderId="3" xfId="1" applyBorder="1"/>
    <xf numFmtId="0" fontId="5" fillId="0" borderId="6" xfId="0" applyFont="1" applyBorder="1"/>
    <xf numFmtId="0" fontId="5" fillId="0" borderId="7" xfId="0" applyFont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1" xfId="0" applyFont="1" applyFill="1" applyBorder="1"/>
    <xf numFmtId="0" fontId="4" fillId="2" borderId="1" xfId="1" applyFont="1" applyFill="1" applyBorder="1" applyAlignment="1">
      <alignment wrapText="1"/>
    </xf>
    <xf numFmtId="0" fontId="8" fillId="0" borderId="0" xfId="0" applyFont="1"/>
    <xf numFmtId="0" fontId="10" fillId="3" borderId="6" xfId="0" applyFont="1" applyFill="1" applyBorder="1"/>
    <xf numFmtId="0" fontId="10" fillId="3" borderId="7" xfId="0" applyFont="1" applyFill="1" applyBorder="1"/>
    <xf numFmtId="0" fontId="11" fillId="0" borderId="0" xfId="4"/>
    <xf numFmtId="14" fontId="0" fillId="0" borderId="0" xfId="0" applyNumberFormat="1"/>
    <xf numFmtId="0" fontId="0" fillId="0" borderId="12" xfId="0" applyBorder="1"/>
    <xf numFmtId="0" fontId="10" fillId="5" borderId="6" xfId="0" applyFont="1" applyFill="1" applyBorder="1"/>
    <xf numFmtId="0" fontId="10" fillId="5" borderId="7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5" fillId="4" borderId="11" xfId="0" applyNumberFormat="1" applyFont="1" applyFill="1" applyBorder="1"/>
    <xf numFmtId="164" fontId="5" fillId="0" borderId="11" xfId="0" applyNumberFormat="1" applyFont="1" applyBorder="1"/>
    <xf numFmtId="164" fontId="5" fillId="0" borderId="8" xfId="0" applyNumberFormat="1" applyFont="1" applyBorder="1"/>
    <xf numFmtId="0" fontId="0" fillId="0" borderId="5" xfId="0" applyBorder="1" applyAlignment="1">
      <alignment horizontal="right"/>
    </xf>
    <xf numFmtId="0" fontId="13" fillId="4" borderId="6" xfId="0" applyFont="1" applyFill="1" applyBorder="1"/>
    <xf numFmtId="0" fontId="13" fillId="4" borderId="7" xfId="0" applyFont="1" applyFill="1" applyBorder="1"/>
    <xf numFmtId="0" fontId="13" fillId="4" borderId="8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10" fillId="3" borderId="11" xfId="0" applyFont="1" applyFill="1" applyBorder="1"/>
    <xf numFmtId="0" fontId="13" fillId="4" borderId="9" xfId="0" applyFont="1" applyFill="1" applyBorder="1"/>
    <xf numFmtId="0" fontId="13" fillId="4" borderId="10" xfId="0" applyFont="1" applyFill="1" applyBorder="1"/>
    <xf numFmtId="0" fontId="13" fillId="4" borderId="11" xfId="0" applyFont="1" applyFill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0" fillId="2" borderId="1" xfId="0" applyFill="1" applyBorder="1"/>
    <xf numFmtId="0" fontId="9" fillId="0" borderId="0" xfId="0" applyFont="1"/>
    <xf numFmtId="0" fontId="0" fillId="0" borderId="0" xfId="0" applyAlignment="1">
      <alignment horizontal="left"/>
    </xf>
    <xf numFmtId="164" fontId="0" fillId="0" borderId="1" xfId="0" applyNumberFormat="1" applyBorder="1"/>
    <xf numFmtId="44" fontId="0" fillId="0" borderId="1" xfId="0" applyNumberFormat="1" applyBorder="1"/>
    <xf numFmtId="2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4" xfId="0" applyBorder="1"/>
    <xf numFmtId="0" fontId="5" fillId="4" borderId="10" xfId="0" applyFont="1" applyFill="1" applyBorder="1"/>
    <xf numFmtId="0" fontId="5" fillId="0" borderId="10" xfId="0" applyFont="1" applyBorder="1"/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DEADA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31859C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oches.idae.es/coches-menor-consu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"/>
  <sheetViews>
    <sheetView workbookViewId="0">
      <selection activeCell="F41" sqref="F41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6"/>
  <sheetViews>
    <sheetView tabSelected="1" topLeftCell="A5" zoomScaleNormal="100" workbookViewId="0">
      <selection activeCell="H2" sqref="H2"/>
    </sheetView>
  </sheetViews>
  <sheetFormatPr baseColWidth="10" defaultColWidth="8.6640625" defaultRowHeight="14.4" outlineLevelCol="1" x14ac:dyDescent="0.3"/>
  <cols>
    <col min="1" max="1" width="11" bestFit="1" customWidth="1"/>
    <col min="2" max="3" width="11" customWidth="1"/>
    <col min="4" max="4" width="26.5546875" hidden="1" customWidth="1" outlineLevel="1"/>
    <col min="5" max="5" width="12.33203125" customWidth="1" collapsed="1"/>
    <col min="6" max="6" width="8.44140625" customWidth="1"/>
    <col min="7" max="7" width="9.109375" bestFit="1" customWidth="1"/>
    <col min="10" max="10" width="15.109375" customWidth="1" outlineLevel="1"/>
    <col min="11" max="11" width="8.6640625" customWidth="1" outlineLevel="1"/>
    <col min="12" max="12" width="20.88671875" customWidth="1" outlineLevel="1"/>
    <col min="13" max="13" width="12" customWidth="1" outlineLevel="1"/>
    <col min="14" max="14" width="13.5546875" customWidth="1" outlineLevel="1"/>
    <col min="15" max="15" width="13.33203125" customWidth="1" outlineLevel="1"/>
    <col min="16" max="16" width="8.6640625" customWidth="1"/>
    <col min="17" max="17" width="14.44140625" customWidth="1" outlineLevel="1"/>
    <col min="18" max="18" width="13.6640625" customWidth="1" outlineLevel="1"/>
  </cols>
  <sheetData>
    <row r="1" spans="1:18" ht="29.4" customHeight="1" x14ac:dyDescent="0.3">
      <c r="A1" s="21" t="s">
        <v>0</v>
      </c>
      <c r="B1" s="21" t="s">
        <v>88</v>
      </c>
      <c r="C1" s="21" t="s">
        <v>89</v>
      </c>
      <c r="D1" s="21" t="s">
        <v>193</v>
      </c>
      <c r="E1" s="21" t="s">
        <v>79</v>
      </c>
      <c r="F1" s="21" t="s">
        <v>80</v>
      </c>
      <c r="G1" s="21" t="s">
        <v>236</v>
      </c>
      <c r="H1" s="21" t="s">
        <v>81</v>
      </c>
    </row>
    <row r="2" spans="1:18" ht="15.6" x14ac:dyDescent="0.3">
      <c r="A2" s="3" t="s">
        <v>1</v>
      </c>
      <c r="B2" s="3" t="s">
        <v>90</v>
      </c>
      <c r="C2" t="s">
        <v>117</v>
      </c>
      <c r="D2" s="3"/>
      <c r="E2" s="4">
        <v>6</v>
      </c>
      <c r="F2" s="4">
        <v>7</v>
      </c>
      <c r="G2" s="4" t="s">
        <v>2</v>
      </c>
      <c r="H2" s="4"/>
      <c r="J2" s="22" t="s">
        <v>82</v>
      </c>
      <c r="Q2" s="22" t="s">
        <v>137</v>
      </c>
    </row>
    <row r="3" spans="1:18" x14ac:dyDescent="0.3">
      <c r="A3" s="3" t="s">
        <v>3</v>
      </c>
      <c r="B3" s="3" t="s">
        <v>91</v>
      </c>
      <c r="C3" s="3" t="s">
        <v>114</v>
      </c>
      <c r="D3" s="3"/>
      <c r="E3" s="4">
        <v>7</v>
      </c>
      <c r="F3" s="4">
        <v>5</v>
      </c>
      <c r="G3" s="4">
        <v>10</v>
      </c>
      <c r="H3" s="4"/>
      <c r="J3" s="1" t="s">
        <v>237</v>
      </c>
    </row>
    <row r="4" spans="1:18" x14ac:dyDescent="0.3">
      <c r="A4" s="3" t="s">
        <v>4</v>
      </c>
      <c r="B4" s="3" t="s">
        <v>92</v>
      </c>
      <c r="C4" s="3" t="s">
        <v>118</v>
      </c>
      <c r="D4" s="3"/>
      <c r="E4" s="4">
        <v>8</v>
      </c>
      <c r="F4" s="4">
        <v>6</v>
      </c>
      <c r="G4" s="4">
        <v>4.47</v>
      </c>
      <c r="H4" s="4"/>
      <c r="Q4" t="s">
        <v>0</v>
      </c>
      <c r="R4" s="5"/>
    </row>
    <row r="5" spans="1:18" x14ac:dyDescent="0.3">
      <c r="A5" s="3" t="s">
        <v>6</v>
      </c>
      <c r="B5" s="3" t="s">
        <v>93</v>
      </c>
      <c r="C5" s="3" t="s">
        <v>119</v>
      </c>
      <c r="D5" s="3"/>
      <c r="E5" s="4">
        <v>4</v>
      </c>
      <c r="F5" s="4">
        <v>7</v>
      </c>
      <c r="G5" s="4">
        <v>4.53</v>
      </c>
      <c r="H5" s="4"/>
      <c r="J5" s="10" t="s">
        <v>5</v>
      </c>
      <c r="K5" s="5">
        <f>COUNTA(A2:A25)</f>
        <v>24</v>
      </c>
      <c r="Q5" t="s">
        <v>88</v>
      </c>
      <c r="R5" s="5"/>
    </row>
    <row r="6" spans="1:18" x14ac:dyDescent="0.3">
      <c r="A6" s="3" t="s">
        <v>8</v>
      </c>
      <c r="B6" s="3" t="s">
        <v>94</v>
      </c>
      <c r="C6" s="3" t="s">
        <v>64</v>
      </c>
      <c r="D6" s="3"/>
      <c r="E6" s="4">
        <v>2</v>
      </c>
      <c r="F6" s="4">
        <v>7</v>
      </c>
      <c r="G6" s="4">
        <v>1</v>
      </c>
      <c r="H6" s="4"/>
      <c r="J6" s="10" t="s">
        <v>7</v>
      </c>
      <c r="K6" s="5">
        <f>COUNT(G2:G25)</f>
        <v>23</v>
      </c>
      <c r="L6" t="s">
        <v>2</v>
      </c>
      <c r="Q6" t="s">
        <v>89</v>
      </c>
      <c r="R6" s="5"/>
    </row>
    <row r="7" spans="1:18" x14ac:dyDescent="0.3">
      <c r="A7" s="3" t="s">
        <v>9</v>
      </c>
      <c r="B7" s="3" t="s">
        <v>95</v>
      </c>
      <c r="C7" s="3" t="s">
        <v>120</v>
      </c>
      <c r="D7" s="3"/>
      <c r="E7" s="4">
        <v>4</v>
      </c>
      <c r="F7" s="4">
        <v>8</v>
      </c>
      <c r="G7" s="4">
        <v>5.13</v>
      </c>
      <c r="H7" s="4"/>
      <c r="J7" s="10" t="s">
        <v>74</v>
      </c>
      <c r="K7" s="5">
        <f>COUNTIF(G2:G25,L6)</f>
        <v>1</v>
      </c>
    </row>
    <row r="8" spans="1:18" x14ac:dyDescent="0.3">
      <c r="A8" s="3" t="s">
        <v>11</v>
      </c>
      <c r="B8" s="3" t="s">
        <v>96</v>
      </c>
      <c r="C8" s="3" t="s">
        <v>115</v>
      </c>
      <c r="D8" s="3"/>
      <c r="E8" s="4">
        <v>3</v>
      </c>
      <c r="F8" s="4">
        <v>5</v>
      </c>
      <c r="G8" s="4">
        <v>0.31</v>
      </c>
      <c r="H8" s="4"/>
      <c r="R8" s="48" t="s">
        <v>265</v>
      </c>
    </row>
    <row r="9" spans="1:18" x14ac:dyDescent="0.3">
      <c r="A9" s="3" t="s">
        <v>13</v>
      </c>
      <c r="B9" s="3" t="s">
        <v>97</v>
      </c>
      <c r="C9" s="3" t="s">
        <v>121</v>
      </c>
      <c r="D9" s="3"/>
      <c r="E9" s="4">
        <v>3</v>
      </c>
      <c r="F9" s="4">
        <v>10</v>
      </c>
      <c r="G9" s="4">
        <v>6.76</v>
      </c>
      <c r="H9" s="4"/>
      <c r="J9" s="10" t="s">
        <v>10</v>
      </c>
      <c r="K9" s="5">
        <f>COUNTIF(G2:G25,"&lt;5")</f>
        <v>14</v>
      </c>
      <c r="Q9" t="s">
        <v>138</v>
      </c>
      <c r="R9" s="5"/>
    </row>
    <row r="10" spans="1:18" x14ac:dyDescent="0.3">
      <c r="A10" s="3" t="s">
        <v>15</v>
      </c>
      <c r="B10" s="3" t="s">
        <v>98</v>
      </c>
      <c r="C10" s="3" t="s">
        <v>122</v>
      </c>
      <c r="D10" s="3"/>
      <c r="E10" s="4">
        <v>2</v>
      </c>
      <c r="F10" s="4">
        <v>7</v>
      </c>
      <c r="G10" s="4">
        <v>1.1100000000000001</v>
      </c>
      <c r="H10" s="4"/>
      <c r="J10" s="11" t="s">
        <v>12</v>
      </c>
      <c r="K10" s="55">
        <f>COUNTIFS(G2:G25,"&gt;5",G2:G25,"&lt;7")</f>
        <v>3</v>
      </c>
      <c r="Q10" t="s">
        <v>139</v>
      </c>
      <c r="R10" s="5"/>
    </row>
    <row r="11" spans="1:18" x14ac:dyDescent="0.3">
      <c r="A11" s="3" t="s">
        <v>17</v>
      </c>
      <c r="B11" s="3" t="s">
        <v>99</v>
      </c>
      <c r="C11" s="3" t="s">
        <v>123</v>
      </c>
      <c r="D11" s="3"/>
      <c r="E11" s="4">
        <v>2</v>
      </c>
      <c r="F11" s="4" t="s">
        <v>2</v>
      </c>
      <c r="G11" s="4">
        <v>4.49</v>
      </c>
      <c r="H11" s="4"/>
      <c r="J11" s="11" t="s">
        <v>14</v>
      </c>
      <c r="K11" s="55">
        <f>COUNTIFS(G2:G25,"&gt;7",G2:G25,"&lt;9")</f>
        <v>2</v>
      </c>
      <c r="Q11" s="49" t="s">
        <v>268</v>
      </c>
      <c r="R11" s="5"/>
    </row>
    <row r="12" spans="1:18" x14ac:dyDescent="0.3">
      <c r="A12" s="3" t="s">
        <v>18</v>
      </c>
      <c r="B12" s="3" t="s">
        <v>100</v>
      </c>
      <c r="C12" s="3" t="s">
        <v>124</v>
      </c>
      <c r="D12" s="3"/>
      <c r="E12" s="4">
        <v>10</v>
      </c>
      <c r="F12" s="4">
        <v>7</v>
      </c>
      <c r="G12" s="4">
        <v>9.26</v>
      </c>
      <c r="H12" s="4"/>
      <c r="J12" s="11" t="s">
        <v>16</v>
      </c>
      <c r="K12" s="55">
        <f>COUNTIFS(G2:G25,"&gt;9")</f>
        <v>4</v>
      </c>
      <c r="Q12" t="s">
        <v>140</v>
      </c>
      <c r="R12" s="5"/>
    </row>
    <row r="13" spans="1:18" x14ac:dyDescent="0.3">
      <c r="A13" s="3" t="s">
        <v>19</v>
      </c>
      <c r="B13" s="3" t="s">
        <v>101</v>
      </c>
      <c r="C13" s="3" t="s">
        <v>125</v>
      </c>
      <c r="D13" s="3"/>
      <c r="E13" s="4">
        <v>2</v>
      </c>
      <c r="F13" s="4">
        <v>5</v>
      </c>
      <c r="G13" s="4">
        <v>3.6</v>
      </c>
      <c r="H13" s="4"/>
      <c r="J13" s="1"/>
    </row>
    <row r="14" spans="1:18" x14ac:dyDescent="0.3">
      <c r="A14" s="3" t="s">
        <v>20</v>
      </c>
      <c r="B14" s="3" t="s">
        <v>102</v>
      </c>
      <c r="C14" s="3" t="s">
        <v>133</v>
      </c>
      <c r="D14" s="3"/>
      <c r="E14" s="4">
        <v>9</v>
      </c>
      <c r="F14" s="4">
        <v>6</v>
      </c>
      <c r="G14" s="4">
        <v>0.13</v>
      </c>
      <c r="H14" s="4"/>
      <c r="J14" s="10" t="s">
        <v>77</v>
      </c>
      <c r="K14" s="53">
        <f>MAX(G2:G25)</f>
        <v>10</v>
      </c>
    </row>
    <row r="15" spans="1:18" ht="15.6" x14ac:dyDescent="0.3">
      <c r="A15" s="3" t="s">
        <v>21</v>
      </c>
      <c r="B15" s="3" t="s">
        <v>103</v>
      </c>
      <c r="C15" s="3" t="s">
        <v>126</v>
      </c>
      <c r="D15" s="3"/>
      <c r="E15" s="4">
        <v>8</v>
      </c>
      <c r="F15" s="4">
        <v>6</v>
      </c>
      <c r="G15" s="4">
        <v>3.44</v>
      </c>
      <c r="H15" s="4"/>
      <c r="J15" s="11" t="s">
        <v>78</v>
      </c>
      <c r="K15" s="53">
        <f>MIN(G2:G25)</f>
        <v>0.13</v>
      </c>
      <c r="Q15" s="22" t="s">
        <v>192</v>
      </c>
    </row>
    <row r="16" spans="1:18" x14ac:dyDescent="0.3">
      <c r="A16" s="3" t="s">
        <v>22</v>
      </c>
      <c r="B16" s="3" t="s">
        <v>104</v>
      </c>
      <c r="C16" s="3" t="s">
        <v>127</v>
      </c>
      <c r="D16" s="3"/>
      <c r="E16" s="4">
        <v>4</v>
      </c>
      <c r="F16" s="4">
        <v>10</v>
      </c>
      <c r="G16" s="4">
        <v>2.5499999999999998</v>
      </c>
      <c r="H16" s="4"/>
    </row>
    <row r="17" spans="1:17" x14ac:dyDescent="0.3">
      <c r="A17" s="3" t="s">
        <v>23</v>
      </c>
      <c r="B17" s="3" t="s">
        <v>105</v>
      </c>
      <c r="C17" s="3" t="s">
        <v>116</v>
      </c>
      <c r="D17" s="3"/>
      <c r="E17" s="4">
        <v>2</v>
      </c>
      <c r="F17" s="4">
        <v>5</v>
      </c>
      <c r="G17" s="4">
        <v>0.46</v>
      </c>
      <c r="H17" s="4"/>
      <c r="Q17" t="s">
        <v>194</v>
      </c>
    </row>
    <row r="18" spans="1:17" ht="15.6" x14ac:dyDescent="0.3">
      <c r="A18" s="3" t="s">
        <v>24</v>
      </c>
      <c r="B18" s="3" t="s">
        <v>106</v>
      </c>
      <c r="C18" s="3" t="s">
        <v>128</v>
      </c>
      <c r="D18" s="3"/>
      <c r="E18" s="4">
        <v>9</v>
      </c>
      <c r="F18" s="4">
        <v>5</v>
      </c>
      <c r="G18" s="4">
        <v>4.16</v>
      </c>
      <c r="H18" s="4"/>
      <c r="J18" s="22" t="s">
        <v>83</v>
      </c>
      <c r="Q18" t="s">
        <v>197</v>
      </c>
    </row>
    <row r="19" spans="1:17" x14ac:dyDescent="0.3">
      <c r="A19" s="3" t="s">
        <v>25</v>
      </c>
      <c r="B19" s="3" t="s">
        <v>107</v>
      </c>
      <c r="C19" s="3" t="s">
        <v>134</v>
      </c>
      <c r="D19" s="3"/>
      <c r="E19" s="4">
        <v>3</v>
      </c>
      <c r="F19" s="4">
        <v>8</v>
      </c>
      <c r="G19" s="4">
        <v>9.9499999999999993</v>
      </c>
      <c r="H19" s="4"/>
      <c r="J19" s="1" t="s">
        <v>87</v>
      </c>
      <c r="Q19" t="s">
        <v>196</v>
      </c>
    </row>
    <row r="20" spans="1:17" x14ac:dyDescent="0.3">
      <c r="A20" s="3" t="s">
        <v>26</v>
      </c>
      <c r="B20" s="3" t="s">
        <v>108</v>
      </c>
      <c r="C20" s="3" t="s">
        <v>135</v>
      </c>
      <c r="D20" s="3"/>
      <c r="E20" s="4">
        <v>1</v>
      </c>
      <c r="F20" s="4">
        <v>10</v>
      </c>
      <c r="G20" s="4">
        <v>7.92</v>
      </c>
      <c r="H20" s="4"/>
      <c r="Q20" t="s">
        <v>195</v>
      </c>
    </row>
    <row r="21" spans="1:17" x14ac:dyDescent="0.3">
      <c r="A21" s="3" t="s">
        <v>27</v>
      </c>
      <c r="B21" s="3" t="s">
        <v>109</v>
      </c>
      <c r="C21" s="3" t="s">
        <v>129</v>
      </c>
      <c r="D21" s="3"/>
      <c r="E21" s="4">
        <v>6</v>
      </c>
      <c r="F21" s="4">
        <v>10</v>
      </c>
      <c r="G21" s="4">
        <v>9.15</v>
      </c>
      <c r="H21" s="4"/>
      <c r="J21" s="50" t="s">
        <v>86</v>
      </c>
      <c r="K21" s="50"/>
      <c r="L21" s="50"/>
      <c r="M21" s="50"/>
      <c r="N21" s="50"/>
      <c r="O21" s="50"/>
      <c r="P21" s="30"/>
      <c r="Q21" t="s">
        <v>198</v>
      </c>
    </row>
    <row r="22" spans="1:17" x14ac:dyDescent="0.3">
      <c r="A22" s="3" t="s">
        <v>28</v>
      </c>
      <c r="B22" s="3" t="s">
        <v>110</v>
      </c>
      <c r="C22" s="3" t="s">
        <v>130</v>
      </c>
      <c r="D22" s="3"/>
      <c r="E22" s="4">
        <v>6</v>
      </c>
      <c r="F22" s="4">
        <v>8</v>
      </c>
      <c r="G22" s="4">
        <v>2.76</v>
      </c>
      <c r="H22" s="4"/>
      <c r="J22" s="50" t="s">
        <v>84</v>
      </c>
      <c r="K22" s="50"/>
      <c r="L22" s="50"/>
      <c r="M22" s="50"/>
      <c r="N22" s="50"/>
      <c r="O22" s="50"/>
      <c r="P22" s="30"/>
    </row>
    <row r="23" spans="1:17" x14ac:dyDescent="0.3">
      <c r="A23" s="3" t="s">
        <v>29</v>
      </c>
      <c r="B23" s="3" t="s">
        <v>111</v>
      </c>
      <c r="C23" s="3" t="s">
        <v>132</v>
      </c>
      <c r="D23" s="3"/>
      <c r="E23" s="4">
        <v>9</v>
      </c>
      <c r="F23" s="4">
        <v>5</v>
      </c>
      <c r="G23" s="4">
        <v>1.89</v>
      </c>
      <c r="H23" s="4"/>
      <c r="J23" s="50" t="s">
        <v>85</v>
      </c>
      <c r="K23" s="50"/>
      <c r="L23" s="50"/>
      <c r="M23" s="50"/>
      <c r="N23" s="50"/>
      <c r="O23" s="50"/>
      <c r="P23" s="30"/>
    </row>
    <row r="24" spans="1:17" x14ac:dyDescent="0.3">
      <c r="A24" s="3" t="s">
        <v>30</v>
      </c>
      <c r="B24" s="3" t="s">
        <v>131</v>
      </c>
      <c r="C24" s="3" t="s">
        <v>112</v>
      </c>
      <c r="D24" s="3"/>
      <c r="E24" s="4">
        <v>5</v>
      </c>
      <c r="F24" s="4">
        <v>6</v>
      </c>
      <c r="G24" s="4">
        <v>8.17</v>
      </c>
      <c r="H24" s="4"/>
      <c r="J24" s="50" t="s">
        <v>270</v>
      </c>
      <c r="K24" s="50"/>
      <c r="L24" s="50"/>
      <c r="M24" s="50"/>
      <c r="N24" s="50"/>
      <c r="O24" s="50"/>
      <c r="P24" s="30"/>
    </row>
    <row r="25" spans="1:17" x14ac:dyDescent="0.3">
      <c r="A25" s="3" t="s">
        <v>31</v>
      </c>
      <c r="B25" s="3" t="s">
        <v>113</v>
      </c>
      <c r="C25" s="3" t="s">
        <v>136</v>
      </c>
      <c r="D25" s="3"/>
      <c r="E25" s="4">
        <v>2</v>
      </c>
      <c r="F25" s="4">
        <v>10</v>
      </c>
      <c r="G25" s="4">
        <v>5.33</v>
      </c>
      <c r="H25" s="4"/>
      <c r="J25" s="50" t="s">
        <v>264</v>
      </c>
      <c r="K25" s="50"/>
      <c r="L25" s="50"/>
      <c r="M25" s="50"/>
      <c r="N25" s="50"/>
      <c r="O25" s="50"/>
      <c r="P25" s="30"/>
    </row>
    <row r="26" spans="1:17" x14ac:dyDescent="0.3">
      <c r="J26" s="50" t="s">
        <v>269</v>
      </c>
      <c r="K26" s="50"/>
      <c r="L26" s="50"/>
      <c r="M26" s="50"/>
      <c r="N26" s="50"/>
      <c r="O26" s="50"/>
      <c r="P26" s="30"/>
    </row>
  </sheetData>
  <mergeCells count="6">
    <mergeCell ref="J25:O25"/>
    <mergeCell ref="J26:O26"/>
    <mergeCell ref="J21:O21"/>
    <mergeCell ref="J22:O22"/>
    <mergeCell ref="J23:O23"/>
    <mergeCell ref="J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T109"/>
  <sheetViews>
    <sheetView topLeftCell="A2" zoomScaleNormal="100" workbookViewId="0">
      <selection activeCell="F5" sqref="F5"/>
    </sheetView>
  </sheetViews>
  <sheetFormatPr baseColWidth="10" defaultColWidth="10.44140625" defaultRowHeight="14.4" x14ac:dyDescent="0.3"/>
  <cols>
    <col min="1" max="1" width="11.44140625" bestFit="1" customWidth="1"/>
    <col min="2" max="2" width="11.33203125" bestFit="1" customWidth="1"/>
    <col min="5" max="5" width="41.5546875" customWidth="1"/>
    <col min="6" max="6" width="11.77734375" bestFit="1" customWidth="1"/>
    <col min="7" max="7" width="3.5546875" customWidth="1"/>
    <col min="8" max="8" width="31.109375" customWidth="1"/>
    <col min="10" max="10" width="10.77734375" bestFit="1" customWidth="1"/>
    <col min="11" max="11" width="11.6640625" bestFit="1" customWidth="1"/>
    <col min="12" max="12" width="11.5546875" bestFit="1" customWidth="1"/>
  </cols>
  <sheetData>
    <row r="1" spans="1:20" x14ac:dyDescent="0.3">
      <c r="A1" s="18" t="s">
        <v>32</v>
      </c>
      <c r="B1" s="19" t="s">
        <v>33</v>
      </c>
      <c r="C1" s="20" t="s">
        <v>34</v>
      </c>
    </row>
    <row r="2" spans="1:20" ht="15.6" x14ac:dyDescent="0.3">
      <c r="A2" s="14" t="s">
        <v>35</v>
      </c>
      <c r="B2" s="15" t="s">
        <v>36</v>
      </c>
      <c r="C2" s="32">
        <v>28.02</v>
      </c>
      <c r="E2" s="22" t="s">
        <v>141</v>
      </c>
    </row>
    <row r="3" spans="1:20" x14ac:dyDescent="0.3">
      <c r="A3" s="16" t="s">
        <v>35</v>
      </c>
      <c r="B3" s="17" t="s">
        <v>37</v>
      </c>
      <c r="C3" s="33">
        <v>340.66</v>
      </c>
      <c r="J3" t="s">
        <v>271</v>
      </c>
      <c r="L3" s="57" t="s">
        <v>36</v>
      </c>
      <c r="M3" s="58" t="s">
        <v>37</v>
      </c>
      <c r="N3" s="57" t="s">
        <v>38</v>
      </c>
      <c r="O3" s="58" t="s">
        <v>39</v>
      </c>
      <c r="P3" s="57" t="s">
        <v>40</v>
      </c>
      <c r="Q3" s="58" t="s">
        <v>41</v>
      </c>
      <c r="R3" s="57" t="s">
        <v>42</v>
      </c>
      <c r="S3" s="58" t="s">
        <v>43</v>
      </c>
      <c r="T3" s="57" t="s">
        <v>44</v>
      </c>
    </row>
    <row r="4" spans="1:20" x14ac:dyDescent="0.3">
      <c r="A4" s="14" t="s">
        <v>35</v>
      </c>
      <c r="B4" s="15" t="s">
        <v>38</v>
      </c>
      <c r="C4" s="32">
        <v>450</v>
      </c>
      <c r="E4" s="6" t="s">
        <v>71</v>
      </c>
      <c r="F4" s="5">
        <f>COUNTA(A2:A109)</f>
        <v>108</v>
      </c>
      <c r="I4" t="s">
        <v>35</v>
      </c>
      <c r="J4" s="52">
        <f>SUMIF($A$2:$A$109,I4,$C$2:$C$109)</f>
        <v>1585.3600000000001</v>
      </c>
      <c r="K4" s="52">
        <f>AVERAGEIF($A$2:$A$109,I4,$C$2:$C$109)</f>
        <v>176.15111111111113</v>
      </c>
      <c r="L4">
        <f>SUMIFS($C$2:$C$109,$A$2:$A$109,I$4,$B$2:$B$109,L$3)</f>
        <v>28.02</v>
      </c>
      <c r="M4" s="54">
        <f>SUMIFS($C$2:$C$109,$A$2:$A$109,J4,$B$2:$B$109,M3)</f>
        <v>0</v>
      </c>
      <c r="N4" s="54">
        <f t="shared" ref="M4:T15" si="0">SUMIFS($C$2:$C$109,$A$2:$A$109,K4,$B$2:$B$109,$L$3)</f>
        <v>0</v>
      </c>
      <c r="O4" s="54">
        <f t="shared" si="0"/>
        <v>0</v>
      </c>
      <c r="P4" s="54">
        <f t="shared" si="0"/>
        <v>0</v>
      </c>
      <c r="Q4" s="54">
        <f t="shared" si="0"/>
        <v>0</v>
      </c>
      <c r="R4" s="54">
        <f t="shared" si="0"/>
        <v>0</v>
      </c>
      <c r="S4" s="54">
        <f t="shared" si="0"/>
        <v>0</v>
      </c>
      <c r="T4" s="54">
        <f t="shared" si="0"/>
        <v>0</v>
      </c>
    </row>
    <row r="5" spans="1:20" x14ac:dyDescent="0.3">
      <c r="A5" s="16" t="s">
        <v>35</v>
      </c>
      <c r="B5" s="17" t="s">
        <v>39</v>
      </c>
      <c r="C5" s="33">
        <v>237.4</v>
      </c>
      <c r="I5" t="s">
        <v>45</v>
      </c>
      <c r="J5" s="52">
        <f t="shared" ref="J5:J8" si="1">SUMIF($A$2:$A$109,I5,$C$2:$C$109)</f>
        <v>1447.52</v>
      </c>
      <c r="K5" s="52">
        <f t="shared" ref="K5:K15" si="2">AVERAGEIF($A$2:$A$109,I5,$C$2:$C$109)</f>
        <v>160.83555555555554</v>
      </c>
      <c r="L5" s="54">
        <f t="shared" ref="L5:L15" si="3">SUMIFS($C$2:$C$109,$A$2:$A$109,I$4,$B$2:$B$109,L$3)</f>
        <v>28.02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4">
        <f t="shared" si="0"/>
        <v>0</v>
      </c>
    </row>
    <row r="6" spans="1:20" x14ac:dyDescent="0.3">
      <c r="A6" s="14" t="s">
        <v>35</v>
      </c>
      <c r="B6" s="15" t="s">
        <v>40</v>
      </c>
      <c r="C6" s="32">
        <v>15.31</v>
      </c>
      <c r="E6" s="6" t="s">
        <v>267</v>
      </c>
      <c r="F6" s="51">
        <f>SUM(C2:C109)</f>
        <v>19430.019999999997</v>
      </c>
      <c r="I6" t="s">
        <v>46</v>
      </c>
      <c r="J6" s="52">
        <f t="shared" si="1"/>
        <v>1576.1699999999998</v>
      </c>
      <c r="K6" s="52">
        <f t="shared" si="2"/>
        <v>175.13</v>
      </c>
      <c r="L6" s="54">
        <f t="shared" si="3"/>
        <v>28.02</v>
      </c>
      <c r="M6" s="54">
        <f t="shared" si="0"/>
        <v>0</v>
      </c>
      <c r="N6" s="54">
        <f t="shared" si="0"/>
        <v>0</v>
      </c>
      <c r="O6" s="54">
        <f t="shared" si="0"/>
        <v>0</v>
      </c>
      <c r="P6" s="54">
        <f t="shared" si="0"/>
        <v>0</v>
      </c>
      <c r="Q6" s="54">
        <f t="shared" si="0"/>
        <v>0</v>
      </c>
      <c r="R6" s="54">
        <f t="shared" si="0"/>
        <v>0</v>
      </c>
      <c r="S6" s="54">
        <f t="shared" si="0"/>
        <v>0</v>
      </c>
      <c r="T6" s="54">
        <f t="shared" si="0"/>
        <v>0</v>
      </c>
    </row>
    <row r="7" spans="1:20" x14ac:dyDescent="0.3">
      <c r="A7" s="16" t="s">
        <v>35</v>
      </c>
      <c r="B7" s="17" t="s">
        <v>41</v>
      </c>
      <c r="C7" s="33">
        <v>84.22</v>
      </c>
      <c r="I7" t="s">
        <v>47</v>
      </c>
      <c r="J7" s="52">
        <f t="shared" si="1"/>
        <v>1902.03</v>
      </c>
      <c r="K7" s="52">
        <f t="shared" si="2"/>
        <v>211.33666666666667</v>
      </c>
      <c r="L7" s="54">
        <f t="shared" si="3"/>
        <v>28.02</v>
      </c>
      <c r="M7" s="54">
        <f t="shared" si="0"/>
        <v>0</v>
      </c>
      <c r="N7" s="54">
        <f t="shared" si="0"/>
        <v>0</v>
      </c>
      <c r="O7" s="54">
        <f t="shared" si="0"/>
        <v>0</v>
      </c>
      <c r="P7" s="54">
        <f t="shared" si="0"/>
        <v>0</v>
      </c>
      <c r="Q7" s="54">
        <f t="shared" si="0"/>
        <v>0</v>
      </c>
      <c r="R7" s="54">
        <f t="shared" si="0"/>
        <v>0</v>
      </c>
      <c r="S7" s="54">
        <f t="shared" si="0"/>
        <v>0</v>
      </c>
      <c r="T7" s="54">
        <f t="shared" si="0"/>
        <v>0</v>
      </c>
    </row>
    <row r="8" spans="1:20" x14ac:dyDescent="0.3">
      <c r="A8" s="14" t="s">
        <v>35</v>
      </c>
      <c r="B8" s="15" t="s">
        <v>42</v>
      </c>
      <c r="C8" s="32">
        <v>221.75</v>
      </c>
      <c r="E8" s="6" t="s">
        <v>73</v>
      </c>
      <c r="F8" s="51">
        <f>AVERAGE(C2:C109)</f>
        <v>179.90759259259255</v>
      </c>
      <c r="I8" t="s">
        <v>48</v>
      </c>
      <c r="J8" s="52">
        <f t="shared" si="1"/>
        <v>1727.8800000000003</v>
      </c>
      <c r="K8" s="52">
        <f t="shared" si="2"/>
        <v>191.98666666666671</v>
      </c>
      <c r="L8" s="54">
        <f t="shared" si="3"/>
        <v>28.02</v>
      </c>
      <c r="M8" s="54">
        <f t="shared" si="0"/>
        <v>0</v>
      </c>
      <c r="N8" s="54">
        <f t="shared" si="0"/>
        <v>0</v>
      </c>
      <c r="O8" s="54">
        <f t="shared" si="0"/>
        <v>0</v>
      </c>
      <c r="P8" s="54">
        <f t="shared" si="0"/>
        <v>0</v>
      </c>
      <c r="Q8" s="54">
        <f t="shared" si="0"/>
        <v>0</v>
      </c>
      <c r="R8" s="54">
        <f t="shared" si="0"/>
        <v>0</v>
      </c>
      <c r="S8" s="54">
        <f t="shared" si="0"/>
        <v>0</v>
      </c>
      <c r="T8" s="54">
        <f t="shared" si="0"/>
        <v>0</v>
      </c>
    </row>
    <row r="9" spans="1:20" x14ac:dyDescent="0.3">
      <c r="A9" s="16" t="s">
        <v>35</v>
      </c>
      <c r="B9" s="17" t="s">
        <v>43</v>
      </c>
      <c r="C9" s="33">
        <v>87.37</v>
      </c>
      <c r="I9" t="s">
        <v>49</v>
      </c>
      <c r="J9" s="52">
        <f t="shared" ref="J9:J15" si="4">SUMIF($A$2:$A$109,I9,$C$2:$C$109)</f>
        <v>1682.9399999999998</v>
      </c>
      <c r="K9" s="52">
        <f t="shared" si="2"/>
        <v>186.99333333333331</v>
      </c>
      <c r="L9" s="54">
        <f t="shared" si="3"/>
        <v>28.02</v>
      </c>
      <c r="M9" s="54">
        <f t="shared" si="0"/>
        <v>0</v>
      </c>
      <c r="N9" s="54">
        <f t="shared" si="0"/>
        <v>0</v>
      </c>
      <c r="O9" s="54">
        <f t="shared" si="0"/>
        <v>0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</row>
    <row r="10" spans="1:20" x14ac:dyDescent="0.3">
      <c r="A10" s="14" t="s">
        <v>35</v>
      </c>
      <c r="B10" s="15" t="s">
        <v>44</v>
      </c>
      <c r="C10" s="32">
        <v>120.63</v>
      </c>
      <c r="E10" s="6" t="s">
        <v>72</v>
      </c>
      <c r="F10" s="5"/>
      <c r="H10" t="s">
        <v>215</v>
      </c>
      <c r="I10" t="s">
        <v>50</v>
      </c>
      <c r="J10" s="52">
        <f t="shared" si="4"/>
        <v>1465.8699999999997</v>
      </c>
      <c r="K10" s="52">
        <f t="shared" si="2"/>
        <v>162.87444444444441</v>
      </c>
      <c r="L10" s="54">
        <f t="shared" si="3"/>
        <v>28.02</v>
      </c>
      <c r="M10" s="54">
        <f t="shared" si="0"/>
        <v>0</v>
      </c>
      <c r="N10" s="54">
        <f t="shared" si="0"/>
        <v>0</v>
      </c>
      <c r="O10" s="54">
        <f t="shared" si="0"/>
        <v>0</v>
      </c>
      <c r="P10" s="54">
        <f t="shared" si="0"/>
        <v>0</v>
      </c>
      <c r="Q10" s="54">
        <f t="shared" si="0"/>
        <v>0</v>
      </c>
      <c r="R10" s="54">
        <f t="shared" si="0"/>
        <v>0</v>
      </c>
      <c r="S10" s="54">
        <f t="shared" si="0"/>
        <v>0</v>
      </c>
      <c r="T10" s="54">
        <f t="shared" si="0"/>
        <v>0</v>
      </c>
    </row>
    <row r="11" spans="1:20" x14ac:dyDescent="0.3">
      <c r="A11" s="16" t="s">
        <v>45</v>
      </c>
      <c r="B11" s="17" t="s">
        <v>36</v>
      </c>
      <c r="C11" s="33">
        <v>31.12</v>
      </c>
      <c r="I11" t="s">
        <v>51</v>
      </c>
      <c r="J11" s="52">
        <f t="shared" si="4"/>
        <v>1729.79</v>
      </c>
      <c r="K11" s="52">
        <f t="shared" si="2"/>
        <v>192.19888888888889</v>
      </c>
      <c r="L11" s="54">
        <f t="shared" si="3"/>
        <v>28.02</v>
      </c>
      <c r="M11" s="54">
        <f t="shared" si="0"/>
        <v>0</v>
      </c>
      <c r="N11" s="54">
        <f t="shared" si="0"/>
        <v>0</v>
      </c>
      <c r="O11" s="54">
        <f t="shared" si="0"/>
        <v>0</v>
      </c>
      <c r="P11" s="54">
        <f t="shared" si="0"/>
        <v>0</v>
      </c>
      <c r="Q11" s="54">
        <f t="shared" si="0"/>
        <v>0</v>
      </c>
      <c r="R11" s="54">
        <f t="shared" si="0"/>
        <v>0</v>
      </c>
      <c r="S11" s="54">
        <f t="shared" si="0"/>
        <v>0</v>
      </c>
      <c r="T11" s="54">
        <f t="shared" si="0"/>
        <v>0</v>
      </c>
    </row>
    <row r="12" spans="1:20" x14ac:dyDescent="0.3">
      <c r="A12" s="14" t="s">
        <v>45</v>
      </c>
      <c r="B12" s="15" t="s">
        <v>37</v>
      </c>
      <c r="C12" s="32">
        <v>286.5</v>
      </c>
      <c r="E12" s="6" t="s">
        <v>214</v>
      </c>
      <c r="F12" s="5"/>
      <c r="H12" t="s">
        <v>215</v>
      </c>
      <c r="I12" t="s">
        <v>52</v>
      </c>
      <c r="J12" s="52">
        <f t="shared" si="4"/>
        <v>1624.62</v>
      </c>
      <c r="K12" s="52">
        <f t="shared" si="2"/>
        <v>180.51333333333332</v>
      </c>
      <c r="L12" s="54">
        <f t="shared" si="3"/>
        <v>28.02</v>
      </c>
      <c r="M12" s="54">
        <f t="shared" si="0"/>
        <v>0</v>
      </c>
      <c r="N12" s="54">
        <f t="shared" si="0"/>
        <v>0</v>
      </c>
      <c r="O12" s="54">
        <f t="shared" si="0"/>
        <v>0</v>
      </c>
      <c r="P12" s="54">
        <f t="shared" si="0"/>
        <v>0</v>
      </c>
      <c r="Q12" s="54">
        <f t="shared" si="0"/>
        <v>0</v>
      </c>
      <c r="R12" s="54">
        <f t="shared" si="0"/>
        <v>0</v>
      </c>
      <c r="S12" s="54">
        <f t="shared" si="0"/>
        <v>0</v>
      </c>
      <c r="T12" s="54">
        <f t="shared" si="0"/>
        <v>0</v>
      </c>
    </row>
    <row r="13" spans="1:20" x14ac:dyDescent="0.3">
      <c r="A13" s="16" t="s">
        <v>45</v>
      </c>
      <c r="B13" s="17" t="s">
        <v>38</v>
      </c>
      <c r="C13" s="33">
        <v>450</v>
      </c>
      <c r="I13" t="s">
        <v>53</v>
      </c>
      <c r="J13" s="52">
        <f t="shared" si="4"/>
        <v>1644.73</v>
      </c>
      <c r="K13" s="52">
        <f t="shared" si="2"/>
        <v>182.74777777777777</v>
      </c>
      <c r="L13" s="54">
        <f t="shared" si="3"/>
        <v>28.02</v>
      </c>
      <c r="M13" s="54">
        <f t="shared" si="0"/>
        <v>0</v>
      </c>
      <c r="N13" s="54">
        <f t="shared" si="0"/>
        <v>0</v>
      </c>
      <c r="O13" s="54">
        <f t="shared" si="0"/>
        <v>0</v>
      </c>
      <c r="P13" s="54">
        <f t="shared" si="0"/>
        <v>0</v>
      </c>
      <c r="Q13" s="54">
        <f t="shared" si="0"/>
        <v>0</v>
      </c>
      <c r="R13" s="54">
        <f t="shared" si="0"/>
        <v>0</v>
      </c>
      <c r="S13" s="54">
        <f t="shared" si="0"/>
        <v>0</v>
      </c>
      <c r="T13" s="54">
        <f t="shared" si="0"/>
        <v>0</v>
      </c>
    </row>
    <row r="14" spans="1:20" x14ac:dyDescent="0.3">
      <c r="A14" s="14" t="s">
        <v>45</v>
      </c>
      <c r="B14" s="15" t="s">
        <v>39</v>
      </c>
      <c r="C14" s="32">
        <v>262.93</v>
      </c>
      <c r="E14" s="6" t="s">
        <v>75</v>
      </c>
      <c r="F14" s="51">
        <f>MAX(C2:C109)</f>
        <v>450</v>
      </c>
      <c r="I14" t="s">
        <v>54</v>
      </c>
      <c r="J14" s="52">
        <f t="shared" si="4"/>
        <v>1531.6</v>
      </c>
      <c r="K14" s="52">
        <f t="shared" si="2"/>
        <v>170.17777777777778</v>
      </c>
      <c r="L14" s="54">
        <f t="shared" si="3"/>
        <v>28.02</v>
      </c>
      <c r="M14" s="54">
        <f t="shared" si="0"/>
        <v>0</v>
      </c>
      <c r="N14" s="54">
        <f t="shared" si="0"/>
        <v>0</v>
      </c>
      <c r="O14" s="54">
        <f t="shared" si="0"/>
        <v>0</v>
      </c>
      <c r="P14" s="54">
        <f t="shared" si="0"/>
        <v>0</v>
      </c>
      <c r="Q14" s="54">
        <f t="shared" si="0"/>
        <v>0</v>
      </c>
      <c r="R14" s="54">
        <f t="shared" si="0"/>
        <v>0</v>
      </c>
      <c r="S14" s="54">
        <f t="shared" si="0"/>
        <v>0</v>
      </c>
      <c r="T14" s="54">
        <f t="shared" si="0"/>
        <v>0</v>
      </c>
    </row>
    <row r="15" spans="1:20" x14ac:dyDescent="0.3">
      <c r="A15" s="16" t="s">
        <v>45</v>
      </c>
      <c r="B15" s="17" t="s">
        <v>40</v>
      </c>
      <c r="C15" s="33">
        <v>35.07</v>
      </c>
      <c r="I15" t="s">
        <v>55</v>
      </c>
      <c r="J15" s="52">
        <f t="shared" si="4"/>
        <v>1511.5100000000002</v>
      </c>
      <c r="K15" s="52">
        <f t="shared" si="2"/>
        <v>167.94555555555559</v>
      </c>
      <c r="L15" s="54">
        <f t="shared" si="3"/>
        <v>28.02</v>
      </c>
      <c r="M15" s="54">
        <f t="shared" si="0"/>
        <v>0</v>
      </c>
      <c r="N15" s="54">
        <f t="shared" si="0"/>
        <v>0</v>
      </c>
      <c r="O15" s="54">
        <f t="shared" si="0"/>
        <v>0</v>
      </c>
      <c r="P15" s="54">
        <f t="shared" si="0"/>
        <v>0</v>
      </c>
      <c r="Q15" s="54">
        <f t="shared" si="0"/>
        <v>0</v>
      </c>
      <c r="R15" s="54">
        <f t="shared" si="0"/>
        <v>0</v>
      </c>
      <c r="S15" s="54">
        <f t="shared" si="0"/>
        <v>0</v>
      </c>
      <c r="T15" s="54">
        <f t="shared" si="0"/>
        <v>0</v>
      </c>
    </row>
    <row r="16" spans="1:20" x14ac:dyDescent="0.3">
      <c r="A16" s="14" t="s">
        <v>45</v>
      </c>
      <c r="B16" s="15" t="s">
        <v>41</v>
      </c>
      <c r="C16" s="32">
        <v>145.91</v>
      </c>
      <c r="E16" s="6" t="s">
        <v>76</v>
      </c>
      <c r="F16" s="51">
        <f>MIN(C2:C109)</f>
        <v>15.31</v>
      </c>
    </row>
    <row r="17" spans="1:3" x14ac:dyDescent="0.3">
      <c r="A17" s="16" t="s">
        <v>45</v>
      </c>
      <c r="B17" s="17" t="s">
        <v>42</v>
      </c>
      <c r="C17" s="33">
        <v>35.159999999999997</v>
      </c>
    </row>
    <row r="18" spans="1:3" x14ac:dyDescent="0.3">
      <c r="A18" s="14" t="s">
        <v>45</v>
      </c>
      <c r="B18" s="15" t="s">
        <v>43</v>
      </c>
      <c r="C18" s="32">
        <v>91.34</v>
      </c>
    </row>
    <row r="19" spans="1:3" x14ac:dyDescent="0.3">
      <c r="A19" s="16" t="s">
        <v>45</v>
      </c>
      <c r="B19" s="17" t="s">
        <v>44</v>
      </c>
      <c r="C19" s="33">
        <v>109.49</v>
      </c>
    </row>
    <row r="20" spans="1:3" x14ac:dyDescent="0.3">
      <c r="A20" s="14" t="s">
        <v>46</v>
      </c>
      <c r="B20" s="15" t="s">
        <v>36</v>
      </c>
      <c r="C20" s="32">
        <v>26.89</v>
      </c>
    </row>
    <row r="21" spans="1:3" x14ac:dyDescent="0.3">
      <c r="A21" s="16" t="s">
        <v>46</v>
      </c>
      <c r="B21" s="17" t="s">
        <v>37</v>
      </c>
      <c r="C21" s="33">
        <v>347.35</v>
      </c>
    </row>
    <row r="22" spans="1:3" x14ac:dyDescent="0.3">
      <c r="A22" s="14" t="s">
        <v>46</v>
      </c>
      <c r="B22" s="15" t="s">
        <v>38</v>
      </c>
      <c r="C22" s="32">
        <v>450</v>
      </c>
    </row>
    <row r="23" spans="1:3" x14ac:dyDescent="0.3">
      <c r="A23" s="16" t="s">
        <v>46</v>
      </c>
      <c r="B23" s="17" t="s">
        <v>39</v>
      </c>
      <c r="C23" s="33">
        <v>219.79</v>
      </c>
    </row>
    <row r="24" spans="1:3" x14ac:dyDescent="0.3">
      <c r="A24" s="14" t="s">
        <v>46</v>
      </c>
      <c r="B24" s="15" t="s">
        <v>40</v>
      </c>
      <c r="C24" s="32">
        <v>86.28</v>
      </c>
    </row>
    <row r="25" spans="1:3" x14ac:dyDescent="0.3">
      <c r="A25" s="16" t="s">
        <v>46</v>
      </c>
      <c r="B25" s="17" t="s">
        <v>41</v>
      </c>
      <c r="C25" s="33">
        <v>131.81</v>
      </c>
    </row>
    <row r="26" spans="1:3" x14ac:dyDescent="0.3">
      <c r="A26" s="14" t="s">
        <v>46</v>
      </c>
      <c r="B26" s="15" t="s">
        <v>42</v>
      </c>
      <c r="C26" s="32">
        <v>42.1</v>
      </c>
    </row>
    <row r="27" spans="1:3" x14ac:dyDescent="0.3">
      <c r="A27" s="16" t="s">
        <v>46</v>
      </c>
      <c r="B27" s="17" t="s">
        <v>43</v>
      </c>
      <c r="C27" s="33">
        <v>84.42</v>
      </c>
    </row>
    <row r="28" spans="1:3" x14ac:dyDescent="0.3">
      <c r="A28" s="14" t="s">
        <v>46</v>
      </c>
      <c r="B28" s="15" t="s">
        <v>44</v>
      </c>
      <c r="C28" s="32">
        <v>187.53</v>
      </c>
    </row>
    <row r="29" spans="1:3" x14ac:dyDescent="0.3">
      <c r="A29" s="16" t="s">
        <v>47</v>
      </c>
      <c r="B29" s="17" t="s">
        <v>36</v>
      </c>
      <c r="C29" s="33">
        <v>42.51</v>
      </c>
    </row>
    <row r="30" spans="1:3" x14ac:dyDescent="0.3">
      <c r="A30" s="14" t="s">
        <v>47</v>
      </c>
      <c r="B30" s="15" t="s">
        <v>37</v>
      </c>
      <c r="C30" s="32">
        <v>356.75</v>
      </c>
    </row>
    <row r="31" spans="1:3" x14ac:dyDescent="0.3">
      <c r="A31" s="16" t="s">
        <v>47</v>
      </c>
      <c r="B31" s="17" t="s">
        <v>38</v>
      </c>
      <c r="C31" s="33">
        <v>450</v>
      </c>
    </row>
    <row r="32" spans="1:3" x14ac:dyDescent="0.3">
      <c r="A32" s="14" t="s">
        <v>47</v>
      </c>
      <c r="B32" s="15" t="s">
        <v>39</v>
      </c>
      <c r="C32" s="32">
        <v>282.64999999999998</v>
      </c>
    </row>
    <row r="33" spans="1:3" x14ac:dyDescent="0.3">
      <c r="A33" s="16" t="s">
        <v>47</v>
      </c>
      <c r="B33" s="17" t="s">
        <v>40</v>
      </c>
      <c r="C33" s="33">
        <v>25.71</v>
      </c>
    </row>
    <row r="34" spans="1:3" x14ac:dyDescent="0.3">
      <c r="A34" s="14" t="s">
        <v>47</v>
      </c>
      <c r="B34" s="15" t="s">
        <v>41</v>
      </c>
      <c r="C34" s="32">
        <v>188.03</v>
      </c>
    </row>
    <row r="35" spans="1:3" x14ac:dyDescent="0.3">
      <c r="A35" s="16" t="s">
        <v>47</v>
      </c>
      <c r="B35" s="17" t="s">
        <v>42</v>
      </c>
      <c r="C35" s="33">
        <v>276.67</v>
      </c>
    </row>
    <row r="36" spans="1:3" x14ac:dyDescent="0.3">
      <c r="A36" s="14" t="s">
        <v>47</v>
      </c>
      <c r="B36" s="15" t="s">
        <v>43</v>
      </c>
      <c r="C36" s="32">
        <v>81.66</v>
      </c>
    </row>
    <row r="37" spans="1:3" x14ac:dyDescent="0.3">
      <c r="A37" s="16" t="s">
        <v>47</v>
      </c>
      <c r="B37" s="17" t="s">
        <v>44</v>
      </c>
      <c r="C37" s="33">
        <v>198.05</v>
      </c>
    </row>
    <row r="38" spans="1:3" x14ac:dyDescent="0.3">
      <c r="A38" s="14" t="s">
        <v>48</v>
      </c>
      <c r="B38" s="15" t="s">
        <v>36</v>
      </c>
      <c r="C38" s="32">
        <v>36.6</v>
      </c>
    </row>
    <row r="39" spans="1:3" x14ac:dyDescent="0.3">
      <c r="A39" s="16" t="s">
        <v>48</v>
      </c>
      <c r="B39" s="17" t="s">
        <v>37</v>
      </c>
      <c r="C39" s="33">
        <v>371.2</v>
      </c>
    </row>
    <row r="40" spans="1:3" x14ac:dyDescent="0.3">
      <c r="A40" s="14" t="s">
        <v>48</v>
      </c>
      <c r="B40" s="15" t="s">
        <v>38</v>
      </c>
      <c r="C40" s="32">
        <v>450</v>
      </c>
    </row>
    <row r="41" spans="1:3" x14ac:dyDescent="0.3">
      <c r="A41" s="16" t="s">
        <v>48</v>
      </c>
      <c r="B41" s="17" t="s">
        <v>39</v>
      </c>
      <c r="C41" s="33">
        <v>273.41000000000003</v>
      </c>
    </row>
    <row r="42" spans="1:3" x14ac:dyDescent="0.3">
      <c r="A42" s="14" t="s">
        <v>48</v>
      </c>
      <c r="B42" s="15" t="s">
        <v>40</v>
      </c>
      <c r="C42" s="32">
        <v>32.630000000000003</v>
      </c>
    </row>
    <row r="43" spans="1:3" x14ac:dyDescent="0.3">
      <c r="A43" s="16" t="s">
        <v>48</v>
      </c>
      <c r="B43" s="17" t="s">
        <v>41</v>
      </c>
      <c r="C43" s="33">
        <v>136.22</v>
      </c>
    </row>
    <row r="44" spans="1:3" x14ac:dyDescent="0.3">
      <c r="A44" s="14" t="s">
        <v>48</v>
      </c>
      <c r="B44" s="15" t="s">
        <v>42</v>
      </c>
      <c r="C44" s="32">
        <v>234.16</v>
      </c>
    </row>
    <row r="45" spans="1:3" x14ac:dyDescent="0.3">
      <c r="A45" s="16" t="s">
        <v>48</v>
      </c>
      <c r="B45" s="17" t="s">
        <v>43</v>
      </c>
      <c r="C45" s="33">
        <v>88.18</v>
      </c>
    </row>
    <row r="46" spans="1:3" x14ac:dyDescent="0.3">
      <c r="A46" s="14" t="s">
        <v>48</v>
      </c>
      <c r="B46" s="15" t="s">
        <v>44</v>
      </c>
      <c r="C46" s="32">
        <v>105.48</v>
      </c>
    </row>
    <row r="47" spans="1:3" x14ac:dyDescent="0.3">
      <c r="A47" s="16" t="s">
        <v>49</v>
      </c>
      <c r="B47" s="17" t="s">
        <v>36</v>
      </c>
      <c r="C47" s="33">
        <v>22.68</v>
      </c>
    </row>
    <row r="48" spans="1:3" x14ac:dyDescent="0.3">
      <c r="A48" s="14" t="s">
        <v>49</v>
      </c>
      <c r="B48" s="15" t="s">
        <v>37</v>
      </c>
      <c r="C48" s="32">
        <v>381.44</v>
      </c>
    </row>
    <row r="49" spans="1:3" x14ac:dyDescent="0.3">
      <c r="A49" s="16" t="s">
        <v>49</v>
      </c>
      <c r="B49" s="17" t="s">
        <v>38</v>
      </c>
      <c r="C49" s="33">
        <v>450</v>
      </c>
    </row>
    <row r="50" spans="1:3" x14ac:dyDescent="0.3">
      <c r="A50" s="14" t="s">
        <v>49</v>
      </c>
      <c r="B50" s="15" t="s">
        <v>39</v>
      </c>
      <c r="C50" s="32">
        <v>220.6</v>
      </c>
    </row>
    <row r="51" spans="1:3" x14ac:dyDescent="0.3">
      <c r="A51" s="16" t="s">
        <v>49</v>
      </c>
      <c r="B51" s="17" t="s">
        <v>40</v>
      </c>
      <c r="C51" s="33">
        <v>117.96</v>
      </c>
    </row>
    <row r="52" spans="1:3" x14ac:dyDescent="0.3">
      <c r="A52" s="14" t="s">
        <v>49</v>
      </c>
      <c r="B52" s="15" t="s">
        <v>41</v>
      </c>
      <c r="C52" s="32">
        <v>54.33</v>
      </c>
    </row>
    <row r="53" spans="1:3" x14ac:dyDescent="0.3">
      <c r="A53" s="16" t="s">
        <v>49</v>
      </c>
      <c r="B53" s="17" t="s">
        <v>42</v>
      </c>
      <c r="C53" s="33">
        <v>226.36</v>
      </c>
    </row>
    <row r="54" spans="1:3" x14ac:dyDescent="0.3">
      <c r="A54" s="14" t="s">
        <v>49</v>
      </c>
      <c r="B54" s="15" t="s">
        <v>43</v>
      </c>
      <c r="C54" s="32">
        <v>77.47</v>
      </c>
    </row>
    <row r="55" spans="1:3" x14ac:dyDescent="0.3">
      <c r="A55" s="16" t="s">
        <v>49</v>
      </c>
      <c r="B55" s="17" t="s">
        <v>44</v>
      </c>
      <c r="C55" s="33">
        <v>132.1</v>
      </c>
    </row>
    <row r="56" spans="1:3" x14ac:dyDescent="0.3">
      <c r="A56" s="14" t="s">
        <v>50</v>
      </c>
      <c r="B56" s="15" t="s">
        <v>36</v>
      </c>
      <c r="C56" s="32">
        <v>49.94</v>
      </c>
    </row>
    <row r="57" spans="1:3" x14ac:dyDescent="0.3">
      <c r="A57" s="16" t="s">
        <v>50</v>
      </c>
      <c r="B57" s="17" t="s">
        <v>37</v>
      </c>
      <c r="C57" s="33">
        <v>272.45</v>
      </c>
    </row>
    <row r="58" spans="1:3" x14ac:dyDescent="0.3">
      <c r="A58" s="14" t="s">
        <v>50</v>
      </c>
      <c r="B58" s="15" t="s">
        <v>38</v>
      </c>
      <c r="C58" s="32">
        <v>450</v>
      </c>
    </row>
    <row r="59" spans="1:3" x14ac:dyDescent="0.3">
      <c r="A59" s="16" t="s">
        <v>50</v>
      </c>
      <c r="B59" s="17" t="s">
        <v>39</v>
      </c>
      <c r="C59" s="33">
        <v>256.39999999999998</v>
      </c>
    </row>
    <row r="60" spans="1:3" x14ac:dyDescent="0.3">
      <c r="A60" s="14" t="s">
        <v>50</v>
      </c>
      <c r="B60" s="15" t="s">
        <v>40</v>
      </c>
      <c r="C60" s="32">
        <v>68.739999999999995</v>
      </c>
    </row>
    <row r="61" spans="1:3" x14ac:dyDescent="0.3">
      <c r="A61" s="16" t="s">
        <v>50</v>
      </c>
      <c r="B61" s="17" t="s">
        <v>41</v>
      </c>
      <c r="C61" s="33">
        <v>103.13</v>
      </c>
    </row>
    <row r="62" spans="1:3" x14ac:dyDescent="0.3">
      <c r="A62" s="14" t="s">
        <v>50</v>
      </c>
      <c r="B62" s="15" t="s">
        <v>42</v>
      </c>
      <c r="C62" s="32">
        <v>71.58</v>
      </c>
    </row>
    <row r="63" spans="1:3" x14ac:dyDescent="0.3">
      <c r="A63" s="16" t="s">
        <v>50</v>
      </c>
      <c r="B63" s="17" t="s">
        <v>43</v>
      </c>
      <c r="C63" s="33">
        <v>78.37</v>
      </c>
    </row>
    <row r="64" spans="1:3" x14ac:dyDescent="0.3">
      <c r="A64" s="14" t="s">
        <v>50</v>
      </c>
      <c r="B64" s="15" t="s">
        <v>44</v>
      </c>
      <c r="C64" s="32">
        <v>115.26</v>
      </c>
    </row>
    <row r="65" spans="1:3" x14ac:dyDescent="0.3">
      <c r="A65" s="16" t="s">
        <v>51</v>
      </c>
      <c r="B65" s="17" t="s">
        <v>36</v>
      </c>
      <c r="C65" s="33">
        <v>32.01</v>
      </c>
    </row>
    <row r="66" spans="1:3" x14ac:dyDescent="0.3">
      <c r="A66" s="14" t="s">
        <v>51</v>
      </c>
      <c r="B66" s="15" t="s">
        <v>37</v>
      </c>
      <c r="C66" s="32">
        <v>336.45</v>
      </c>
    </row>
    <row r="67" spans="1:3" x14ac:dyDescent="0.3">
      <c r="A67" s="16" t="s">
        <v>51</v>
      </c>
      <c r="B67" s="17" t="s">
        <v>38</v>
      </c>
      <c r="C67" s="33">
        <v>450</v>
      </c>
    </row>
    <row r="68" spans="1:3" x14ac:dyDescent="0.3">
      <c r="A68" s="14" t="s">
        <v>51</v>
      </c>
      <c r="B68" s="15" t="s">
        <v>39</v>
      </c>
      <c r="C68" s="32">
        <v>262.48</v>
      </c>
    </row>
    <row r="69" spans="1:3" x14ac:dyDescent="0.3">
      <c r="A69" s="16" t="s">
        <v>51</v>
      </c>
      <c r="B69" s="17" t="s">
        <v>40</v>
      </c>
      <c r="C69" s="33">
        <v>19.05</v>
      </c>
    </row>
    <row r="70" spans="1:3" x14ac:dyDescent="0.3">
      <c r="A70" s="14" t="s">
        <v>51</v>
      </c>
      <c r="B70" s="15" t="s">
        <v>41</v>
      </c>
      <c r="C70" s="32">
        <v>135.91</v>
      </c>
    </row>
    <row r="71" spans="1:3" x14ac:dyDescent="0.3">
      <c r="A71" s="16" t="s">
        <v>51</v>
      </c>
      <c r="B71" s="17" t="s">
        <v>42</v>
      </c>
      <c r="C71" s="33">
        <v>253.81</v>
      </c>
    </row>
    <row r="72" spans="1:3" x14ac:dyDescent="0.3">
      <c r="A72" s="14" t="s">
        <v>51</v>
      </c>
      <c r="B72" s="15" t="s">
        <v>43</v>
      </c>
      <c r="C72" s="32">
        <v>76.12</v>
      </c>
    </row>
    <row r="73" spans="1:3" x14ac:dyDescent="0.3">
      <c r="A73" s="16" t="s">
        <v>51</v>
      </c>
      <c r="B73" s="17" t="s">
        <v>44</v>
      </c>
      <c r="C73" s="33">
        <v>163.96</v>
      </c>
    </row>
    <row r="74" spans="1:3" x14ac:dyDescent="0.3">
      <c r="A74" s="14" t="s">
        <v>52</v>
      </c>
      <c r="B74" s="15" t="s">
        <v>36</v>
      </c>
      <c r="C74" s="32">
        <v>26.66</v>
      </c>
    </row>
    <row r="75" spans="1:3" x14ac:dyDescent="0.3">
      <c r="A75" s="16" t="s">
        <v>52</v>
      </c>
      <c r="B75" s="17" t="s">
        <v>37</v>
      </c>
      <c r="C75" s="33">
        <v>380.77</v>
      </c>
    </row>
    <row r="76" spans="1:3" x14ac:dyDescent="0.3">
      <c r="A76" s="14" t="s">
        <v>52</v>
      </c>
      <c r="B76" s="15" t="s">
        <v>38</v>
      </c>
      <c r="C76" s="32">
        <v>450</v>
      </c>
    </row>
    <row r="77" spans="1:3" x14ac:dyDescent="0.3">
      <c r="A77" s="16" t="s">
        <v>52</v>
      </c>
      <c r="B77" s="17" t="s">
        <v>39</v>
      </c>
      <c r="C77" s="33">
        <v>283.08</v>
      </c>
    </row>
    <row r="78" spans="1:3" x14ac:dyDescent="0.3">
      <c r="A78" s="14" t="s">
        <v>52</v>
      </c>
      <c r="B78" s="15" t="s">
        <v>40</v>
      </c>
      <c r="C78" s="32">
        <v>20.81</v>
      </c>
    </row>
    <row r="79" spans="1:3" x14ac:dyDescent="0.3">
      <c r="A79" s="16" t="s">
        <v>52</v>
      </c>
      <c r="B79" s="17" t="s">
        <v>41</v>
      </c>
      <c r="C79" s="33">
        <v>32.85</v>
      </c>
    </row>
    <row r="80" spans="1:3" x14ac:dyDescent="0.3">
      <c r="A80" s="14" t="s">
        <v>52</v>
      </c>
      <c r="B80" s="15" t="s">
        <v>42</v>
      </c>
      <c r="C80" s="32">
        <v>221.48</v>
      </c>
    </row>
    <row r="81" spans="1:3" x14ac:dyDescent="0.3">
      <c r="A81" s="16" t="s">
        <v>52</v>
      </c>
      <c r="B81" s="17" t="s">
        <v>43</v>
      </c>
      <c r="C81" s="33">
        <v>67.72</v>
      </c>
    </row>
    <row r="82" spans="1:3" x14ac:dyDescent="0.3">
      <c r="A82" s="14" t="s">
        <v>52</v>
      </c>
      <c r="B82" s="15" t="s">
        <v>44</v>
      </c>
      <c r="C82" s="32">
        <v>141.25</v>
      </c>
    </row>
    <row r="83" spans="1:3" x14ac:dyDescent="0.3">
      <c r="A83" s="16" t="s">
        <v>53</v>
      </c>
      <c r="B83" s="17" t="s">
        <v>36</v>
      </c>
      <c r="C83" s="33">
        <v>38.85</v>
      </c>
    </row>
    <row r="84" spans="1:3" x14ac:dyDescent="0.3">
      <c r="A84" s="14" t="s">
        <v>53</v>
      </c>
      <c r="B84" s="15" t="s">
        <v>37</v>
      </c>
      <c r="C84" s="32">
        <v>256.14</v>
      </c>
    </row>
    <row r="85" spans="1:3" x14ac:dyDescent="0.3">
      <c r="A85" s="16" t="s">
        <v>53</v>
      </c>
      <c r="B85" s="17" t="s">
        <v>38</v>
      </c>
      <c r="C85" s="33">
        <v>450</v>
      </c>
    </row>
    <row r="86" spans="1:3" x14ac:dyDescent="0.3">
      <c r="A86" s="14" t="s">
        <v>53</v>
      </c>
      <c r="B86" s="15" t="s">
        <v>39</v>
      </c>
      <c r="C86" s="32">
        <v>299.02</v>
      </c>
    </row>
    <row r="87" spans="1:3" x14ac:dyDescent="0.3">
      <c r="A87" s="16" t="s">
        <v>53</v>
      </c>
      <c r="B87" s="17" t="s">
        <v>40</v>
      </c>
      <c r="C87" s="33">
        <v>105.49</v>
      </c>
    </row>
    <row r="88" spans="1:3" x14ac:dyDescent="0.3">
      <c r="A88" s="14" t="s">
        <v>53</v>
      </c>
      <c r="B88" s="15" t="s">
        <v>41</v>
      </c>
      <c r="C88" s="32">
        <v>26.41</v>
      </c>
    </row>
    <row r="89" spans="1:3" x14ac:dyDescent="0.3">
      <c r="A89" s="16" t="s">
        <v>53</v>
      </c>
      <c r="B89" s="17" t="s">
        <v>42</v>
      </c>
      <c r="C89" s="33">
        <v>261.5</v>
      </c>
    </row>
    <row r="90" spans="1:3" x14ac:dyDescent="0.3">
      <c r="A90" s="14" t="s">
        <v>53</v>
      </c>
      <c r="B90" s="15" t="s">
        <v>43</v>
      </c>
      <c r="C90" s="32">
        <v>76.010000000000005</v>
      </c>
    </row>
    <row r="91" spans="1:3" x14ac:dyDescent="0.3">
      <c r="A91" s="16" t="s">
        <v>53</v>
      </c>
      <c r="B91" s="17" t="s">
        <v>44</v>
      </c>
      <c r="C91" s="33">
        <v>131.31</v>
      </c>
    </row>
    <row r="92" spans="1:3" x14ac:dyDescent="0.3">
      <c r="A92" s="14" t="s">
        <v>54</v>
      </c>
      <c r="B92" s="15" t="s">
        <v>36</v>
      </c>
      <c r="C92" s="32">
        <v>26.59</v>
      </c>
    </row>
    <row r="93" spans="1:3" x14ac:dyDescent="0.3">
      <c r="A93" s="16" t="s">
        <v>54</v>
      </c>
      <c r="B93" s="17" t="s">
        <v>37</v>
      </c>
      <c r="C93" s="33">
        <v>329.82</v>
      </c>
    </row>
    <row r="94" spans="1:3" x14ac:dyDescent="0.3">
      <c r="A94" s="14" t="s">
        <v>54</v>
      </c>
      <c r="B94" s="15" t="s">
        <v>38</v>
      </c>
      <c r="C94" s="32">
        <v>450</v>
      </c>
    </row>
    <row r="95" spans="1:3" x14ac:dyDescent="0.3">
      <c r="A95" s="16" t="s">
        <v>54</v>
      </c>
      <c r="B95" s="17" t="s">
        <v>39</v>
      </c>
      <c r="C95" s="33">
        <v>208.02</v>
      </c>
    </row>
    <row r="96" spans="1:3" x14ac:dyDescent="0.3">
      <c r="A96" s="14" t="s">
        <v>54</v>
      </c>
      <c r="B96" s="15" t="s">
        <v>40</v>
      </c>
      <c r="C96" s="32">
        <v>55.17</v>
      </c>
    </row>
    <row r="97" spans="1:3" x14ac:dyDescent="0.3">
      <c r="A97" s="16" t="s">
        <v>54</v>
      </c>
      <c r="B97" s="17" t="s">
        <v>41</v>
      </c>
      <c r="C97" s="33">
        <v>60.76</v>
      </c>
    </row>
    <row r="98" spans="1:3" x14ac:dyDescent="0.3">
      <c r="A98" s="14" t="s">
        <v>54</v>
      </c>
      <c r="B98" s="15" t="s">
        <v>42</v>
      </c>
      <c r="C98" s="32">
        <v>141.33000000000001</v>
      </c>
    </row>
    <row r="99" spans="1:3" x14ac:dyDescent="0.3">
      <c r="A99" s="16" t="s">
        <v>54</v>
      </c>
      <c r="B99" s="17" t="s">
        <v>43</v>
      </c>
      <c r="C99" s="33">
        <v>93.39</v>
      </c>
    </row>
    <row r="100" spans="1:3" x14ac:dyDescent="0.3">
      <c r="A100" s="14" t="s">
        <v>54</v>
      </c>
      <c r="B100" s="15" t="s">
        <v>44</v>
      </c>
      <c r="C100" s="32">
        <v>166.52</v>
      </c>
    </row>
    <row r="101" spans="1:3" x14ac:dyDescent="0.3">
      <c r="A101" s="16" t="s">
        <v>55</v>
      </c>
      <c r="B101" s="17" t="s">
        <v>36</v>
      </c>
      <c r="C101" s="33">
        <v>24.85</v>
      </c>
    </row>
    <row r="102" spans="1:3" x14ac:dyDescent="0.3">
      <c r="A102" s="14" t="s">
        <v>55</v>
      </c>
      <c r="B102" s="15" t="s">
        <v>37</v>
      </c>
      <c r="C102" s="32">
        <v>278.83999999999997</v>
      </c>
    </row>
    <row r="103" spans="1:3" x14ac:dyDescent="0.3">
      <c r="A103" s="16" t="s">
        <v>55</v>
      </c>
      <c r="B103" s="17" t="s">
        <v>38</v>
      </c>
      <c r="C103" s="33">
        <v>450</v>
      </c>
    </row>
    <row r="104" spans="1:3" x14ac:dyDescent="0.3">
      <c r="A104" s="14" t="s">
        <v>55</v>
      </c>
      <c r="B104" s="15" t="s">
        <v>39</v>
      </c>
      <c r="C104" s="32">
        <v>228.41</v>
      </c>
    </row>
    <row r="105" spans="1:3" x14ac:dyDescent="0.3">
      <c r="A105" s="16" t="s">
        <v>55</v>
      </c>
      <c r="B105" s="17" t="s">
        <v>40</v>
      </c>
      <c r="C105" s="33">
        <v>64.39</v>
      </c>
    </row>
    <row r="106" spans="1:3" x14ac:dyDescent="0.3">
      <c r="A106" s="14" t="s">
        <v>55</v>
      </c>
      <c r="B106" s="15" t="s">
        <v>41</v>
      </c>
      <c r="C106" s="32">
        <v>108.96</v>
      </c>
    </row>
    <row r="107" spans="1:3" x14ac:dyDescent="0.3">
      <c r="A107" s="16" t="s">
        <v>55</v>
      </c>
      <c r="B107" s="17" t="s">
        <v>42</v>
      </c>
      <c r="C107" s="33">
        <v>127.91</v>
      </c>
    </row>
    <row r="108" spans="1:3" x14ac:dyDescent="0.3">
      <c r="A108" s="14" t="s">
        <v>55</v>
      </c>
      <c r="B108" s="15" t="s">
        <v>43</v>
      </c>
      <c r="C108" s="32">
        <v>68.13</v>
      </c>
    </row>
    <row r="109" spans="1:3" x14ac:dyDescent="0.3">
      <c r="A109" s="12" t="s">
        <v>55</v>
      </c>
      <c r="B109" s="13" t="s">
        <v>44</v>
      </c>
      <c r="C109" s="34">
        <v>160.02000000000001</v>
      </c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G34"/>
  <sheetViews>
    <sheetView topLeftCell="A13" zoomScale="160" zoomScaleNormal="160" workbookViewId="0">
      <selection activeCell="C35" sqref="C35"/>
    </sheetView>
  </sheetViews>
  <sheetFormatPr baseColWidth="10" defaultColWidth="10.44140625" defaultRowHeight="14.4" x14ac:dyDescent="0.3"/>
  <cols>
    <col min="1" max="1" width="15.44140625" bestFit="1" customWidth="1"/>
    <col min="2" max="2" width="11.109375" customWidth="1"/>
    <col min="3" max="4" width="11.21875" bestFit="1" customWidth="1"/>
  </cols>
  <sheetData>
    <row r="2" spans="1:4" x14ac:dyDescent="0.3">
      <c r="A2" t="s">
        <v>63</v>
      </c>
    </row>
    <row r="3" spans="1:4" x14ac:dyDescent="0.3">
      <c r="C3" s="5" t="b">
        <f>TRUE()</f>
        <v>1</v>
      </c>
      <c r="D3" s="5" t="b">
        <f>FALSE()</f>
        <v>0</v>
      </c>
    </row>
    <row r="5" spans="1:4" x14ac:dyDescent="0.3">
      <c r="A5" t="s">
        <v>56</v>
      </c>
    </row>
    <row r="6" spans="1:4" x14ac:dyDescent="0.3">
      <c r="B6" s="6"/>
      <c r="C6" s="8" t="b">
        <f>C3</f>
        <v>1</v>
      </c>
      <c r="D6" s="8" t="b">
        <f>D3</f>
        <v>0</v>
      </c>
    </row>
    <row r="7" spans="1:4" x14ac:dyDescent="0.3">
      <c r="B7" s="6" t="b">
        <f>C6</f>
        <v>1</v>
      </c>
      <c r="C7" s="5" t="b">
        <f>OR(C6,B7)</f>
        <v>1</v>
      </c>
      <c r="D7" s="5" t="b">
        <f>OR(D6,B7)</f>
        <v>1</v>
      </c>
    </row>
    <row r="8" spans="1:4" x14ac:dyDescent="0.3">
      <c r="B8" s="7" t="b">
        <f>D3</f>
        <v>0</v>
      </c>
      <c r="C8" s="5" t="b">
        <f>OR(C6,B8)</f>
        <v>1</v>
      </c>
      <c r="D8" s="5" t="b">
        <f>OR(D6,B8)</f>
        <v>0</v>
      </c>
    </row>
    <row r="10" spans="1:4" x14ac:dyDescent="0.3">
      <c r="A10" t="s">
        <v>58</v>
      </c>
    </row>
    <row r="11" spans="1:4" x14ac:dyDescent="0.3">
      <c r="B11" s="6"/>
      <c r="C11" s="8" t="b">
        <f>C6</f>
        <v>1</v>
      </c>
      <c r="D11" s="56" t="b">
        <f>D8</f>
        <v>0</v>
      </c>
    </row>
    <row r="12" spans="1:4" x14ac:dyDescent="0.3">
      <c r="B12" s="56" t="b">
        <f>B7</f>
        <v>1</v>
      </c>
      <c r="C12" s="5" t="b">
        <f>AND(C11,B12)</f>
        <v>1</v>
      </c>
      <c r="D12" s="5"/>
    </row>
    <row r="13" spans="1:4" x14ac:dyDescent="0.3">
      <c r="B13" s="56" t="b">
        <f>D6</f>
        <v>0</v>
      </c>
      <c r="C13" s="5"/>
      <c r="D13" s="5"/>
    </row>
    <row r="15" spans="1:4" x14ac:dyDescent="0.3">
      <c r="A15" t="s">
        <v>60</v>
      </c>
    </row>
    <row r="16" spans="1:4" x14ac:dyDescent="0.3">
      <c r="B16" s="6"/>
      <c r="C16" s="56" t="b">
        <f>C11</f>
        <v>1</v>
      </c>
      <c r="D16" s="56" t="b">
        <f>D11</f>
        <v>0</v>
      </c>
    </row>
    <row r="17" spans="1:7" x14ac:dyDescent="0.3">
      <c r="B17" s="56" t="b">
        <f>B12</f>
        <v>1</v>
      </c>
      <c r="C17" s="5" t="b">
        <f>_xlfn.XOR(C16,B17)</f>
        <v>0</v>
      </c>
      <c r="D17" s="5"/>
    </row>
    <row r="18" spans="1:7" x14ac:dyDescent="0.3">
      <c r="B18" s="7" t="b">
        <f>D3</f>
        <v>0</v>
      </c>
      <c r="C18" s="5"/>
      <c r="D18" s="5"/>
    </row>
    <row r="20" spans="1:7" x14ac:dyDescent="0.3">
      <c r="A20" t="s">
        <v>61</v>
      </c>
    </row>
    <row r="21" spans="1:7" x14ac:dyDescent="0.3">
      <c r="B21" s="5" t="b">
        <f>C3</f>
        <v>1</v>
      </c>
      <c r="C21" s="5" t="b">
        <f>NOT(B21)</f>
        <v>0</v>
      </c>
    </row>
    <row r="22" spans="1:7" x14ac:dyDescent="0.3">
      <c r="B22" s="5"/>
      <c r="C22" s="5"/>
    </row>
    <row r="24" spans="1:7" x14ac:dyDescent="0.3">
      <c r="A24" t="s">
        <v>57</v>
      </c>
    </row>
    <row r="25" spans="1:7" x14ac:dyDescent="0.3">
      <c r="B25" s="6" t="s">
        <v>65</v>
      </c>
      <c r="C25" s="8" t="s">
        <v>66</v>
      </c>
      <c r="E25" s="6"/>
      <c r="F25" s="8" t="s">
        <v>69</v>
      </c>
      <c r="G25" s="8" t="s">
        <v>70</v>
      </c>
    </row>
    <row r="26" spans="1:7" x14ac:dyDescent="0.3">
      <c r="B26" s="6" t="s">
        <v>64</v>
      </c>
      <c r="C26" s="5" t="s">
        <v>64</v>
      </c>
      <c r="E26" s="6" t="s">
        <v>67</v>
      </c>
      <c r="F26" s="5" t="s">
        <v>240</v>
      </c>
      <c r="G26" s="5" t="s">
        <v>240</v>
      </c>
    </row>
    <row r="27" spans="1:7" x14ac:dyDescent="0.3">
      <c r="B27" s="35" t="s">
        <v>238</v>
      </c>
      <c r="C27" s="5" t="str">
        <f>IF(B26=C26,"Iguales","Diferentes")</f>
        <v>Iguales</v>
      </c>
      <c r="E27" s="7" t="s">
        <v>68</v>
      </c>
      <c r="F27" s="5" t="s">
        <v>239</v>
      </c>
      <c r="G27" s="5" t="s">
        <v>239</v>
      </c>
    </row>
    <row r="28" spans="1:7" x14ac:dyDescent="0.3">
      <c r="G28" s="5" t="str">
        <f>IF(AND(F26=G26,F27=G27), "Me lo llevo", "No me lo llevo")</f>
        <v>Me lo llevo</v>
      </c>
    </row>
    <row r="30" spans="1:7" x14ac:dyDescent="0.3">
      <c r="A30" t="s">
        <v>59</v>
      </c>
    </row>
    <row r="32" spans="1:7" x14ac:dyDescent="0.3">
      <c r="B32" s="6" t="s">
        <v>65</v>
      </c>
      <c r="C32" s="8" t="s">
        <v>66</v>
      </c>
    </row>
    <row r="33" spans="2:3" x14ac:dyDescent="0.3">
      <c r="B33" s="6" t="s">
        <v>272</v>
      </c>
      <c r="C33" s="5">
        <v>6</v>
      </c>
    </row>
    <row r="34" spans="2:3" x14ac:dyDescent="0.3">
      <c r="B34" s="9"/>
      <c r="C34" s="5" t="str">
        <f>IFERROR(IF(B33=C33,B33+C33,B33-C33),"No Son comparables")</f>
        <v>No Son comparables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33"/>
  <sheetViews>
    <sheetView workbookViewId="0">
      <selection activeCell="C28" sqref="C28"/>
    </sheetView>
  </sheetViews>
  <sheetFormatPr baseColWidth="10" defaultRowHeight="14.4" x14ac:dyDescent="0.3"/>
  <cols>
    <col min="1" max="1" width="19.6640625" bestFit="1" customWidth="1"/>
    <col min="2" max="2" width="11.6640625" bestFit="1" customWidth="1"/>
    <col min="3" max="3" width="106.109375" bestFit="1" customWidth="1"/>
  </cols>
  <sheetData>
    <row r="1" spans="1:7" x14ac:dyDescent="0.3">
      <c r="B1" s="23" t="s">
        <v>185</v>
      </c>
      <c r="C1" s="25" t="s">
        <v>142</v>
      </c>
      <c r="F1" s="23" t="s">
        <v>186</v>
      </c>
      <c r="G1" s="26">
        <v>44457</v>
      </c>
    </row>
    <row r="3" spans="1:7" x14ac:dyDescent="0.3">
      <c r="A3" s="39" t="s">
        <v>143</v>
      </c>
      <c r="B3" s="40" t="s">
        <v>144</v>
      </c>
      <c r="C3" s="40" t="s">
        <v>145</v>
      </c>
      <c r="D3" s="40" t="s">
        <v>146</v>
      </c>
      <c r="E3" s="40" t="s">
        <v>147</v>
      </c>
      <c r="F3" s="40" t="s">
        <v>148</v>
      </c>
      <c r="G3" s="41" t="s">
        <v>149</v>
      </c>
    </row>
    <row r="4" spans="1:7" x14ac:dyDescent="0.3">
      <c r="A4" s="42" t="s">
        <v>150</v>
      </c>
      <c r="B4" s="43" t="s">
        <v>151</v>
      </c>
      <c r="C4" s="43" t="s">
        <v>241</v>
      </c>
      <c r="D4" s="43">
        <v>6.5</v>
      </c>
      <c r="E4" s="43">
        <v>7.1</v>
      </c>
      <c r="F4" s="43">
        <v>144.9</v>
      </c>
      <c r="G4" s="44">
        <v>167.2</v>
      </c>
    </row>
    <row r="5" spans="1:7" x14ac:dyDescent="0.3">
      <c r="A5" s="45" t="s">
        <v>152</v>
      </c>
      <c r="B5" s="46" t="s">
        <v>153</v>
      </c>
      <c r="C5" s="46" t="s">
        <v>154</v>
      </c>
      <c r="D5" s="46">
        <v>5.5</v>
      </c>
      <c r="E5" s="46">
        <v>5.5</v>
      </c>
      <c r="F5" s="46">
        <v>124</v>
      </c>
      <c r="G5" s="47">
        <v>124</v>
      </c>
    </row>
    <row r="6" spans="1:7" x14ac:dyDescent="0.3">
      <c r="A6" s="42" t="s">
        <v>155</v>
      </c>
      <c r="B6" s="43" t="s">
        <v>151</v>
      </c>
      <c r="C6" s="43" t="s">
        <v>247</v>
      </c>
      <c r="D6" s="43">
        <v>6.1</v>
      </c>
      <c r="E6" s="43">
        <v>6.7</v>
      </c>
      <c r="F6" s="43">
        <v>138.5</v>
      </c>
      <c r="G6" s="44">
        <v>151</v>
      </c>
    </row>
    <row r="7" spans="1:7" x14ac:dyDescent="0.3">
      <c r="A7" s="45" t="s">
        <v>156</v>
      </c>
      <c r="B7" s="46" t="s">
        <v>157</v>
      </c>
      <c r="C7" s="46" t="s">
        <v>242</v>
      </c>
      <c r="D7" s="46">
        <v>5.0999999999999996</v>
      </c>
      <c r="E7" s="46">
        <v>5.0999999999999996</v>
      </c>
      <c r="F7" s="46">
        <v>133</v>
      </c>
      <c r="G7" s="47">
        <v>133</v>
      </c>
    </row>
    <row r="8" spans="1:7" x14ac:dyDescent="0.3">
      <c r="A8" s="42" t="s">
        <v>158</v>
      </c>
      <c r="B8" s="43" t="s">
        <v>159</v>
      </c>
      <c r="C8" s="43" t="s">
        <v>243</v>
      </c>
      <c r="D8" s="43">
        <v>5.3</v>
      </c>
      <c r="E8" s="43">
        <v>5.3</v>
      </c>
      <c r="F8" s="43">
        <v>119</v>
      </c>
      <c r="G8" s="44">
        <v>119</v>
      </c>
    </row>
    <row r="9" spans="1:7" x14ac:dyDescent="0.3">
      <c r="A9" s="45" t="s">
        <v>160</v>
      </c>
      <c r="B9" s="46" t="s">
        <v>161</v>
      </c>
      <c r="C9" s="46" t="s">
        <v>244</v>
      </c>
      <c r="D9" s="46">
        <v>1</v>
      </c>
      <c r="E9" s="46">
        <v>6.4</v>
      </c>
      <c r="F9" s="46">
        <v>133</v>
      </c>
      <c r="G9" s="47">
        <v>146</v>
      </c>
    </row>
    <row r="10" spans="1:7" x14ac:dyDescent="0.3">
      <c r="A10" s="42" t="s">
        <v>162</v>
      </c>
      <c r="B10" s="43" t="s">
        <v>157</v>
      </c>
      <c r="C10" s="43" t="s">
        <v>248</v>
      </c>
      <c r="D10" s="43">
        <v>5.2</v>
      </c>
      <c r="E10" s="43">
        <v>5.2</v>
      </c>
      <c r="F10" s="43">
        <v>135</v>
      </c>
      <c r="G10" s="44">
        <v>135</v>
      </c>
    </row>
    <row r="11" spans="1:7" x14ac:dyDescent="0.3">
      <c r="A11" s="45" t="s">
        <v>163</v>
      </c>
      <c r="B11" s="46" t="s">
        <v>161</v>
      </c>
      <c r="C11" s="46" t="s">
        <v>245</v>
      </c>
      <c r="D11" s="46">
        <v>5.3</v>
      </c>
      <c r="E11" s="46">
        <v>6</v>
      </c>
      <c r="F11" s="46">
        <v>124</v>
      </c>
      <c r="G11" s="47">
        <v>136</v>
      </c>
    </row>
    <row r="12" spans="1:7" x14ac:dyDescent="0.3">
      <c r="A12" s="42" t="s">
        <v>164</v>
      </c>
      <c r="B12" s="43" t="s">
        <v>161</v>
      </c>
      <c r="C12" s="43" t="s">
        <v>249</v>
      </c>
      <c r="D12" s="43">
        <v>5.3</v>
      </c>
      <c r="E12" s="43">
        <v>6</v>
      </c>
      <c r="F12" s="43">
        <v>124</v>
      </c>
      <c r="G12" s="44">
        <v>136</v>
      </c>
    </row>
    <row r="13" spans="1:7" x14ac:dyDescent="0.3">
      <c r="A13" s="45" t="s">
        <v>165</v>
      </c>
      <c r="B13" s="46" t="s">
        <v>166</v>
      </c>
      <c r="C13" s="46" t="s">
        <v>250</v>
      </c>
      <c r="D13" s="46">
        <v>5.3</v>
      </c>
      <c r="E13" s="46">
        <v>5.4</v>
      </c>
      <c r="F13" s="46">
        <v>121</v>
      </c>
      <c r="G13" s="47">
        <v>122</v>
      </c>
    </row>
    <row r="14" spans="1:7" x14ac:dyDescent="0.3">
      <c r="A14" s="42" t="s">
        <v>167</v>
      </c>
      <c r="B14" s="43" t="s">
        <v>166</v>
      </c>
      <c r="C14" s="43" t="s">
        <v>251</v>
      </c>
      <c r="D14" s="43">
        <v>5.3</v>
      </c>
      <c r="E14" s="43">
        <v>5.4</v>
      </c>
      <c r="F14" s="43">
        <v>121</v>
      </c>
      <c r="G14" s="44">
        <v>122</v>
      </c>
    </row>
    <row r="15" spans="1:7" x14ac:dyDescent="0.3">
      <c r="A15" s="45" t="s">
        <v>168</v>
      </c>
      <c r="B15" s="46" t="s">
        <v>169</v>
      </c>
      <c r="C15" s="46" t="s">
        <v>252</v>
      </c>
      <c r="D15" s="46">
        <v>4.5999999999999996</v>
      </c>
      <c r="E15" s="46">
        <v>4.5999999999999996</v>
      </c>
      <c r="F15" s="46">
        <v>122</v>
      </c>
      <c r="G15" s="47">
        <v>128</v>
      </c>
    </row>
    <row r="16" spans="1:7" x14ac:dyDescent="0.3">
      <c r="A16" s="42" t="s">
        <v>170</v>
      </c>
      <c r="B16" s="43" t="s">
        <v>157</v>
      </c>
      <c r="C16" s="43" t="s">
        <v>253</v>
      </c>
      <c r="D16" s="43">
        <v>5.5</v>
      </c>
      <c r="E16" s="43">
        <v>5.5</v>
      </c>
      <c r="F16" s="43">
        <v>125</v>
      </c>
      <c r="G16" s="44">
        <v>125</v>
      </c>
    </row>
    <row r="17" spans="1:7" x14ac:dyDescent="0.3">
      <c r="A17" s="45" t="s">
        <v>171</v>
      </c>
      <c r="B17" s="46" t="s">
        <v>157</v>
      </c>
      <c r="C17" s="46" t="s">
        <v>254</v>
      </c>
      <c r="D17" s="46">
        <v>5.5</v>
      </c>
      <c r="E17" s="46">
        <v>5.5</v>
      </c>
      <c r="F17" s="46">
        <v>125</v>
      </c>
      <c r="G17" s="47">
        <v>125</v>
      </c>
    </row>
    <row r="18" spans="1:7" x14ac:dyDescent="0.3">
      <c r="A18" s="42" t="s">
        <v>172</v>
      </c>
      <c r="B18" s="43" t="s">
        <v>157</v>
      </c>
      <c r="C18" s="43" t="s">
        <v>255</v>
      </c>
      <c r="D18" s="43">
        <v>5.5</v>
      </c>
      <c r="E18" s="43">
        <v>5.5</v>
      </c>
      <c r="F18" s="43">
        <v>124</v>
      </c>
      <c r="G18" s="44">
        <v>124</v>
      </c>
    </row>
    <row r="19" spans="1:7" x14ac:dyDescent="0.3">
      <c r="A19" s="45" t="s">
        <v>173</v>
      </c>
      <c r="B19" s="46" t="s">
        <v>157</v>
      </c>
      <c r="C19" s="46" t="s">
        <v>256</v>
      </c>
      <c r="D19" s="46">
        <v>5.6</v>
      </c>
      <c r="E19" s="46">
        <v>5.6</v>
      </c>
      <c r="F19" s="46">
        <v>128</v>
      </c>
      <c r="G19" s="47">
        <v>128</v>
      </c>
    </row>
    <row r="20" spans="1:7" x14ac:dyDescent="0.3">
      <c r="A20" s="42" t="s">
        <v>174</v>
      </c>
      <c r="B20" s="43" t="s">
        <v>157</v>
      </c>
      <c r="C20" s="43" t="s">
        <v>246</v>
      </c>
      <c r="D20" s="43">
        <v>6</v>
      </c>
      <c r="E20" s="43">
        <v>6</v>
      </c>
      <c r="F20" s="43">
        <v>142</v>
      </c>
      <c r="G20" s="44">
        <v>142</v>
      </c>
    </row>
    <row r="21" spans="1:7" x14ac:dyDescent="0.3">
      <c r="A21" s="45" t="s">
        <v>175</v>
      </c>
      <c r="B21" s="46" t="s">
        <v>157</v>
      </c>
      <c r="C21" s="46" t="s">
        <v>257</v>
      </c>
      <c r="D21" s="46">
        <v>6</v>
      </c>
      <c r="E21" s="46">
        <v>6</v>
      </c>
      <c r="F21" s="46">
        <v>144</v>
      </c>
      <c r="G21" s="47">
        <v>144</v>
      </c>
    </row>
    <row r="22" spans="1:7" x14ac:dyDescent="0.3">
      <c r="A22" s="42" t="s">
        <v>176</v>
      </c>
      <c r="B22" s="43" t="s">
        <v>159</v>
      </c>
      <c r="C22" s="43" t="s">
        <v>258</v>
      </c>
      <c r="D22" s="43">
        <v>5.5</v>
      </c>
      <c r="E22" s="43">
        <v>5.7</v>
      </c>
      <c r="F22" s="43">
        <v>123</v>
      </c>
      <c r="G22" s="44">
        <v>130</v>
      </c>
    </row>
    <row r="23" spans="1:7" x14ac:dyDescent="0.3">
      <c r="A23" s="45" t="s">
        <v>177</v>
      </c>
      <c r="B23" s="46" t="s">
        <v>153</v>
      </c>
      <c r="C23" s="46" t="s">
        <v>178</v>
      </c>
      <c r="D23" s="46">
        <v>5.3</v>
      </c>
      <c r="E23" s="46">
        <v>5.3</v>
      </c>
      <c r="F23" s="46">
        <v>120</v>
      </c>
      <c r="G23" s="47">
        <v>120</v>
      </c>
    </row>
    <row r="24" spans="1:7" x14ac:dyDescent="0.3">
      <c r="A24" s="42" t="s">
        <v>179</v>
      </c>
      <c r="B24" s="43" t="s">
        <v>159</v>
      </c>
      <c r="C24" s="43" t="s">
        <v>259</v>
      </c>
      <c r="D24" s="43">
        <v>5.5</v>
      </c>
      <c r="E24" s="43">
        <v>5.8</v>
      </c>
      <c r="F24" s="43">
        <v>125</v>
      </c>
      <c r="G24" s="44">
        <v>131</v>
      </c>
    </row>
    <row r="25" spans="1:7" x14ac:dyDescent="0.3">
      <c r="A25" s="45" t="s">
        <v>180</v>
      </c>
      <c r="B25" s="46" t="s">
        <v>169</v>
      </c>
      <c r="C25" s="46" t="s">
        <v>260</v>
      </c>
      <c r="D25" s="46">
        <v>4.2</v>
      </c>
      <c r="E25" s="46">
        <v>4.2</v>
      </c>
      <c r="F25" s="46">
        <v>122</v>
      </c>
      <c r="G25" s="47">
        <v>126</v>
      </c>
    </row>
    <row r="26" spans="1:7" x14ac:dyDescent="0.3">
      <c r="A26" s="42" t="s">
        <v>181</v>
      </c>
      <c r="B26" s="43" t="s">
        <v>169</v>
      </c>
      <c r="C26" s="43" t="s">
        <v>261</v>
      </c>
      <c r="D26" s="43">
        <v>4.8</v>
      </c>
      <c r="E26" s="43">
        <v>4.8</v>
      </c>
      <c r="F26" s="43">
        <v>120</v>
      </c>
      <c r="G26" s="44">
        <v>124</v>
      </c>
    </row>
    <row r="27" spans="1:7" x14ac:dyDescent="0.3">
      <c r="A27" s="45" t="s">
        <v>182</v>
      </c>
      <c r="B27" s="46" t="s">
        <v>169</v>
      </c>
      <c r="C27" s="46" t="s">
        <v>262</v>
      </c>
      <c r="D27" s="46">
        <v>4.8</v>
      </c>
      <c r="E27" s="46">
        <v>4.8</v>
      </c>
      <c r="F27" s="46">
        <v>130</v>
      </c>
      <c r="G27" s="47">
        <v>133</v>
      </c>
    </row>
    <row r="28" spans="1:7" x14ac:dyDescent="0.3">
      <c r="A28" s="36" t="s">
        <v>183</v>
      </c>
      <c r="B28" s="37" t="s">
        <v>184</v>
      </c>
      <c r="C28" s="37" t="s">
        <v>263</v>
      </c>
      <c r="D28" s="37">
        <v>5.0999999999999996</v>
      </c>
      <c r="E28" s="37">
        <v>5.3</v>
      </c>
      <c r="F28" s="37">
        <v>116</v>
      </c>
      <c r="G28" s="38">
        <v>120</v>
      </c>
    </row>
    <row r="31" spans="1:7" ht="15" thickBot="1" x14ac:dyDescent="0.35">
      <c r="B31" s="28" t="s">
        <v>143</v>
      </c>
      <c r="D31" s="29" t="s">
        <v>191</v>
      </c>
      <c r="F31" s="28" t="s">
        <v>190</v>
      </c>
    </row>
    <row r="32" spans="1:7" ht="15" thickBot="1" x14ac:dyDescent="0.35">
      <c r="B32" s="23" t="s">
        <v>144</v>
      </c>
      <c r="C32" s="27"/>
      <c r="D32" s="24" t="s">
        <v>188</v>
      </c>
      <c r="E32" s="27"/>
      <c r="F32" s="24" t="s">
        <v>188</v>
      </c>
      <c r="G32" s="27"/>
    </row>
    <row r="33" spans="2:7" ht="15" thickBot="1" x14ac:dyDescent="0.35">
      <c r="B33" s="23" t="s">
        <v>187</v>
      </c>
      <c r="C33" s="27"/>
      <c r="D33" s="23" t="s">
        <v>189</v>
      </c>
      <c r="E33" s="27"/>
      <c r="F33" s="24" t="s">
        <v>189</v>
      </c>
      <c r="G33" s="27"/>
    </row>
  </sheetData>
  <hyperlinks>
    <hyperlink ref="C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I25"/>
  <sheetViews>
    <sheetView zoomScaleNormal="100" workbookViewId="0">
      <selection activeCell="B13" sqref="B13"/>
    </sheetView>
  </sheetViews>
  <sheetFormatPr baseColWidth="10" defaultColWidth="10.44140625" defaultRowHeight="14.4" outlineLevelRow="1" x14ac:dyDescent="0.3"/>
  <cols>
    <col min="2" max="2" width="11.6640625" customWidth="1"/>
    <col min="9" max="9" width="102.88671875" customWidth="1"/>
  </cols>
  <sheetData>
    <row r="2" spans="1:6" x14ac:dyDescent="0.3">
      <c r="A2" t="s">
        <v>204</v>
      </c>
      <c r="B2" t="s">
        <v>205</v>
      </c>
      <c r="C2" t="s">
        <v>206</v>
      </c>
      <c r="D2" t="s">
        <v>207</v>
      </c>
      <c r="E2" t="s">
        <v>208</v>
      </c>
      <c r="F2" t="s">
        <v>209</v>
      </c>
    </row>
    <row r="4" spans="1:6" x14ac:dyDescent="0.3">
      <c r="B4" t="s">
        <v>210</v>
      </c>
    </row>
    <row r="5" spans="1:6" x14ac:dyDescent="0.3">
      <c r="B5" t="s">
        <v>211</v>
      </c>
    </row>
    <row r="6" spans="1:6" x14ac:dyDescent="0.3">
      <c r="B6" t="s">
        <v>212</v>
      </c>
    </row>
    <row r="7" spans="1:6" x14ac:dyDescent="0.3">
      <c r="B7" t="s">
        <v>213</v>
      </c>
    </row>
    <row r="9" spans="1:6" x14ac:dyDescent="0.3">
      <c r="B9" t="s">
        <v>216</v>
      </c>
    </row>
    <row r="10" spans="1:6" x14ac:dyDescent="0.3">
      <c r="B10" t="s">
        <v>217</v>
      </c>
    </row>
    <row r="11" spans="1:6" x14ac:dyDescent="0.3">
      <c r="B11" t="s">
        <v>218</v>
      </c>
    </row>
    <row r="12" spans="1:6" x14ac:dyDescent="0.3">
      <c r="B12" t="s">
        <v>219</v>
      </c>
    </row>
    <row r="17" spans="9:9" ht="15.6" x14ac:dyDescent="0.3">
      <c r="I17" s="22" t="s">
        <v>199</v>
      </c>
    </row>
    <row r="18" spans="9:9" ht="124.8" x14ac:dyDescent="0.3">
      <c r="I18" s="2" t="s">
        <v>62</v>
      </c>
    </row>
    <row r="20" spans="9:9" x14ac:dyDescent="0.3">
      <c r="I20" t="s">
        <v>200</v>
      </c>
    </row>
    <row r="21" spans="9:9" ht="124.8" hidden="1" outlineLevel="1" x14ac:dyDescent="0.3">
      <c r="I21" s="2" t="s">
        <v>201</v>
      </c>
    </row>
    <row r="22" spans="9:9" collapsed="1" x14ac:dyDescent="0.3"/>
    <row r="23" spans="9:9" x14ac:dyDescent="0.3">
      <c r="I23" t="s">
        <v>203</v>
      </c>
    </row>
    <row r="24" spans="9:9" ht="124.8" hidden="1" outlineLevel="1" x14ac:dyDescent="0.3">
      <c r="I24" s="2" t="s">
        <v>202</v>
      </c>
    </row>
    <row r="25" spans="9:9" collapsed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2:J17"/>
  <sheetViews>
    <sheetView workbookViewId="0">
      <selection activeCell="G5" sqref="G5"/>
    </sheetView>
  </sheetViews>
  <sheetFormatPr baseColWidth="10" defaultRowHeight="14.4" outlineLevelCol="1" x14ac:dyDescent="0.3"/>
  <cols>
    <col min="8" max="8" width="56.44140625" hidden="1" customWidth="1" outlineLevel="1"/>
    <col min="9" max="9" width="11.44140625" hidden="1" customWidth="1" outlineLevel="1"/>
    <col min="10" max="10" width="10.88671875" collapsed="1"/>
  </cols>
  <sheetData>
    <row r="2" spans="1:9" x14ac:dyDescent="0.3">
      <c r="A2" t="s">
        <v>220</v>
      </c>
    </row>
    <row r="3" spans="1:9" x14ac:dyDescent="0.3">
      <c r="A3" t="s">
        <v>221</v>
      </c>
    </row>
    <row r="5" spans="1:9" x14ac:dyDescent="0.3">
      <c r="A5" t="s">
        <v>226</v>
      </c>
    </row>
    <row r="6" spans="1:9" x14ac:dyDescent="0.3">
      <c r="A6" t="s">
        <v>32</v>
      </c>
    </row>
    <row r="7" spans="1:9" x14ac:dyDescent="0.3">
      <c r="A7" t="s">
        <v>227</v>
      </c>
    </row>
    <row r="9" spans="1:9" x14ac:dyDescent="0.3">
      <c r="A9" t="s">
        <v>234</v>
      </c>
      <c r="C9" t="s">
        <v>222</v>
      </c>
      <c r="D9" t="s">
        <v>223</v>
      </c>
      <c r="E9" t="s">
        <v>224</v>
      </c>
    </row>
    <row r="10" spans="1:9" x14ac:dyDescent="0.3">
      <c r="A10" t="s">
        <v>235</v>
      </c>
      <c r="C10" s="26">
        <v>44440</v>
      </c>
      <c r="D10" s="26">
        <v>44469</v>
      </c>
      <c r="E10" s="26">
        <v>44459</v>
      </c>
      <c r="I10" t="s">
        <v>266</v>
      </c>
    </row>
    <row r="11" spans="1:9" x14ac:dyDescent="0.3">
      <c r="E11" s="26">
        <v>44460</v>
      </c>
      <c r="H11" s="31" t="s">
        <v>228</v>
      </c>
    </row>
    <row r="12" spans="1:9" x14ac:dyDescent="0.3">
      <c r="H12" s="31" t="s">
        <v>229</v>
      </c>
    </row>
    <row r="13" spans="1:9" x14ac:dyDescent="0.3">
      <c r="C13" s="26"/>
      <c r="H13" s="31" t="s">
        <v>225</v>
      </c>
    </row>
    <row r="14" spans="1:9" x14ac:dyDescent="0.3">
      <c r="H14" s="31" t="s">
        <v>230</v>
      </c>
      <c r="I14">
        <f>NETWORKDAYS(C10,D10)</f>
        <v>22</v>
      </c>
    </row>
    <row r="15" spans="1:9" x14ac:dyDescent="0.3">
      <c r="H15" s="31" t="s">
        <v>231</v>
      </c>
    </row>
    <row r="16" spans="1:9" ht="28.8" x14ac:dyDescent="0.3">
      <c r="H16" s="31" t="s">
        <v>232</v>
      </c>
      <c r="I16">
        <f>NETWORKDAYS(C10,D10,E10:E11)</f>
        <v>20</v>
      </c>
    </row>
    <row r="17" spans="8:9" ht="43.2" x14ac:dyDescent="0.3">
      <c r="H17" s="31" t="s">
        <v>233</v>
      </c>
      <c r="I17" s="26">
        <v>44449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Empezando Con Fórmulas</vt:lpstr>
      <vt:lpstr>Ejercicio Notas</vt:lpstr>
      <vt:lpstr>Ejemplo Func. Matemáticas</vt:lpstr>
      <vt:lpstr>Ejemplo Func. Logicas</vt:lpstr>
      <vt:lpstr>Ejemplo Func. Busqueda</vt:lpstr>
      <vt:lpstr>Ejemplo Func. Texto</vt:lpstr>
      <vt:lpstr>Ejemplos Func. Fecha y Hora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A. Lea Pereira</dc:creator>
  <dc:description/>
  <cp:lastModifiedBy>VICTOR FERNANDO GOMEZ COMENDADOR</cp:lastModifiedBy>
  <cp:revision>0</cp:revision>
  <dcterms:created xsi:type="dcterms:W3CDTF">2006-09-16T00:00:00Z</dcterms:created>
  <dcterms:modified xsi:type="dcterms:W3CDTF">2024-02-16T11:55:24Z</dcterms:modified>
  <dc:language>es-ES</dc:language>
</cp:coreProperties>
</file>