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len\Desktop\"/>
    </mc:Choice>
  </mc:AlternateContent>
  <xr:revisionPtr revIDLastSave="0" documentId="13_ncr:1_{4BB04C9D-93EE-410A-B196-99D27BAA6737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Risk Pooli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6" i="1" l="1"/>
  <c r="F25" i="1"/>
  <c r="D26" i="1"/>
  <c r="B26" i="1"/>
  <c r="D25" i="1"/>
  <c r="B25" i="1"/>
  <c r="F21" i="1"/>
  <c r="F20" i="1"/>
  <c r="D21" i="1"/>
  <c r="D20" i="1"/>
  <c r="B21" i="1"/>
  <c r="P8" i="1"/>
  <c r="B20" i="1"/>
  <c r="P14" i="1"/>
  <c r="P13" i="1"/>
  <c r="P7" i="1"/>
  <c r="P9" i="1"/>
  <c r="P6" i="1"/>
  <c r="O14" i="1"/>
  <c r="O13" i="1"/>
  <c r="O7" i="1"/>
  <c r="O8" i="1"/>
  <c r="O9" i="1"/>
  <c r="O6" i="1"/>
  <c r="M7" i="1"/>
  <c r="M8" i="1"/>
  <c r="M9" i="1"/>
  <c r="M6" i="1"/>
  <c r="N14" i="1"/>
  <c r="N13" i="1"/>
  <c r="N7" i="1"/>
  <c r="N8" i="1"/>
  <c r="N9" i="1"/>
  <c r="N6" i="1"/>
  <c r="M14" i="1"/>
  <c r="M13" i="1"/>
  <c r="L14" i="1"/>
  <c r="L13" i="1"/>
  <c r="L7" i="1"/>
  <c r="L8" i="1"/>
  <c r="L9" i="1"/>
  <c r="L6" i="1"/>
  <c r="K14" i="1"/>
  <c r="K13" i="1"/>
  <c r="K7" i="1"/>
  <c r="K8" i="1"/>
  <c r="K9" i="1"/>
  <c r="K6" i="1"/>
  <c r="J14" i="1"/>
  <c r="J13" i="1"/>
  <c r="J7" i="1"/>
  <c r="J8" i="1"/>
  <c r="J9" i="1"/>
  <c r="J6" i="1"/>
  <c r="C14" i="1"/>
  <c r="D14" i="1"/>
  <c r="E14" i="1"/>
  <c r="F14" i="1"/>
  <c r="G14" i="1"/>
  <c r="H14" i="1"/>
  <c r="I14" i="1"/>
  <c r="B14" i="1"/>
  <c r="C13" i="1"/>
  <c r="D13" i="1"/>
  <c r="E13" i="1"/>
  <c r="F13" i="1"/>
  <c r="G13" i="1"/>
  <c r="H13" i="1"/>
  <c r="I13" i="1"/>
  <c r="B13" i="1"/>
</calcChain>
</file>

<file path=xl/sharedStrings.xml><?xml version="1.0" encoding="utf-8"?>
<sst xmlns="http://schemas.openxmlformats.org/spreadsheetml/2006/main" count="70" uniqueCount="47">
  <si>
    <t>Week</t>
  </si>
  <si>
    <t>Product A, Market 1</t>
  </si>
  <si>
    <t>1</t>
  </si>
  <si>
    <t>2</t>
  </si>
  <si>
    <t>3</t>
  </si>
  <si>
    <t>4</t>
  </si>
  <si>
    <t>5</t>
  </si>
  <si>
    <t>6</t>
  </si>
  <si>
    <t>7</t>
  </si>
  <si>
    <t>8</t>
  </si>
  <si>
    <t>Mean</t>
  </si>
  <si>
    <t>STD</t>
  </si>
  <si>
    <t>CV</t>
  </si>
  <si>
    <t>Product A, Market 2</t>
  </si>
  <si>
    <t>Product B, Market 1</t>
  </si>
  <si>
    <t>Product B, Market 2</t>
  </si>
  <si>
    <t>Product A</t>
  </si>
  <si>
    <t>Product B</t>
  </si>
  <si>
    <t>EOQ</t>
  </si>
  <si>
    <t>Risk Pooling Effect</t>
  </si>
  <si>
    <t>Average Inventory</t>
  </si>
  <si>
    <t>Product</t>
  </si>
  <si>
    <t>% reduction</t>
  </si>
  <si>
    <t>A</t>
  </si>
  <si>
    <t>B</t>
  </si>
  <si>
    <t>Safety Stocks</t>
  </si>
  <si>
    <t>Centralized</t>
  </si>
  <si>
    <t>Ordering cost</t>
  </si>
  <si>
    <t>ROP</t>
  </si>
  <si>
    <t>AVG Inv.</t>
  </si>
  <si>
    <t>SS</t>
  </si>
  <si>
    <t>Service Level</t>
  </si>
  <si>
    <t>Per Order</t>
  </si>
  <si>
    <t>Deentralized</t>
  </si>
  <si>
    <t>Per Week</t>
  </si>
  <si>
    <t>% of Decrease</t>
  </si>
  <si>
    <t>SQRT(2DS/H)</t>
  </si>
  <si>
    <t>Lead Time</t>
  </si>
  <si>
    <t>Wk</t>
  </si>
  <si>
    <t>we want to figure out SS and AVG INV in both systems</t>
  </si>
  <si>
    <t>Mean = AVG</t>
  </si>
  <si>
    <t>CV is the mean of the standard deviation -&gt; coeficient of variation</t>
  </si>
  <si>
    <t>Carry Cost = holding c</t>
  </si>
  <si>
    <t>transportation cost</t>
  </si>
  <si>
    <t>1,05 per unit in decentralized</t>
  </si>
  <si>
    <t>1,10 per unit in centralized</t>
  </si>
  <si>
    <t xml:space="preserve">z 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</si>
</sst>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_);[Red]\(&quot;$&quot;#,##0\)"/>
    <numFmt numFmtId="165" formatCode="_(&quot;$&quot;* #,##0.00_);_(&quot;$&quot;* \(#,##0.00\);_(&quot;$&quot;* &quot;-&quot;??_);_(@_)"/>
    <numFmt numFmtId="166" formatCode="_(* #,##0.00_);_(* \(#,##0.00\);_(* &quot;-&quot;??_);_(@_)"/>
  </numFmts>
  <fonts count="1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u/>
      <sz val="10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name val="Arial"/>
      <family val="2"/>
    </font>
    <font>
      <b/>
      <sz val="12"/>
      <color rgb="FFFF0000"/>
      <name val="Arial"/>
      <family val="2"/>
    </font>
    <font>
      <sz val="12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  <fill>
      <patternFill patternType="solid">
        <fgColor rgb="FFCCFFFF"/>
        <bgColor indexed="64"/>
      </patternFill>
    </fill>
  </fills>
  <borders count="15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9" fontId="2" fillId="0" borderId="0" applyFont="0" applyFill="0" applyBorder="0" applyAlignment="0" applyProtection="0"/>
    <xf numFmtId="0" fontId="9" fillId="0" borderId="0"/>
    <xf numFmtId="165" fontId="9" fillId="0" borderId="0" applyFont="0" applyFill="0" applyBorder="0" applyAlignment="0" applyProtection="0"/>
    <xf numFmtId="166" fontId="9" fillId="0" borderId="0" applyFont="0" applyFill="0" applyBorder="0" applyAlignment="0" applyProtection="0"/>
  </cellStyleXfs>
  <cellXfs count="40">
    <xf numFmtId="0" fontId="0" fillId="0" borderId="0" xfId="0"/>
    <xf numFmtId="0" fontId="1" fillId="0" borderId="0" xfId="0" applyFont="1" applyAlignment="1">
      <alignment vertical="center"/>
    </xf>
    <xf numFmtId="2" fontId="0" fillId="0" borderId="0" xfId="0" applyNumberFormat="1"/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2" fontId="3" fillId="3" borderId="2" xfId="0" applyNumberFormat="1" applyFont="1" applyFill="1" applyBorder="1" applyAlignment="1">
      <alignment horizontal="center" vertical="center"/>
    </xf>
    <xf numFmtId="0" fontId="4" fillId="0" borderId="0" xfId="0" applyFont="1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 vertical="top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2" fontId="3" fillId="3" borderId="5" xfId="0" applyNumberFormat="1" applyFont="1" applyFill="1" applyBorder="1" applyAlignment="1">
      <alignment horizontal="center" vertical="center"/>
    </xf>
    <xf numFmtId="1" fontId="0" fillId="0" borderId="0" xfId="0" applyNumberFormat="1"/>
    <xf numFmtId="1" fontId="3" fillId="3" borderId="2" xfId="0" applyNumberFormat="1" applyFont="1" applyFill="1" applyBorder="1" applyAlignment="1">
      <alignment horizontal="center" vertical="center"/>
    </xf>
    <xf numFmtId="9" fontId="0" fillId="0" borderId="0" xfId="0" applyNumberFormat="1"/>
    <xf numFmtId="0" fontId="5" fillId="0" borderId="2" xfId="0" applyFont="1" applyFill="1" applyBorder="1"/>
    <xf numFmtId="0" fontId="8" fillId="2" borderId="1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9" fontId="7" fillId="0" borderId="0" xfId="0" applyNumberFormat="1" applyFont="1"/>
    <xf numFmtId="0" fontId="7" fillId="0" borderId="0" xfId="0" applyFont="1" applyAlignment="1">
      <alignment horizontal="center"/>
    </xf>
    <xf numFmtId="164" fontId="7" fillId="0" borderId="0" xfId="0" applyNumberFormat="1" applyFont="1" applyAlignment="1">
      <alignment horizontal="center"/>
    </xf>
    <xf numFmtId="0" fontId="7" fillId="0" borderId="0" xfId="0" applyFont="1"/>
    <xf numFmtId="0" fontId="10" fillId="2" borderId="11" xfId="0" applyFont="1" applyFill="1" applyBorder="1" applyAlignment="1">
      <alignment horizontal="center" vertical="center"/>
    </xf>
    <xf numFmtId="0" fontId="10" fillId="2" borderId="12" xfId="0" applyFont="1" applyFill="1" applyBorder="1" applyAlignment="1">
      <alignment horizontal="center" vertical="center"/>
    </xf>
    <xf numFmtId="0" fontId="6" fillId="0" borderId="9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9" fontId="0" fillId="0" borderId="9" xfId="1" applyFont="1" applyBorder="1" applyAlignment="1">
      <alignment horizontal="center"/>
    </xf>
    <xf numFmtId="9" fontId="0" fillId="0" borderId="14" xfId="1" applyFon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1" fontId="11" fillId="3" borderId="2" xfId="0" applyNumberFormat="1" applyFont="1" applyFill="1" applyBorder="1" applyAlignment="1">
      <alignment horizontal="center" vertical="center"/>
    </xf>
    <xf numFmtId="1" fontId="11" fillId="3" borderId="13" xfId="0" applyNumberFormat="1" applyFont="1" applyFill="1" applyBorder="1" applyAlignment="1">
      <alignment horizontal="center" vertical="center"/>
    </xf>
  </cellXfs>
  <cellStyles count="5">
    <cellStyle name="Comma 2" xfId="4" xr:uid="{00000000-0005-0000-0000-000000000000}"/>
    <cellStyle name="Currency 2" xfId="3" xr:uid="{00000000-0005-0000-0000-000001000000}"/>
    <cellStyle name="Normal" xfId="0" builtinId="0"/>
    <cellStyle name="Normal 2" xfId="2" xr:uid="{00000000-0005-0000-0000-000003000000}"/>
    <cellStyle name="Porcentaje" xfId="1" builtinId="5"/>
  </cellStyles>
  <dxfs count="26"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left style="thick">
          <color indexed="64"/>
        </left>
        <right style="thick">
          <color indexed="64"/>
        </right>
        <top style="thick">
          <color indexed="64"/>
        </top>
      </border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</dxf>
    <dxf>
      <border outline="0">
        <bottom style="thick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solid">
          <fgColor indexed="64"/>
          <bgColor rgb="FFE6E6E6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left style="thick">
          <color indexed="64"/>
        </left>
        <right style="thick">
          <color indexed="64"/>
        </right>
        <top style="thick">
          <color indexed="64"/>
        </top>
      </border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</dxf>
    <dxf>
      <border outline="0">
        <bottom style="thick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solid">
          <fgColor indexed="64"/>
          <bgColor rgb="FFE6E6E6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5:I9" totalsRowShown="0" headerRowDxfId="25" dataDxfId="23" headerRowBorderDxfId="24" tableBorderDxfId="22">
  <tableColumns count="9">
    <tableColumn id="1" xr3:uid="{00000000-0010-0000-0000-000001000000}" name="Week" dataDxfId="21"/>
    <tableColumn id="2" xr3:uid="{00000000-0010-0000-0000-000002000000}" name="1" dataDxfId="20"/>
    <tableColumn id="3" xr3:uid="{00000000-0010-0000-0000-000003000000}" name="2" dataDxfId="19"/>
    <tableColumn id="4" xr3:uid="{00000000-0010-0000-0000-000004000000}" name="3" dataDxfId="18"/>
    <tableColumn id="5" xr3:uid="{00000000-0010-0000-0000-000005000000}" name="4" dataDxfId="17"/>
    <tableColumn id="6" xr3:uid="{00000000-0010-0000-0000-000006000000}" name="5" dataDxfId="16"/>
    <tableColumn id="7" xr3:uid="{00000000-0010-0000-0000-000007000000}" name="6" dataDxfId="15"/>
    <tableColumn id="8" xr3:uid="{00000000-0010-0000-0000-000008000000}" name="7" dataDxfId="14"/>
    <tableColumn id="9" xr3:uid="{00000000-0010-0000-0000-000009000000}" name="8" dataDxfId="13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3" displayName="Table13" ref="A12:I14" totalsRowShown="0" headerRowDxfId="12" dataDxfId="10" headerRowBorderDxfId="11" tableBorderDxfId="9">
  <tableColumns count="9">
    <tableColumn id="1" xr3:uid="{00000000-0010-0000-0100-000001000000}" name="Week" dataDxfId="8"/>
    <tableColumn id="2" xr3:uid="{00000000-0010-0000-0100-000002000000}" name="1" dataDxfId="7"/>
    <tableColumn id="3" xr3:uid="{00000000-0010-0000-0100-000003000000}" name="2" dataDxfId="6"/>
    <tableColumn id="4" xr3:uid="{00000000-0010-0000-0100-000004000000}" name="3" dataDxfId="5"/>
    <tableColumn id="5" xr3:uid="{00000000-0010-0000-0100-000005000000}" name="4" dataDxfId="4"/>
    <tableColumn id="6" xr3:uid="{00000000-0010-0000-0100-000006000000}" name="5" dataDxfId="3"/>
    <tableColumn id="7" xr3:uid="{00000000-0010-0000-0100-000007000000}" name="6" dataDxfId="2"/>
    <tableColumn id="8" xr3:uid="{00000000-0010-0000-0100-000008000000}" name="7" dataDxfId="1"/>
    <tableColumn id="9" xr3:uid="{00000000-0010-0000-0100-000009000000}" name="8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0"/>
  <sheetViews>
    <sheetView tabSelected="1" zoomScale="85" zoomScaleNormal="85" workbookViewId="0">
      <selection activeCell="F27" sqref="F27"/>
    </sheetView>
  </sheetViews>
  <sheetFormatPr baseColWidth="10" defaultColWidth="8.7265625" defaultRowHeight="14.5" x14ac:dyDescent="0.35"/>
  <cols>
    <col min="1" max="1" width="17.81640625" customWidth="1"/>
    <col min="2" max="4" width="5.6328125" customWidth="1"/>
    <col min="5" max="5" width="6.453125" customWidth="1"/>
    <col min="6" max="9" width="5.6328125" customWidth="1"/>
    <col min="10" max="10" width="14.1796875" bestFit="1" customWidth="1"/>
    <col min="11" max="12" width="7.6328125" customWidth="1"/>
    <col min="13" max="13" width="11.1796875" customWidth="1"/>
    <col min="14" max="14" width="9.6328125" customWidth="1"/>
    <col min="15" max="15" width="11.36328125" customWidth="1"/>
    <col min="16" max="16" width="14.08984375" customWidth="1"/>
    <col min="17" max="17" width="9.81640625" bestFit="1" customWidth="1"/>
  </cols>
  <sheetData>
    <row r="1" spans="1:17" x14ac:dyDescent="0.35">
      <c r="A1" t="s">
        <v>31</v>
      </c>
      <c r="B1" s="26">
        <v>0.97</v>
      </c>
      <c r="G1" s="29"/>
      <c r="M1" t="s">
        <v>41</v>
      </c>
    </row>
    <row r="2" spans="1:17" x14ac:dyDescent="0.35">
      <c r="A2" s="25" t="s">
        <v>42</v>
      </c>
      <c r="B2" s="27">
        <v>0.27</v>
      </c>
      <c r="C2" t="s">
        <v>34</v>
      </c>
      <c r="F2" t="s">
        <v>18</v>
      </c>
      <c r="G2" s="29" t="s">
        <v>36</v>
      </c>
      <c r="M2" t="s">
        <v>39</v>
      </c>
    </row>
    <row r="3" spans="1:17" x14ac:dyDescent="0.35">
      <c r="A3" s="25" t="s">
        <v>27</v>
      </c>
      <c r="B3" s="28">
        <v>60</v>
      </c>
      <c r="C3" t="s">
        <v>32</v>
      </c>
      <c r="F3" t="s">
        <v>46</v>
      </c>
      <c r="G3">
        <v>1.88</v>
      </c>
      <c r="M3" t="s">
        <v>40</v>
      </c>
    </row>
    <row r="4" spans="1:17" ht="15" thickBot="1" x14ac:dyDescent="0.4">
      <c r="A4" t="s">
        <v>37</v>
      </c>
      <c r="B4">
        <v>1</v>
      </c>
      <c r="C4" t="s">
        <v>38</v>
      </c>
    </row>
    <row r="5" spans="1:17" ht="16" thickTop="1" x14ac:dyDescent="0.35">
      <c r="A5" s="11" t="s">
        <v>0</v>
      </c>
      <c r="B5" s="12" t="s">
        <v>2</v>
      </c>
      <c r="C5" s="12" t="s">
        <v>3</v>
      </c>
      <c r="D5" s="12" t="s">
        <v>4</v>
      </c>
      <c r="E5" s="12" t="s">
        <v>5</v>
      </c>
      <c r="F5" s="12" t="s">
        <v>6</v>
      </c>
      <c r="G5" s="12" t="s">
        <v>7</v>
      </c>
      <c r="H5" s="12" t="s">
        <v>8</v>
      </c>
      <c r="I5" s="16" t="s">
        <v>9</v>
      </c>
      <c r="J5" s="24" t="s">
        <v>10</v>
      </c>
      <c r="K5" s="24" t="s">
        <v>11</v>
      </c>
      <c r="L5" s="24" t="s">
        <v>12</v>
      </c>
      <c r="M5" s="24" t="s">
        <v>18</v>
      </c>
      <c r="N5" s="30" t="s">
        <v>30</v>
      </c>
      <c r="O5" s="24" t="s">
        <v>28</v>
      </c>
      <c r="P5" s="31" t="s">
        <v>29</v>
      </c>
    </row>
    <row r="6" spans="1:17" ht="31" x14ac:dyDescent="0.35">
      <c r="A6" s="13" t="s">
        <v>1</v>
      </c>
      <c r="B6" s="6">
        <v>33</v>
      </c>
      <c r="C6" s="6">
        <v>45</v>
      </c>
      <c r="D6" s="6">
        <v>37</v>
      </c>
      <c r="E6" s="6">
        <v>38</v>
      </c>
      <c r="F6" s="6">
        <v>55</v>
      </c>
      <c r="G6" s="6">
        <v>30</v>
      </c>
      <c r="H6" s="6">
        <v>18</v>
      </c>
      <c r="I6" s="17">
        <v>58</v>
      </c>
      <c r="J6" s="19">
        <f>AVERAGE(Table1[[#This Row],[1]:[8]])</f>
        <v>39.25</v>
      </c>
      <c r="K6" s="7">
        <f>STDEV(Table1[[#This Row],[1]:[8]])</f>
        <v>13.177361539506197</v>
      </c>
      <c r="L6" s="7">
        <f>K6/AVERAGE(Table1[[#This Row],[1]:[8]])</f>
        <v>0.33572895642054007</v>
      </c>
      <c r="M6" s="21">
        <f>SQRT((2*J6*$B$3)/$B$2)</f>
        <v>132.07741837439298</v>
      </c>
      <c r="N6" s="38">
        <f>$G$3*K6*SQRT($B$4)</f>
        <v>24.773439694271648</v>
      </c>
      <c r="O6" s="21">
        <f>J6*$B$4+N6</f>
        <v>64.023439694271644</v>
      </c>
      <c r="P6" s="39">
        <f>(M6/2)+ N6</f>
        <v>90.812148881468133</v>
      </c>
    </row>
    <row r="7" spans="1:17" ht="47.5" customHeight="1" x14ac:dyDescent="0.35">
      <c r="A7" s="13" t="s">
        <v>13</v>
      </c>
      <c r="B7" s="6">
        <v>46</v>
      </c>
      <c r="C7" s="6">
        <v>35</v>
      </c>
      <c r="D7" s="6">
        <v>41</v>
      </c>
      <c r="E7" s="6">
        <v>40</v>
      </c>
      <c r="F7" s="6">
        <v>26</v>
      </c>
      <c r="G7" s="6">
        <v>48</v>
      </c>
      <c r="H7" s="6">
        <v>18</v>
      </c>
      <c r="I7" s="17">
        <v>55</v>
      </c>
      <c r="J7" s="19">
        <f>AVERAGE(Table1[[#This Row],[1]:[8]])</f>
        <v>38.625</v>
      </c>
      <c r="K7" s="7">
        <f>STDEV(Table1[[#This Row],[1]:[8]])</f>
        <v>12.046783803156758</v>
      </c>
      <c r="L7" s="7">
        <f>K7/AVERAGE(Table1[[#This Row],[1]:[8]])</f>
        <v>0.31189084280017498</v>
      </c>
      <c r="M7" s="21">
        <f t="shared" ref="M7:M9" si="0">SQRT((2*J7*$B$3)/$B$2)</f>
        <v>131.02162671355697</v>
      </c>
      <c r="N7" s="38">
        <f t="shared" ref="N7:N9" si="1">$G$3*K7*SQRT($B$4)</f>
        <v>22.647953549934705</v>
      </c>
      <c r="O7" s="21">
        <f t="shared" ref="O7:O9" si="2">J7*$B$4+N7</f>
        <v>61.272953549934705</v>
      </c>
      <c r="P7" s="39">
        <f t="shared" ref="P7:P9" si="3">(M7/2)+ N7</f>
        <v>88.158766906713197</v>
      </c>
    </row>
    <row r="8" spans="1:17" ht="29.5" customHeight="1" x14ac:dyDescent="0.35">
      <c r="A8" s="13" t="s">
        <v>14</v>
      </c>
      <c r="B8" s="6">
        <v>0</v>
      </c>
      <c r="C8" s="6">
        <v>2</v>
      </c>
      <c r="D8" s="6">
        <v>3</v>
      </c>
      <c r="E8" s="6">
        <v>0</v>
      </c>
      <c r="F8" s="6">
        <v>0</v>
      </c>
      <c r="G8" s="6">
        <v>1</v>
      </c>
      <c r="H8" s="6">
        <v>3</v>
      </c>
      <c r="I8" s="17">
        <v>0</v>
      </c>
      <c r="J8" s="19">
        <f>AVERAGE(Table1[[#This Row],[1]:[8]])</f>
        <v>1.125</v>
      </c>
      <c r="K8" s="7">
        <f>STDEV(Table1[[#This Row],[1]:[8]])</f>
        <v>1.3562026818605375</v>
      </c>
      <c r="L8" s="7">
        <f>K8/AVERAGE(Table1[[#This Row],[1]:[8]])</f>
        <v>1.2055134949871444</v>
      </c>
      <c r="M8" s="21">
        <f t="shared" si="0"/>
        <v>22.360679774997894</v>
      </c>
      <c r="N8" s="38">
        <f t="shared" si="1"/>
        <v>2.5496610418978105</v>
      </c>
      <c r="O8" s="21">
        <f t="shared" si="2"/>
        <v>3.6746610418978105</v>
      </c>
      <c r="P8" s="39">
        <f>(M8/2)+ N8</f>
        <v>13.730000929396757</v>
      </c>
    </row>
    <row r="9" spans="1:17" ht="32.5" customHeight="1" thickBot="1" x14ac:dyDescent="0.4">
      <c r="A9" s="14" t="s">
        <v>15</v>
      </c>
      <c r="B9" s="15">
        <v>2</v>
      </c>
      <c r="C9" s="15">
        <v>4</v>
      </c>
      <c r="D9" s="15">
        <v>0</v>
      </c>
      <c r="E9" s="15">
        <v>0</v>
      </c>
      <c r="F9" s="15">
        <v>3</v>
      </c>
      <c r="G9" s="15">
        <v>1</v>
      </c>
      <c r="H9" s="15">
        <v>0</v>
      </c>
      <c r="I9" s="18">
        <v>0</v>
      </c>
      <c r="J9" s="19">
        <f>AVERAGE(Table1[[#This Row],[1]:[8]])</f>
        <v>1.25</v>
      </c>
      <c r="K9" s="7">
        <f>STDEV(Table1[[#This Row],[1]:[8]])</f>
        <v>1.5811388300841898</v>
      </c>
      <c r="L9" s="7">
        <f>K9/AVERAGE(Table1[[#This Row],[1]:[8]])</f>
        <v>1.2649110640673518</v>
      </c>
      <c r="M9" s="21">
        <f t="shared" si="0"/>
        <v>23.570226039551585</v>
      </c>
      <c r="N9" s="38">
        <f t="shared" si="1"/>
        <v>2.9725410005582766</v>
      </c>
      <c r="O9" s="21">
        <f t="shared" si="2"/>
        <v>4.2225410005582766</v>
      </c>
      <c r="P9" s="39">
        <f t="shared" si="3"/>
        <v>14.757654020334069</v>
      </c>
    </row>
    <row r="10" spans="1:17" x14ac:dyDescent="0.35">
      <c r="A10" s="1"/>
      <c r="J10" s="2"/>
      <c r="K10" s="2"/>
      <c r="L10" s="2"/>
      <c r="M10" s="20"/>
      <c r="N10" s="20"/>
      <c r="O10" s="20"/>
      <c r="P10" s="20"/>
    </row>
    <row r="11" spans="1:17" ht="15" thickBot="1" x14ac:dyDescent="0.4">
      <c r="J11" s="2"/>
      <c r="K11" s="2"/>
      <c r="L11" s="2"/>
      <c r="M11" s="20"/>
      <c r="N11" s="20"/>
      <c r="O11" s="20"/>
      <c r="P11" s="20"/>
    </row>
    <row r="12" spans="1:17" ht="16" thickTop="1" x14ac:dyDescent="0.35">
      <c r="A12" s="3" t="s">
        <v>0</v>
      </c>
      <c r="B12" s="3" t="s">
        <v>2</v>
      </c>
      <c r="C12" s="3" t="s">
        <v>3</v>
      </c>
      <c r="D12" s="3" t="s">
        <v>4</v>
      </c>
      <c r="E12" s="3" t="s">
        <v>5</v>
      </c>
      <c r="F12" s="3" t="s">
        <v>6</v>
      </c>
      <c r="G12" s="3" t="s">
        <v>7</v>
      </c>
      <c r="H12" s="3" t="s">
        <v>8</v>
      </c>
      <c r="I12" s="4" t="s">
        <v>9</v>
      </c>
      <c r="J12" s="24" t="s">
        <v>10</v>
      </c>
      <c r="K12" s="24" t="s">
        <v>11</v>
      </c>
      <c r="L12" s="24" t="s">
        <v>12</v>
      </c>
      <c r="M12" s="24" t="s">
        <v>18</v>
      </c>
      <c r="N12" s="30" t="s">
        <v>30</v>
      </c>
      <c r="O12" s="24" t="s">
        <v>28</v>
      </c>
      <c r="P12" s="31" t="s">
        <v>29</v>
      </c>
      <c r="Q12" s="4" t="s">
        <v>35</v>
      </c>
    </row>
    <row r="13" spans="1:17" ht="15.5" x14ac:dyDescent="0.35">
      <c r="A13" s="5" t="s">
        <v>16</v>
      </c>
      <c r="B13" s="6">
        <f>SUM(B6:B7)</f>
        <v>79</v>
      </c>
      <c r="C13" s="6">
        <f t="shared" ref="C13:I13" si="4">SUM(C6:C7)</f>
        <v>80</v>
      </c>
      <c r="D13" s="6">
        <f t="shared" si="4"/>
        <v>78</v>
      </c>
      <c r="E13" s="6">
        <f t="shared" si="4"/>
        <v>78</v>
      </c>
      <c r="F13" s="6">
        <f t="shared" si="4"/>
        <v>81</v>
      </c>
      <c r="G13" s="6">
        <f t="shared" si="4"/>
        <v>78</v>
      </c>
      <c r="H13" s="6">
        <f t="shared" si="4"/>
        <v>36</v>
      </c>
      <c r="I13" s="17">
        <f t="shared" si="4"/>
        <v>113</v>
      </c>
      <c r="J13" s="19">
        <f>AVERAGE(Table13[[#This Row],[1]:[8]])</f>
        <v>77.875</v>
      </c>
      <c r="K13" s="7">
        <f>STDEV(Table13[[#This Row],[1]:[8]])</f>
        <v>20.711884097231302</v>
      </c>
      <c r="L13" s="7">
        <f>K13/AVERAGE(Table13[[#This Row],[1]:[8]])</f>
        <v>0.26596319868033774</v>
      </c>
      <c r="M13" s="21">
        <f>SQRT((2*J13*$B3)/$B2)</f>
        <v>186.04061683167768</v>
      </c>
      <c r="N13" s="38">
        <f>$G$3*K13*SQRT($B$4)</f>
        <v>38.938342102794842</v>
      </c>
      <c r="O13" s="21">
        <f>J13*$B$4+N13</f>
        <v>116.81334210279485</v>
      </c>
      <c r="P13" s="39">
        <f>(M13/2)+N13</f>
        <v>131.95865051863368</v>
      </c>
      <c r="Q13" s="22"/>
    </row>
    <row r="14" spans="1:17" ht="15.5" x14ac:dyDescent="0.35">
      <c r="A14" s="5" t="s">
        <v>17</v>
      </c>
      <c r="B14" s="6">
        <f>SUM(B8:B9)</f>
        <v>2</v>
      </c>
      <c r="C14" s="6">
        <f t="shared" ref="C14:I14" si="5">SUM(C8:C9)</f>
        <v>6</v>
      </c>
      <c r="D14" s="6">
        <f t="shared" si="5"/>
        <v>3</v>
      </c>
      <c r="E14" s="6">
        <f t="shared" si="5"/>
        <v>0</v>
      </c>
      <c r="F14" s="6">
        <f t="shared" si="5"/>
        <v>3</v>
      </c>
      <c r="G14" s="6">
        <f t="shared" si="5"/>
        <v>2</v>
      </c>
      <c r="H14" s="6">
        <f t="shared" si="5"/>
        <v>3</v>
      </c>
      <c r="I14" s="17">
        <f t="shared" si="5"/>
        <v>0</v>
      </c>
      <c r="J14" s="19">
        <f>AVERAGE(Table13[[#This Row],[1]:[8]])</f>
        <v>2.375</v>
      </c>
      <c r="K14" s="7">
        <f>STDEV(Table13[[#This Row],[1]:[8]])</f>
        <v>1.9226098333849673</v>
      </c>
      <c r="L14" s="7">
        <f>K14/AVERAGE(Table13[[#This Row],[1]:[8]])</f>
        <v>0.80951992984630206</v>
      </c>
      <c r="M14" s="21">
        <f>SQRT((2*J14*$B3)/$B2)</f>
        <v>32.489314482696543</v>
      </c>
      <c r="N14" s="38">
        <f>$G$3*K14*SQRT($B$4)</f>
        <v>3.6145064867637382</v>
      </c>
      <c r="O14" s="21">
        <f>J14*$B$4+N14</f>
        <v>5.9895064867637382</v>
      </c>
      <c r="P14" s="39">
        <f>(M14/2)+N14</f>
        <v>19.859163728112009</v>
      </c>
      <c r="Q14" s="22"/>
    </row>
    <row r="17" spans="1:12" x14ac:dyDescent="0.35">
      <c r="A17" s="8" t="s">
        <v>19</v>
      </c>
      <c r="B17" s="9"/>
      <c r="C17" s="9"/>
      <c r="D17" s="9"/>
    </row>
    <row r="18" spans="1:12" x14ac:dyDescent="0.35">
      <c r="A18" s="8" t="s">
        <v>20</v>
      </c>
      <c r="B18" s="9"/>
      <c r="C18" s="9"/>
      <c r="D18" s="9"/>
    </row>
    <row r="19" spans="1:12" ht="21.5" customHeight="1" x14ac:dyDescent="0.35">
      <c r="A19" s="23" t="s">
        <v>21</v>
      </c>
      <c r="B19" s="32" t="s">
        <v>33</v>
      </c>
      <c r="C19" s="33"/>
      <c r="D19" s="32" t="s">
        <v>26</v>
      </c>
      <c r="E19" s="33"/>
      <c r="F19" s="32" t="s">
        <v>22</v>
      </c>
      <c r="G19" s="33"/>
      <c r="J19" t="s">
        <v>43</v>
      </c>
      <c r="L19" s="10"/>
    </row>
    <row r="20" spans="1:12" x14ac:dyDescent="0.35">
      <c r="A20" s="23" t="s">
        <v>23</v>
      </c>
      <c r="B20" s="36">
        <f>SUM(P6:P7)</f>
        <v>178.97091578818134</v>
      </c>
      <c r="C20" s="37"/>
      <c r="D20" s="36">
        <f>P13</f>
        <v>131.95865051863368</v>
      </c>
      <c r="E20" s="37"/>
      <c r="F20" s="34">
        <f>(B20-D20)/B20</f>
        <v>0.26268103430385537</v>
      </c>
      <c r="G20" s="35"/>
      <c r="J20" t="s">
        <v>44</v>
      </c>
      <c r="L20" s="9"/>
    </row>
    <row r="21" spans="1:12" x14ac:dyDescent="0.35">
      <c r="A21" s="23" t="s">
        <v>24</v>
      </c>
      <c r="B21" s="36">
        <f>SUM(P8:P9)</f>
        <v>28.487654949730825</v>
      </c>
      <c r="C21" s="37"/>
      <c r="D21" s="36">
        <f>P14</f>
        <v>19.859163728112009</v>
      </c>
      <c r="E21" s="37"/>
      <c r="F21" s="34">
        <f>(B21-D21)/B21</f>
        <v>0.30288527563411621</v>
      </c>
      <c r="G21" s="35"/>
      <c r="J21" t="s">
        <v>45</v>
      </c>
    </row>
    <row r="23" spans="1:12" x14ac:dyDescent="0.35">
      <c r="A23" s="8" t="s">
        <v>25</v>
      </c>
      <c r="B23" s="9"/>
      <c r="C23" s="9"/>
      <c r="D23" s="9"/>
    </row>
    <row r="24" spans="1:12" ht="14.5" customHeight="1" x14ac:dyDescent="0.35">
      <c r="A24" s="23" t="s">
        <v>21</v>
      </c>
      <c r="B24" s="32" t="s">
        <v>33</v>
      </c>
      <c r="C24" s="33"/>
      <c r="D24" s="32" t="s">
        <v>26</v>
      </c>
      <c r="E24" s="33"/>
      <c r="F24" s="32" t="s">
        <v>22</v>
      </c>
      <c r="G24" s="33"/>
    </row>
    <row r="25" spans="1:12" x14ac:dyDescent="0.35">
      <c r="A25" s="23" t="s">
        <v>23</v>
      </c>
      <c r="B25" s="36">
        <f>SUM(N6:N7)</f>
        <v>47.421393244206357</v>
      </c>
      <c r="C25" s="37"/>
      <c r="D25" s="36">
        <f>N13</f>
        <v>38.938342102794842</v>
      </c>
      <c r="E25" s="37"/>
      <c r="F25" s="34">
        <f>(B25-D25)/B25</f>
        <v>0.17888658601248331</v>
      </c>
      <c r="G25" s="35"/>
    </row>
    <row r="26" spans="1:12" x14ac:dyDescent="0.35">
      <c r="A26" s="23" t="s">
        <v>24</v>
      </c>
      <c r="B26" s="36">
        <f>SUM(N8:N9)</f>
        <v>5.5222020424560867</v>
      </c>
      <c r="C26" s="37"/>
      <c r="D26" s="36">
        <f>N14</f>
        <v>3.6145064867637382</v>
      </c>
      <c r="E26" s="37"/>
      <c r="F26" s="34">
        <f>(B26-D26)/B26</f>
        <v>0.34545921011681613</v>
      </c>
      <c r="G26" s="35"/>
    </row>
    <row r="27" spans="1:12" x14ac:dyDescent="0.35">
      <c r="B27" s="9"/>
      <c r="C27" s="9"/>
      <c r="D27" s="9"/>
    </row>
    <row r="28" spans="1:12" x14ac:dyDescent="0.35">
      <c r="B28" s="9"/>
      <c r="C28" s="9"/>
      <c r="D28" s="9"/>
    </row>
    <row r="29" spans="1:12" x14ac:dyDescent="0.35">
      <c r="B29" s="9"/>
      <c r="C29" s="9"/>
      <c r="D29" s="9"/>
    </row>
    <row r="30" spans="1:12" x14ac:dyDescent="0.35">
      <c r="B30" s="9"/>
      <c r="C30" s="9"/>
      <c r="D30" s="9"/>
    </row>
  </sheetData>
  <mergeCells count="18">
    <mergeCell ref="D26:E26"/>
    <mergeCell ref="F26:G26"/>
    <mergeCell ref="B25:C25"/>
    <mergeCell ref="B26:C26"/>
    <mergeCell ref="F19:G19"/>
    <mergeCell ref="F20:G20"/>
    <mergeCell ref="F21:G21"/>
    <mergeCell ref="B24:C24"/>
    <mergeCell ref="D25:E25"/>
    <mergeCell ref="D24:E24"/>
    <mergeCell ref="F24:G24"/>
    <mergeCell ref="F25:G25"/>
    <mergeCell ref="B19:C19"/>
    <mergeCell ref="B20:C20"/>
    <mergeCell ref="B21:C21"/>
    <mergeCell ref="D19:E19"/>
    <mergeCell ref="D20:E20"/>
    <mergeCell ref="D21:E2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Risk Pooling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Ping Su</dc:creator>
  <cp:lastModifiedBy>belen llatas beny</cp:lastModifiedBy>
  <dcterms:created xsi:type="dcterms:W3CDTF">2015-11-09T21:15:24Z</dcterms:created>
  <dcterms:modified xsi:type="dcterms:W3CDTF">2021-11-03T20:05:40Z</dcterms:modified>
</cp:coreProperties>
</file>