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_ts\"/>
    </mc:Choice>
  </mc:AlternateContent>
  <xr:revisionPtr revIDLastSave="0" documentId="8_{1B416F1C-5F03-4794-8B88-3DE7A73FA233}" xr6:coauthVersionLast="47" xr6:coauthVersionMax="47" xr10:uidLastSave="{00000000-0000-0000-0000-000000000000}"/>
  <bookViews>
    <workbookView xWindow="-108" yWindow="-108" windowWidth="23256" windowHeight="14016" tabRatio="928" firstSheet="8" activeTab="14" xr2:uid="{00000000-000D-0000-FFFF-FFFF00000000}"/>
  </bookViews>
  <sheets>
    <sheet name="INFO" sheetId="24" r:id="rId1"/>
    <sheet name="Short-Cuts" sheetId="49" r:id="rId2"/>
    <sheet name="References" sheetId="47" r:id="rId3"/>
    <sheet name="T_Stock_TOTAL_&amp;_City" sheetId="45" state="hidden" r:id="rId4"/>
    <sheet name="STAT_TRA_Mileage" sheetId="6" state="hidden" r:id="rId5"/>
    <sheet name="Pkm_Age_Gender" sheetId="58" state="hidden"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 r:id="rId36"/>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65" i="34" l="1"/>
  <c r="X266" i="34" s="1"/>
  <c r="X267" i="34" s="1"/>
  <c r="W265" i="34"/>
  <c r="W266" i="34" s="1"/>
  <c r="W267" i="34" s="1"/>
  <c r="T265" i="34"/>
  <c r="T266" i="34" s="1"/>
  <c r="T267" i="34" s="1"/>
  <c r="S265" i="34"/>
  <c r="S266" i="34" s="1"/>
  <c r="S267" i="34" s="1"/>
  <c r="P265" i="34"/>
  <c r="P266" i="34" s="1"/>
  <c r="P267" i="34" s="1"/>
  <c r="O265" i="34"/>
  <c r="O266" i="34" s="1"/>
  <c r="O267" i="34" s="1"/>
  <c r="Z264" i="34"/>
  <c r="Z265" i="34" s="1"/>
  <c r="Z266" i="34" s="1"/>
  <c r="Z267" i="34" s="1"/>
  <c r="Y264" i="34"/>
  <c r="Y265" i="34" s="1"/>
  <c r="Y266" i="34" s="1"/>
  <c r="Y267" i="34" s="1"/>
  <c r="X264" i="34"/>
  <c r="W264" i="34"/>
  <c r="V264" i="34"/>
  <c r="V265" i="34" s="1"/>
  <c r="V266" i="34" s="1"/>
  <c r="V267" i="34" s="1"/>
  <c r="U264" i="34"/>
  <c r="U265" i="34" s="1"/>
  <c r="U266" i="34" s="1"/>
  <c r="U267" i="34" s="1"/>
  <c r="T264" i="34"/>
  <c r="S264" i="34"/>
  <c r="R264" i="34"/>
  <c r="R265" i="34" s="1"/>
  <c r="R266" i="34" s="1"/>
  <c r="R267" i="34" s="1"/>
  <c r="Q264" i="34"/>
  <c r="Q265" i="34" s="1"/>
  <c r="Q266" i="34" s="1"/>
  <c r="Q267" i="34" s="1"/>
  <c r="P264" i="34"/>
  <c r="O264" i="34"/>
  <c r="N264" i="34"/>
  <c r="N265" i="34" s="1"/>
  <c r="N266" i="34" s="1"/>
  <c r="N267" i="34" s="1"/>
  <c r="M264" i="34"/>
  <c r="M265" i="34" s="1"/>
  <c r="M266" i="34" s="1"/>
  <c r="M267" i="34" s="1"/>
  <c r="L264" i="34"/>
  <c r="L265" i="34" s="1"/>
  <c r="L266" i="34" s="1"/>
  <c r="L267" i="34" s="1"/>
  <c r="AB265" i="34"/>
  <c r="AB264" i="34"/>
  <c r="C47" i="47" l="1"/>
  <c r="C46" i="47"/>
  <c r="C45" i="47"/>
  <c r="C44" i="47"/>
  <c r="C43" i="47"/>
  <c r="C42" i="47"/>
  <c r="C41" i="47"/>
  <c r="C40" i="47"/>
  <c r="C39" i="47"/>
  <c r="C38" i="47"/>
  <c r="C37" i="47"/>
  <c r="C36" i="47"/>
  <c r="C35" i="47"/>
  <c r="C34" i="47"/>
  <c r="C33" i="47"/>
  <c r="C32" i="47"/>
  <c r="C31" i="47"/>
  <c r="C30" i="47"/>
  <c r="C29" i="47"/>
  <c r="C28" i="47"/>
  <c r="C27" i="47"/>
  <c r="C26" i="47"/>
  <c r="C25" i="47"/>
  <c r="C24" i="47"/>
  <c r="O195" i="31" l="1"/>
  <c r="P195" i="31"/>
  <c r="Q195" i="31" s="1"/>
  <c r="O196" i="31"/>
  <c r="P196" i="31" s="1"/>
  <c r="AD198" i="31"/>
  <c r="AE199" i="31"/>
  <c r="B201" i="31"/>
  <c r="N201" i="31"/>
  <c r="Y201" i="31" s="1"/>
  <c r="O201" i="31"/>
  <c r="R201" i="31"/>
  <c r="V201" i="31"/>
  <c r="W201" i="31"/>
  <c r="X201" i="31"/>
  <c r="Z201" i="31"/>
  <c r="AA201" i="31"/>
  <c r="AD201" i="31"/>
  <c r="AV201" i="31"/>
  <c r="AW201" i="31"/>
  <c r="B202" i="31"/>
  <c r="B203" i="31" s="1"/>
  <c r="B204" i="31" s="1"/>
  <c r="B205" i="31" s="1"/>
  <c r="B206" i="31" s="1"/>
  <c r="B207" i="31" s="1"/>
  <c r="B208" i="31" s="1"/>
  <c r="B209" i="31" s="1"/>
  <c r="B210" i="31" s="1"/>
  <c r="B211" i="31" s="1"/>
  <c r="B212" i="31" s="1"/>
  <c r="N202" i="31"/>
  <c r="O202" i="31"/>
  <c r="P202" i="31"/>
  <c r="Q202" i="31"/>
  <c r="R202" i="31"/>
  <c r="S202" i="31"/>
  <c r="T202" i="31"/>
  <c r="U202" i="31"/>
  <c r="V202" i="31"/>
  <c r="W202" i="31"/>
  <c r="X202" i="31"/>
  <c r="Y202" i="31"/>
  <c r="Z202" i="31"/>
  <c r="AA202" i="31"/>
  <c r="AB202" i="31"/>
  <c r="AV202" i="31"/>
  <c r="N203" i="31"/>
  <c r="O203" i="31"/>
  <c r="P203" i="31"/>
  <c r="Q203" i="31"/>
  <c r="R203" i="31"/>
  <c r="S203" i="31"/>
  <c r="T203" i="31"/>
  <c r="U203" i="31"/>
  <c r="V203" i="31"/>
  <c r="W203" i="31"/>
  <c r="X203" i="31"/>
  <c r="Y203" i="31"/>
  <c r="Z203" i="31"/>
  <c r="AA203" i="31"/>
  <c r="AB203" i="31"/>
  <c r="N205" i="31"/>
  <c r="O205" i="31"/>
  <c r="P205" i="31"/>
  <c r="B213" i="31"/>
  <c r="B214" i="31" s="1"/>
  <c r="B216" i="31" s="1"/>
  <c r="B217" i="31" s="1"/>
  <c r="B218" i="31" s="1"/>
  <c r="B219" i="31" s="1"/>
  <c r="B220" i="31" s="1"/>
  <c r="B221" i="31" s="1"/>
  <c r="B222" i="31" s="1"/>
  <c r="B223" i="31" s="1"/>
  <c r="B224" i="31" s="1"/>
  <c r="B225" i="31" s="1"/>
  <c r="B226" i="31" s="1"/>
  <c r="N213" i="31"/>
  <c r="O213" i="31"/>
  <c r="P213" i="31"/>
  <c r="Q213" i="31"/>
  <c r="R213" i="31"/>
  <c r="S213" i="31"/>
  <c r="T213" i="31"/>
  <c r="U213" i="31"/>
  <c r="V213" i="31"/>
  <c r="W213" i="31"/>
  <c r="X213" i="31"/>
  <c r="Y213" i="31"/>
  <c r="Z213" i="31"/>
  <c r="AA213" i="31"/>
  <c r="AB213" i="31"/>
  <c r="AD213" i="31"/>
  <c r="AV213" i="31"/>
  <c r="AV214" i="31"/>
  <c r="AV215" i="31"/>
  <c r="N216" i="31"/>
  <c r="O216" i="31"/>
  <c r="P216" i="31"/>
  <c r="Q216" i="31"/>
  <c r="R216" i="31"/>
  <c r="S216" i="31"/>
  <c r="T216" i="31"/>
  <c r="U216" i="31"/>
  <c r="V216" i="31"/>
  <c r="W216" i="31"/>
  <c r="X216" i="31"/>
  <c r="Y216" i="31"/>
  <c r="Z216" i="31"/>
  <c r="AA216" i="31"/>
  <c r="AB216" i="31"/>
  <c r="AV216" i="31"/>
  <c r="N217" i="31"/>
  <c r="O217" i="31"/>
  <c r="P217" i="31"/>
  <c r="Q217" i="31"/>
  <c r="R217" i="31"/>
  <c r="S217" i="31"/>
  <c r="T217" i="31"/>
  <c r="U217" i="31"/>
  <c r="V217" i="31"/>
  <c r="W217" i="31"/>
  <c r="X217" i="31"/>
  <c r="Y217" i="31"/>
  <c r="Z217" i="31"/>
  <c r="AA217" i="31"/>
  <c r="AB217" i="31"/>
  <c r="N219" i="31"/>
  <c r="O219" i="31"/>
  <c r="P219" i="31"/>
  <c r="B227" i="31"/>
  <c r="B228" i="31" s="1"/>
  <c r="B229" i="31" s="1"/>
  <c r="B230" i="31" s="1"/>
  <c r="B231" i="31" s="1"/>
  <c r="B232" i="31" s="1"/>
  <c r="B233" i="31" s="1"/>
  <c r="B234" i="31" s="1"/>
  <c r="B235" i="31" s="1"/>
  <c r="B236" i="31" s="1"/>
  <c r="B237" i="31" s="1"/>
  <c r="B238" i="31" s="1"/>
  <c r="AD227" i="31"/>
  <c r="AD228" i="31" s="1"/>
  <c r="AV227" i="31"/>
  <c r="AW227" i="31"/>
  <c r="N228" i="31"/>
  <c r="O228" i="31"/>
  <c r="P228" i="31"/>
  <c r="Q228" i="31"/>
  <c r="R228" i="31"/>
  <c r="S228" i="31"/>
  <c r="T228" i="31"/>
  <c r="U228" i="31"/>
  <c r="V228" i="31"/>
  <c r="W228" i="31"/>
  <c r="X228" i="31"/>
  <c r="Y228" i="31"/>
  <c r="Z228" i="31"/>
  <c r="AA228" i="31"/>
  <c r="AB228" i="31"/>
  <c r="AV228" i="31"/>
  <c r="N229" i="31"/>
  <c r="O229" i="31"/>
  <c r="P229" i="31"/>
  <c r="Q229" i="31"/>
  <c r="R229" i="31"/>
  <c r="S229" i="31"/>
  <c r="T229" i="31"/>
  <c r="U229" i="31"/>
  <c r="V229" i="31"/>
  <c r="W229" i="31"/>
  <c r="X229" i="31"/>
  <c r="Y229" i="31"/>
  <c r="Z229" i="31"/>
  <c r="AA229" i="31"/>
  <c r="AB229" i="31"/>
  <c r="AV229" i="31"/>
  <c r="N231" i="31"/>
  <c r="O231" i="31"/>
  <c r="P231" i="31"/>
  <c r="B239" i="31"/>
  <c r="B240" i="31" s="1"/>
  <c r="AD239" i="31"/>
  <c r="AV239" i="31"/>
  <c r="AW239" i="31"/>
  <c r="N240" i="31"/>
  <c r="O240" i="31"/>
  <c r="P240" i="31"/>
  <c r="Q240" i="31"/>
  <c r="R240" i="31"/>
  <c r="S240" i="31"/>
  <c r="T240" i="31"/>
  <c r="U240" i="31"/>
  <c r="V240" i="31"/>
  <c r="W240" i="31"/>
  <c r="X240" i="31"/>
  <c r="Y240" i="31"/>
  <c r="Z240" i="31"/>
  <c r="AA240" i="31"/>
  <c r="AB240" i="31"/>
  <c r="AV240" i="31"/>
  <c r="B241" i="31"/>
  <c r="B242" i="31" s="1"/>
  <c r="B243" i="31" s="1"/>
  <c r="B244" i="31" s="1"/>
  <c r="B245" i="31" s="1"/>
  <c r="B246" i="31" s="1"/>
  <c r="B247" i="31" s="1"/>
  <c r="B248" i="31" s="1"/>
  <c r="B249" i="31" s="1"/>
  <c r="B250" i="31" s="1"/>
  <c r="N241" i="31"/>
  <c r="O241" i="31"/>
  <c r="P241" i="31"/>
  <c r="Q241" i="31"/>
  <c r="R241" i="31"/>
  <c r="S241" i="31"/>
  <c r="T241" i="31"/>
  <c r="U241" i="31"/>
  <c r="V241" i="31"/>
  <c r="W241" i="31"/>
  <c r="X241" i="31"/>
  <c r="Y241" i="31"/>
  <c r="Z241" i="31"/>
  <c r="AA241" i="31"/>
  <c r="AB241" i="31"/>
  <c r="AV241" i="31"/>
  <c r="N243" i="31"/>
  <c r="O243" i="31"/>
  <c r="P243" i="31"/>
  <c r="B251" i="31"/>
  <c r="B252" i="31" s="1"/>
  <c r="B253" i="31" s="1"/>
  <c r="B254" i="31" s="1"/>
  <c r="B255" i="31" s="1"/>
  <c r="B256" i="31" s="1"/>
  <c r="B257" i="31" s="1"/>
  <c r="B258" i="31" s="1"/>
  <c r="B259" i="31" s="1"/>
  <c r="B260" i="31" s="1"/>
  <c r="B261" i="31" s="1"/>
  <c r="B262" i="31" s="1"/>
  <c r="B263" i="31" s="1"/>
  <c r="AD251" i="31"/>
  <c r="AD252" i="31" s="1"/>
  <c r="AV251" i="31"/>
  <c r="AV252" i="31"/>
  <c r="N253" i="31"/>
  <c r="O253" i="31"/>
  <c r="P253" i="31"/>
  <c r="Q253" i="31"/>
  <c r="R253" i="31"/>
  <c r="S253" i="31"/>
  <c r="T253" i="31"/>
  <c r="U253" i="31"/>
  <c r="V253" i="31"/>
  <c r="W253" i="31"/>
  <c r="X253" i="31"/>
  <c r="Y253" i="31"/>
  <c r="Z253" i="31"/>
  <c r="AA253" i="31"/>
  <c r="AB253" i="31"/>
  <c r="AV253" i="31"/>
  <c r="N254" i="31"/>
  <c r="O254" i="31"/>
  <c r="P254" i="31"/>
  <c r="Q254" i="31"/>
  <c r="R254" i="31"/>
  <c r="S254" i="31"/>
  <c r="T254" i="31"/>
  <c r="U254" i="31"/>
  <c r="V254" i="31"/>
  <c r="W254" i="31"/>
  <c r="X254" i="31"/>
  <c r="Y254" i="31"/>
  <c r="Z254" i="31"/>
  <c r="AA254" i="31"/>
  <c r="AB254" i="31"/>
  <c r="AV254" i="31"/>
  <c r="N256" i="31"/>
  <c r="O256" i="31"/>
  <c r="P256" i="31"/>
  <c r="B264" i="31"/>
  <c r="B265" i="31" s="1"/>
  <c r="B266" i="31" s="1"/>
  <c r="B267" i="31" s="1"/>
  <c r="B268" i="31" s="1"/>
  <c r="B269" i="31" s="1"/>
  <c r="B270" i="31" s="1"/>
  <c r="B271" i="31" s="1"/>
  <c r="B272" i="31" s="1"/>
  <c r="B273" i="31" s="1"/>
  <c r="B274" i="31" s="1"/>
  <c r="B275" i="31" s="1"/>
  <c r="B276" i="31" s="1"/>
  <c r="AD264" i="31"/>
  <c r="AV264" i="31"/>
  <c r="AW264" i="31"/>
  <c r="AV265" i="31"/>
  <c r="AW265" i="31"/>
  <c r="N266" i="31"/>
  <c r="O266" i="31"/>
  <c r="P266" i="31"/>
  <c r="Q266" i="31"/>
  <c r="R266" i="31"/>
  <c r="S266" i="31"/>
  <c r="T266" i="31"/>
  <c r="U266" i="31"/>
  <c r="V266" i="31"/>
  <c r="W266" i="31"/>
  <c r="X266" i="31"/>
  <c r="Y266" i="31"/>
  <c r="Z266" i="31"/>
  <c r="AA266" i="31"/>
  <c r="AB266" i="31"/>
  <c r="AV266" i="31"/>
  <c r="N267" i="31"/>
  <c r="O267" i="31"/>
  <c r="P267" i="31"/>
  <c r="Q267" i="31"/>
  <c r="R267" i="31"/>
  <c r="S267" i="31"/>
  <c r="T267" i="31"/>
  <c r="U267" i="31"/>
  <c r="V267" i="31"/>
  <c r="W267" i="31"/>
  <c r="X267" i="31"/>
  <c r="Y267" i="31"/>
  <c r="Z267" i="31"/>
  <c r="AA267" i="31"/>
  <c r="AB267" i="31"/>
  <c r="AV267" i="31"/>
  <c r="AV268" i="31"/>
  <c r="N269" i="31"/>
  <c r="O269" i="31"/>
  <c r="P269" i="31"/>
  <c r="B277" i="31"/>
  <c r="B278" i="31" s="1"/>
  <c r="B279" i="31" s="1"/>
  <c r="B280" i="31" s="1"/>
  <c r="B281" i="31" s="1"/>
  <c r="B282" i="31" s="1"/>
  <c r="B283" i="31" s="1"/>
  <c r="B284" i="31" s="1"/>
  <c r="B285" i="31" s="1"/>
  <c r="B286" i="31" s="1"/>
  <c r="B287" i="31" s="1"/>
  <c r="B288" i="31" s="1"/>
  <c r="B289" i="31" s="1"/>
  <c r="AD277" i="31"/>
  <c r="AV277" i="31"/>
  <c r="AW277" i="31"/>
  <c r="J278" i="31"/>
  <c r="AV278" i="31"/>
  <c r="AW278" i="31"/>
  <c r="N280" i="31"/>
  <c r="O280" i="31"/>
  <c r="P280" i="31"/>
  <c r="Q280" i="31"/>
  <c r="R280" i="31"/>
  <c r="S280" i="31"/>
  <c r="T280" i="31"/>
  <c r="U280" i="31"/>
  <c r="V280" i="31"/>
  <c r="W280" i="31"/>
  <c r="X280" i="31"/>
  <c r="Y280" i="31"/>
  <c r="Z280" i="31"/>
  <c r="AA280" i="31"/>
  <c r="AB280" i="31"/>
  <c r="AV280" i="31"/>
  <c r="AV281" i="31"/>
  <c r="N282" i="31"/>
  <c r="O282" i="31"/>
  <c r="P282" i="31"/>
  <c r="B290" i="31"/>
  <c r="B291" i="31" s="1"/>
  <c r="B292" i="31" s="1"/>
  <c r="B293" i="31" s="1"/>
  <c r="B294" i="31" s="1"/>
  <c r="B295" i="31" s="1"/>
  <c r="B296" i="31" s="1"/>
  <c r="B297" i="31" s="1"/>
  <c r="B298" i="31" s="1"/>
  <c r="B299" i="31" s="1"/>
  <c r="B300" i="31" s="1"/>
  <c r="B301" i="31" s="1"/>
  <c r="B302" i="31" s="1"/>
  <c r="AD290" i="31"/>
  <c r="AD291" i="31" s="1"/>
  <c r="AV290" i="31"/>
  <c r="AW290" i="31"/>
  <c r="AV291" i="31"/>
  <c r="AW291" i="31"/>
  <c r="N292" i="31"/>
  <c r="O292" i="31"/>
  <c r="P292" i="31"/>
  <c r="Q292" i="31"/>
  <c r="R292" i="31"/>
  <c r="S292" i="31"/>
  <c r="T292" i="31"/>
  <c r="U292" i="31"/>
  <c r="V292" i="31"/>
  <c r="W292" i="31"/>
  <c r="X292" i="31"/>
  <c r="Y292" i="31"/>
  <c r="Z292" i="31"/>
  <c r="AA292" i="31"/>
  <c r="AB292" i="31"/>
  <c r="AV292" i="31"/>
  <c r="N293" i="31"/>
  <c r="O293" i="31"/>
  <c r="P293" i="31"/>
  <c r="Q293" i="31"/>
  <c r="R293" i="31"/>
  <c r="S293" i="31"/>
  <c r="T293" i="31"/>
  <c r="U293" i="31"/>
  <c r="V293" i="31"/>
  <c r="W293" i="31"/>
  <c r="X293" i="31"/>
  <c r="Y293" i="31"/>
  <c r="Z293" i="31"/>
  <c r="AA293" i="31"/>
  <c r="AB293" i="31"/>
  <c r="AV293" i="31"/>
  <c r="AV294" i="31"/>
  <c r="N295" i="31"/>
  <c r="O295" i="31"/>
  <c r="P295" i="31"/>
  <c r="B303" i="31"/>
  <c r="B304" i="31" s="1"/>
  <c r="B305" i="31" s="1"/>
  <c r="B306" i="31" s="1"/>
  <c r="B307" i="31" s="1"/>
  <c r="B308" i="31" s="1"/>
  <c r="B309" i="31" s="1"/>
  <c r="B310" i="31" s="1"/>
  <c r="B311" i="31" s="1"/>
  <c r="B312" i="31" s="1"/>
  <c r="B313" i="31" s="1"/>
  <c r="B314" i="31" s="1"/>
  <c r="AD303" i="31"/>
  <c r="AV303" i="31"/>
  <c r="AW303" i="31"/>
  <c r="N304" i="31"/>
  <c r="O304" i="31"/>
  <c r="P304" i="31"/>
  <c r="Q304" i="31"/>
  <c r="R304" i="31"/>
  <c r="S304" i="31"/>
  <c r="T304" i="31"/>
  <c r="U304" i="31"/>
  <c r="V304" i="31"/>
  <c r="W304" i="31"/>
  <c r="X304" i="31"/>
  <c r="Y304" i="31"/>
  <c r="Z304" i="31"/>
  <c r="AA304" i="31"/>
  <c r="AB304" i="31"/>
  <c r="AD304" i="31"/>
  <c r="AV304" i="31"/>
  <c r="N305" i="31"/>
  <c r="O305" i="31"/>
  <c r="P305" i="31"/>
  <c r="Q305" i="31"/>
  <c r="R305" i="31"/>
  <c r="S305" i="31"/>
  <c r="T305" i="31"/>
  <c r="U305" i="31"/>
  <c r="V305" i="31"/>
  <c r="W305" i="31"/>
  <c r="X305" i="31"/>
  <c r="Y305" i="31"/>
  <c r="Z305" i="31"/>
  <c r="AA305" i="31"/>
  <c r="AB305" i="31"/>
  <c r="AV305" i="31"/>
  <c r="AV306" i="31"/>
  <c r="N307" i="31"/>
  <c r="O307" i="31"/>
  <c r="P307" i="31"/>
  <c r="AV307" i="31"/>
  <c r="B315" i="31"/>
  <c r="B316" i="31" s="1"/>
  <c r="AD315" i="31"/>
  <c r="AV315" i="31"/>
  <c r="AW315" i="31"/>
  <c r="J316" i="31"/>
  <c r="AD316" i="31"/>
  <c r="AV316" i="31"/>
  <c r="AW316" i="31"/>
  <c r="N318" i="31"/>
  <c r="O318" i="31"/>
  <c r="P318" i="31"/>
  <c r="Q318" i="31"/>
  <c r="R318" i="31"/>
  <c r="S318" i="31"/>
  <c r="T318" i="31"/>
  <c r="U318" i="31"/>
  <c r="V318" i="31"/>
  <c r="W318" i="31"/>
  <c r="X318" i="31"/>
  <c r="Y318" i="31"/>
  <c r="Z318" i="31"/>
  <c r="AA318" i="31"/>
  <c r="AB318" i="31"/>
  <c r="AV318" i="31"/>
  <c r="N319" i="31"/>
  <c r="O319" i="31"/>
  <c r="P319" i="31"/>
  <c r="Q319" i="31"/>
  <c r="R319" i="31"/>
  <c r="S319" i="31"/>
  <c r="T319" i="31"/>
  <c r="U319" i="31"/>
  <c r="V319" i="31"/>
  <c r="W319" i="31"/>
  <c r="X319" i="31"/>
  <c r="Y319" i="31"/>
  <c r="Z319" i="31"/>
  <c r="AA319" i="31"/>
  <c r="AB319" i="31"/>
  <c r="AV319" i="31"/>
  <c r="AV320" i="31"/>
  <c r="N321" i="31"/>
  <c r="O321" i="31"/>
  <c r="P321" i="31"/>
  <c r="B329" i="31"/>
  <c r="B330" i="31" s="1"/>
  <c r="B331" i="31" s="1"/>
  <c r="B332" i="31" s="1"/>
  <c r="B333" i="31" s="1"/>
  <c r="B334" i="31" s="1"/>
  <c r="B335" i="31" s="1"/>
  <c r="B336" i="31" s="1"/>
  <c r="B337" i="31" s="1"/>
  <c r="B338" i="31" s="1"/>
  <c r="B339" i="31" s="1"/>
  <c r="B340" i="31" s="1"/>
  <c r="B341" i="31" s="1"/>
  <c r="AD329" i="31"/>
  <c r="AV329" i="31"/>
  <c r="AW329" i="31"/>
  <c r="AD330" i="31"/>
  <c r="AV330" i="31"/>
  <c r="AW330" i="31"/>
  <c r="N331" i="31"/>
  <c r="O331" i="31"/>
  <c r="P331" i="31"/>
  <c r="Q331" i="31"/>
  <c r="R331" i="31"/>
  <c r="S331" i="31"/>
  <c r="T331" i="31"/>
  <c r="U331" i="31"/>
  <c r="V331" i="31"/>
  <c r="W331" i="31"/>
  <c r="X331" i="31"/>
  <c r="Y331" i="31"/>
  <c r="Z331" i="31"/>
  <c r="AA331" i="31"/>
  <c r="AB331" i="31"/>
  <c r="AV331" i="31"/>
  <c r="N332" i="31"/>
  <c r="O332" i="31"/>
  <c r="P332" i="31"/>
  <c r="Q332" i="31"/>
  <c r="R332" i="31"/>
  <c r="S332" i="31"/>
  <c r="T332" i="31"/>
  <c r="U332" i="31"/>
  <c r="V332" i="31"/>
  <c r="W332" i="31"/>
  <c r="X332" i="31"/>
  <c r="Y332" i="31"/>
  <c r="Z332" i="31"/>
  <c r="AA332" i="31"/>
  <c r="AB332" i="31"/>
  <c r="AV332" i="31"/>
  <c r="AV333" i="31"/>
  <c r="N334" i="31"/>
  <c r="O334" i="31"/>
  <c r="P334" i="31"/>
  <c r="R195" i="31" l="1"/>
  <c r="R231" i="31" s="1"/>
  <c r="Q269" i="31"/>
  <c r="Q321" i="31"/>
  <c r="Q334" i="31"/>
  <c r="Q295" i="31"/>
  <c r="Q205" i="31"/>
  <c r="Q243" i="31"/>
  <c r="Q231" i="31"/>
  <c r="Q282" i="31"/>
  <c r="Q219" i="31"/>
  <c r="Q307" i="31"/>
  <c r="Q256" i="31"/>
  <c r="B317" i="31"/>
  <c r="B318" i="31"/>
  <c r="B319" i="31" s="1"/>
  <c r="B320" i="31" s="1"/>
  <c r="B321" i="31" s="1"/>
  <c r="B322" i="31" s="1"/>
  <c r="B323" i="31" s="1"/>
  <c r="B324" i="31" s="1"/>
  <c r="B325" i="31" s="1"/>
  <c r="B326" i="31" s="1"/>
  <c r="B327" i="31" s="1"/>
  <c r="B328" i="31" s="1"/>
  <c r="AD265" i="31"/>
  <c r="AD278" i="31"/>
  <c r="AD214" i="31"/>
  <c r="B215" i="31"/>
  <c r="Q196" i="31"/>
  <c r="S195" i="31"/>
  <c r="R205" i="31"/>
  <c r="R219" i="31"/>
  <c r="R256" i="31"/>
  <c r="U201" i="31"/>
  <c r="T201" i="31"/>
  <c r="S201" i="31"/>
  <c r="Q201" i="31"/>
  <c r="AB201" i="31"/>
  <c r="P201" i="31"/>
  <c r="R269" i="31" l="1"/>
  <c r="R334" i="31"/>
  <c r="R295" i="31"/>
  <c r="R321" i="31"/>
  <c r="R243" i="31"/>
  <c r="R307" i="31"/>
  <c r="R282" i="31"/>
  <c r="T195" i="31"/>
  <c r="S205" i="31"/>
  <c r="S219" i="31"/>
  <c r="S243" i="31"/>
  <c r="S231" i="31"/>
  <c r="S307" i="31"/>
  <c r="S295" i="31"/>
  <c r="S269" i="31"/>
  <c r="S282" i="31"/>
  <c r="S321" i="31"/>
  <c r="S256" i="31"/>
  <c r="S334" i="31"/>
  <c r="R196" i="31"/>
  <c r="S196" i="31" l="1"/>
  <c r="U195" i="31"/>
  <c r="T205" i="31"/>
  <c r="T219" i="31"/>
  <c r="T256" i="31"/>
  <c r="T243" i="31"/>
  <c r="T231" i="31"/>
  <c r="T307" i="31"/>
  <c r="T295" i="31"/>
  <c r="T321" i="31"/>
  <c r="T269" i="31"/>
  <c r="T282" i="31"/>
  <c r="T334" i="31"/>
  <c r="V195" i="31" l="1"/>
  <c r="U205" i="31"/>
  <c r="U231" i="31"/>
  <c r="U269" i="31"/>
  <c r="U243" i="31"/>
  <c r="U219" i="31"/>
  <c r="U256" i="31"/>
  <c r="U282" i="31"/>
  <c r="U321" i="31"/>
  <c r="U334" i="31"/>
  <c r="U307" i="31"/>
  <c r="U295" i="31"/>
  <c r="T196" i="31"/>
  <c r="W195" i="31" l="1"/>
  <c r="V243" i="31"/>
  <c r="V231" i="31"/>
  <c r="V205" i="31"/>
  <c r="V219" i="31"/>
  <c r="V269" i="31"/>
  <c r="V307" i="31"/>
  <c r="V256" i="31"/>
  <c r="V282" i="31"/>
  <c r="V321" i="31"/>
  <c r="V334" i="31"/>
  <c r="V295" i="31"/>
  <c r="U196" i="31"/>
  <c r="W243" i="31" l="1"/>
  <c r="W256" i="31"/>
  <c r="W269" i="31"/>
  <c r="X195" i="31"/>
  <c r="W307" i="31"/>
  <c r="W231" i="31"/>
  <c r="W205" i="31"/>
  <c r="W219" i="31"/>
  <c r="W334" i="31"/>
  <c r="W282" i="31"/>
  <c r="W295" i="31"/>
  <c r="W321" i="31"/>
  <c r="V196" i="31"/>
  <c r="W196" i="31" l="1"/>
  <c r="X219" i="31"/>
  <c r="X205" i="31"/>
  <c r="Y195" i="31"/>
  <c r="X243" i="31"/>
  <c r="X256" i="31"/>
  <c r="X231" i="31"/>
  <c r="X269" i="31"/>
  <c r="X307" i="31"/>
  <c r="X334" i="31"/>
  <c r="X282" i="31"/>
  <c r="X295" i="31"/>
  <c r="X321" i="31"/>
  <c r="X196" i="31" l="1"/>
  <c r="Y205" i="31"/>
  <c r="Y231" i="31"/>
  <c r="Z195" i="31"/>
  <c r="Y282" i="31"/>
  <c r="Y243" i="31"/>
  <c r="Y295" i="31"/>
  <c r="Y334" i="31"/>
  <c r="Y219" i="31"/>
  <c r="Y307" i="31"/>
  <c r="Y269" i="31"/>
  <c r="Y256" i="31"/>
  <c r="Y321" i="31"/>
  <c r="Y196" i="31" l="1"/>
  <c r="AA195" i="31"/>
  <c r="Z205" i="31"/>
  <c r="Z256" i="31"/>
  <c r="Z243" i="31"/>
  <c r="Z231" i="31"/>
  <c r="Z295" i="31"/>
  <c r="Z334" i="31"/>
  <c r="Z219" i="31"/>
  <c r="Z307" i="31"/>
  <c r="Z269" i="31"/>
  <c r="Z282" i="31"/>
  <c r="Z321" i="31"/>
  <c r="AB195" i="31" l="1"/>
  <c r="AA231" i="31"/>
  <c r="AA205" i="31"/>
  <c r="AA219" i="31"/>
  <c r="AA256" i="31"/>
  <c r="AA269" i="31"/>
  <c r="AA282" i="31"/>
  <c r="AA243" i="31"/>
  <c r="AA321" i="31"/>
  <c r="AA307" i="31"/>
  <c r="AA295" i="31"/>
  <c r="AA334" i="31"/>
  <c r="Z196" i="31"/>
  <c r="AB205" i="31" l="1"/>
  <c r="AB219" i="31"/>
  <c r="AB256" i="31"/>
  <c r="AB269" i="31"/>
  <c r="AB243" i="31"/>
  <c r="AB231" i="31"/>
  <c r="AB282" i="31"/>
  <c r="AB295" i="31"/>
  <c r="AB321" i="31"/>
  <c r="AB334" i="31"/>
  <c r="AB307" i="31"/>
  <c r="AA196" i="31"/>
  <c r="AB196" i="31" l="1"/>
  <c r="D97" i="35" l="1"/>
  <c r="D96" i="35"/>
  <c r="D19" i="35"/>
  <c r="D20" i="35"/>
  <c r="D16" i="35"/>
  <c r="D17" i="35"/>
  <c r="AG20" i="34" l="1"/>
  <c r="AG17" i="34"/>
  <c r="AF9" i="28"/>
  <c r="AF6" i="28"/>
  <c r="AF9" i="26"/>
  <c r="AF6" i="26"/>
  <c r="AF5" i="26"/>
  <c r="I40" i="26" s="1"/>
  <c r="I39" i="26"/>
  <c r="D13" i="51"/>
  <c r="D12" i="51"/>
  <c r="I11" i="1"/>
  <c r="BO52" i="34"/>
  <c r="Y115" i="38"/>
  <c r="Y114" i="38"/>
  <c r="Y214" i="38"/>
  <c r="G62" i="38" l="1"/>
  <c r="G38" i="38"/>
  <c r="H38" i="38"/>
  <c r="D102" i="35"/>
  <c r="D141" i="46" l="1"/>
  <c r="D142" i="46"/>
  <c r="D143" i="46"/>
  <c r="D144" i="46"/>
  <c r="D145" i="46"/>
  <c r="U33"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60" i="31"/>
  <c r="AV199" i="28"/>
  <c r="AV49" i="28"/>
  <c r="N28" i="3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Z28" i="31" l="1"/>
  <c r="N215" i="31"/>
  <c r="N279" i="31"/>
  <c r="N317" i="31"/>
  <c r="Q115" i="25"/>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N364" i="31"/>
  <c r="Z364" i="31"/>
  <c r="W28" i="31"/>
  <c r="Z167" i="31"/>
  <c r="O28" i="31"/>
  <c r="Y28" i="31"/>
  <c r="N167" i="31"/>
  <c r="Q28" i="31"/>
  <c r="AA28" i="31"/>
  <c r="S28" i="31"/>
  <c r="U28" i="31"/>
  <c r="N60" i="31"/>
  <c r="Z60" i="31"/>
  <c r="Z127" i="31"/>
  <c r="P28" i="31"/>
  <c r="T28" i="31"/>
  <c r="X28" i="31"/>
  <c r="AB28" i="31"/>
  <c r="N127" i="31"/>
  <c r="O127" i="31"/>
  <c r="R28" i="31"/>
  <c r="V28" i="31"/>
  <c r="AV34" i="26"/>
  <c r="AV101" i="26"/>
  <c r="AV141" i="26"/>
  <c r="N18" i="25"/>
  <c r="N17" i="25"/>
  <c r="AB17" i="25" s="1"/>
  <c r="AB101" i="25" s="1"/>
  <c r="M17" i="25"/>
  <c r="N17" i="26"/>
  <c r="AB17" i="26" s="1"/>
  <c r="AB141" i="26" s="1"/>
  <c r="M18" i="26"/>
  <c r="M17" i="26"/>
  <c r="Q468" i="31" l="1"/>
  <c r="Q279" i="31"/>
  <c r="Q215" i="31"/>
  <c r="Q317" i="31"/>
  <c r="V468" i="31"/>
  <c r="V215" i="31"/>
  <c r="V279" i="31"/>
  <c r="V317" i="31"/>
  <c r="AB468" i="31"/>
  <c r="AB215" i="31"/>
  <c r="AB279" i="31"/>
  <c r="AB317" i="31"/>
  <c r="R468" i="31"/>
  <c r="R215" i="31"/>
  <c r="R317" i="31"/>
  <c r="R279" i="31"/>
  <c r="X468" i="31"/>
  <c r="X317" i="31"/>
  <c r="X215" i="31"/>
  <c r="X279" i="31"/>
  <c r="O468" i="31"/>
  <c r="O215" i="31"/>
  <c r="O279" i="31"/>
  <c r="O317" i="31"/>
  <c r="AA468" i="31"/>
  <c r="AA215" i="31"/>
  <c r="AA279" i="31"/>
  <c r="AA317" i="31"/>
  <c r="T468" i="31"/>
  <c r="T215" i="31"/>
  <c r="T279" i="31"/>
  <c r="T317" i="31"/>
  <c r="Y468" i="31"/>
  <c r="Y215" i="31"/>
  <c r="Y279" i="31"/>
  <c r="Y317" i="31"/>
  <c r="P468" i="31"/>
  <c r="P215" i="31"/>
  <c r="P317" i="31"/>
  <c r="P279" i="31"/>
  <c r="W468" i="31"/>
  <c r="W215" i="31"/>
  <c r="W279" i="31"/>
  <c r="W317" i="31"/>
  <c r="S468" i="31"/>
  <c r="S279" i="31"/>
  <c r="S215" i="31"/>
  <c r="S317" i="31"/>
  <c r="U468" i="31"/>
  <c r="U215" i="31"/>
  <c r="U279" i="31"/>
  <c r="U317" i="31"/>
  <c r="Z215" i="31"/>
  <c r="Z279" i="31"/>
  <c r="Z317" i="31"/>
  <c r="AA127" i="3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AA167" i="31"/>
  <c r="O167" i="31"/>
  <c r="Y127" i="31"/>
  <c r="R167" i="31"/>
  <c r="T167" i="31"/>
  <c r="P167" i="31"/>
  <c r="S60" i="31"/>
  <c r="W60" i="31"/>
  <c r="W127" i="31"/>
  <c r="AB167" i="31"/>
  <c r="W167" i="31"/>
  <c r="AA60" i="31"/>
  <c r="Y60" i="31"/>
  <c r="Y167" i="31"/>
  <c r="V167" i="31"/>
  <c r="S127" i="31"/>
  <c r="X167" i="31"/>
  <c r="U127" i="31"/>
  <c r="S167" i="31"/>
  <c r="Q60" i="31"/>
  <c r="Q167" i="31"/>
  <c r="O60"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39" i="36"/>
  <c r="E39"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1" i="34" l="1"/>
  <c r="N281" i="34" s="1"/>
  <c r="O281" i="34" s="1"/>
  <c r="P281" i="34" s="1"/>
  <c r="Q281" i="34" s="1"/>
  <c r="R281" i="34" s="1"/>
  <c r="S281" i="34" s="1"/>
  <c r="T281" i="34" s="1"/>
  <c r="U281" i="34" s="1"/>
  <c r="V281" i="34" s="1"/>
  <c r="W281" i="34" s="1"/>
  <c r="X281" i="34" s="1"/>
  <c r="Y281" i="34" s="1"/>
  <c r="Z281" i="34" s="1"/>
  <c r="M280" i="34"/>
  <c r="N280" i="34" s="1"/>
  <c r="O280" i="34" s="1"/>
  <c r="P280" i="34" s="1"/>
  <c r="Q280" i="34" s="1"/>
  <c r="R280" i="34" s="1"/>
  <c r="S280" i="34" s="1"/>
  <c r="T280" i="34" s="1"/>
  <c r="U280" i="34" s="1"/>
  <c r="V280" i="34" s="1"/>
  <c r="W280" i="34" s="1"/>
  <c r="X280" i="34" s="1"/>
  <c r="Y280" i="34" s="1"/>
  <c r="Z280" i="34" s="1"/>
  <c r="B280" i="34"/>
  <c r="B281" i="34" s="1"/>
  <c r="B282"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8" i="34"/>
  <c r="N278" i="34" s="1"/>
  <c r="O278" i="34" s="1"/>
  <c r="P278" i="34" s="1"/>
  <c r="Q278" i="34" s="1"/>
  <c r="R278" i="34" s="1"/>
  <c r="S278" i="34" s="1"/>
  <c r="T278" i="34" s="1"/>
  <c r="U278" i="34" s="1"/>
  <c r="V278" i="34" s="1"/>
  <c r="W278" i="34" s="1"/>
  <c r="X278" i="34" s="1"/>
  <c r="Y278" i="34" s="1"/>
  <c r="Z278" i="34" s="1"/>
  <c r="M277" i="34"/>
  <c r="N277" i="34" s="1"/>
  <c r="O277" i="34" s="1"/>
  <c r="P277" i="34" s="1"/>
  <c r="Q277" i="34" s="1"/>
  <c r="R277" i="34" s="1"/>
  <c r="S277" i="34" s="1"/>
  <c r="T277" i="34" s="1"/>
  <c r="U277" i="34" s="1"/>
  <c r="V277" i="34" s="1"/>
  <c r="W277" i="34" s="1"/>
  <c r="X277" i="34" s="1"/>
  <c r="Y277" i="34" s="1"/>
  <c r="Z277" i="34" s="1"/>
  <c r="B277" i="34"/>
  <c r="B278" i="34" s="1"/>
  <c r="B279"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l="1"/>
  <c r="B265" i="34" s="1"/>
  <c r="B266" i="34" s="1"/>
  <c r="B267" i="34" s="1"/>
  <c r="M12" i="5"/>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58" i="31"/>
  <c r="AB58" i="31" s="1"/>
  <c r="N46" i="31"/>
  <c r="AB46" i="31" s="1"/>
  <c r="N524" i="31"/>
  <c r="AB524" i="31" s="1"/>
  <c r="N513" i="31"/>
  <c r="AB513" i="31" s="1"/>
  <c r="N502" i="3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AB502" i="31" l="1"/>
  <c r="N227" i="31"/>
  <c r="N239" i="31"/>
  <c r="N251" i="31"/>
  <c r="N277" i="31"/>
  <c r="N264" i="31"/>
  <c r="N290" i="31"/>
  <c r="N315" i="31"/>
  <c r="N329" i="31"/>
  <c r="N303" i="31"/>
  <c r="U502" i="31"/>
  <c r="O46" i="31"/>
  <c r="Q46" i="31"/>
  <c r="W46" i="31"/>
  <c r="Q524" i="31"/>
  <c r="Q58" i="31"/>
  <c r="Q513" i="31"/>
  <c r="U524" i="31"/>
  <c r="U58" i="31"/>
  <c r="Q502" i="31"/>
  <c r="U513" i="31"/>
  <c r="Y46" i="31"/>
  <c r="S35" i="28"/>
  <c r="N47" i="28"/>
  <c r="Q30" i="55"/>
  <c r="Q42" i="4"/>
  <c r="Q73" i="4"/>
  <c r="O35" i="28"/>
  <c r="T35" i="28"/>
  <c r="Y35" i="28"/>
  <c r="N61" i="28"/>
  <c r="X35" i="28"/>
  <c r="U30" i="55"/>
  <c r="U42" i="4"/>
  <c r="U73" i="4"/>
  <c r="P35" i="28"/>
  <c r="U35" i="28"/>
  <c r="AA35" i="28"/>
  <c r="Y502" i="31"/>
  <c r="Y513" i="31"/>
  <c r="Y524" i="31"/>
  <c r="S46" i="31"/>
  <c r="AA46" i="31"/>
  <c r="Y58" i="31"/>
  <c r="Y30" i="55"/>
  <c r="Y42" i="4"/>
  <c r="Y73" i="4"/>
  <c r="Q35" i="28"/>
  <c r="W35" i="28"/>
  <c r="AB35" i="28"/>
  <c r="U46"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V303" i="31" l="1"/>
  <c r="R303" i="31"/>
  <c r="S303" i="31"/>
  <c r="Q303" i="31"/>
  <c r="T303" i="31"/>
  <c r="U303" i="31"/>
  <c r="W303" i="31"/>
  <c r="X303" i="31"/>
  <c r="Y303" i="31"/>
  <c r="Z303" i="31"/>
  <c r="AA303" i="31"/>
  <c r="AB303" i="31"/>
  <c r="O303" i="31"/>
  <c r="P303" i="31"/>
  <c r="V329" i="31"/>
  <c r="AA329" i="31"/>
  <c r="O329" i="31"/>
  <c r="AB329" i="31"/>
  <c r="P329" i="31"/>
  <c r="Q329" i="31"/>
  <c r="R329" i="31"/>
  <c r="S329" i="31"/>
  <c r="T329" i="31"/>
  <c r="U329" i="31"/>
  <c r="X329" i="31"/>
  <c r="W329" i="31"/>
  <c r="Y329" i="31"/>
  <c r="Z329" i="31"/>
  <c r="O315" i="31"/>
  <c r="AA315" i="31"/>
  <c r="AB315" i="31"/>
  <c r="P315" i="31"/>
  <c r="S315" i="31"/>
  <c r="T315" i="31"/>
  <c r="U315" i="31"/>
  <c r="V315" i="31"/>
  <c r="W315" i="31"/>
  <c r="X315" i="31"/>
  <c r="Z315" i="31"/>
  <c r="Y315" i="31"/>
  <c r="Q315" i="31"/>
  <c r="R315" i="31"/>
  <c r="V290" i="31"/>
  <c r="R290" i="31"/>
  <c r="T290" i="31"/>
  <c r="W290" i="31"/>
  <c r="AA290" i="31"/>
  <c r="O290" i="31"/>
  <c r="AB290" i="31"/>
  <c r="P290" i="31"/>
  <c r="Q290" i="31"/>
  <c r="S290" i="31"/>
  <c r="U290" i="31"/>
  <c r="X290" i="31"/>
  <c r="Y290" i="31"/>
  <c r="Z290" i="31"/>
  <c r="S264" i="31"/>
  <c r="P264" i="31"/>
  <c r="AB264" i="31"/>
  <c r="T264" i="31"/>
  <c r="R264" i="31"/>
  <c r="U264" i="31"/>
  <c r="V264" i="31"/>
  <c r="W264" i="31"/>
  <c r="Y264" i="31"/>
  <c r="O264" i="31"/>
  <c r="Q264" i="31"/>
  <c r="X264" i="31"/>
  <c r="Z264" i="31"/>
  <c r="AA264" i="31"/>
  <c r="V277" i="31"/>
  <c r="Z277" i="31"/>
  <c r="AA277" i="31"/>
  <c r="O277" i="31"/>
  <c r="AB277" i="31"/>
  <c r="Q277" i="31"/>
  <c r="U277" i="31"/>
  <c r="W277" i="31"/>
  <c r="P277" i="31"/>
  <c r="R277" i="31"/>
  <c r="S277" i="31"/>
  <c r="T277" i="31"/>
  <c r="X277" i="31"/>
  <c r="Y277" i="31"/>
  <c r="P251" i="31"/>
  <c r="AB251" i="31"/>
  <c r="AA251" i="31"/>
  <c r="X251" i="31"/>
  <c r="Z251" i="31"/>
  <c r="U251" i="31"/>
  <c r="V251" i="31"/>
  <c r="W251" i="31"/>
  <c r="Y251" i="31"/>
  <c r="O251" i="31"/>
  <c r="Q251" i="31"/>
  <c r="R251" i="31"/>
  <c r="S251" i="31"/>
  <c r="T251" i="31"/>
  <c r="R239" i="31"/>
  <c r="T239" i="31"/>
  <c r="AB239" i="31"/>
  <c r="Y239" i="31"/>
  <c r="W239" i="31"/>
  <c r="Q239" i="31"/>
  <c r="S239" i="31"/>
  <c r="U239" i="31"/>
  <c r="V239" i="31"/>
  <c r="X239" i="31"/>
  <c r="Z239" i="31"/>
  <c r="AA239" i="31"/>
  <c r="O239" i="31"/>
  <c r="P239" i="31"/>
  <c r="W227" i="31"/>
  <c r="Y227" i="31"/>
  <c r="AB227" i="31"/>
  <c r="X227" i="31"/>
  <c r="S227" i="31"/>
  <c r="P227" i="31"/>
  <c r="Q227" i="31"/>
  <c r="R227" i="31"/>
  <c r="T227" i="31"/>
  <c r="U227" i="31"/>
  <c r="V227" i="31"/>
  <c r="Z227" i="31"/>
  <c r="AA227" i="31"/>
  <c r="O227" i="31"/>
  <c r="R338" i="46"/>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5" i="36" l="1"/>
  <c r="X44" i="36"/>
  <c r="X43" i="36"/>
  <c r="X42" i="36"/>
  <c r="X41" i="36"/>
  <c r="X40" i="36"/>
  <c r="X38" i="36"/>
  <c r="X37" i="36"/>
  <c r="X36" i="36"/>
  <c r="X34"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N252" i="31" s="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N214" i="31" l="1"/>
  <c r="N278" i="31"/>
  <c r="N316" i="31"/>
  <c r="N265" i="31"/>
  <c r="N291" i="31"/>
  <c r="N330" i="31"/>
  <c r="Z32" i="31"/>
  <c r="N428" i="31"/>
  <c r="N467" i="31"/>
  <c r="N363" i="31"/>
  <c r="N166" i="31"/>
  <c r="N59" i="31"/>
  <c r="N126" i="31"/>
  <c r="U35" i="31"/>
  <c r="T33" i="31"/>
  <c r="N98" i="31"/>
  <c r="N86" i="26"/>
  <c r="N154" i="26"/>
  <c r="N114" i="26"/>
  <c r="O34" i="31"/>
  <c r="O85" i="31" s="1"/>
  <c r="N85" i="31"/>
  <c r="Y19" i="4"/>
  <c r="N43" i="4"/>
  <c r="N74" i="4"/>
  <c r="N401" i="31"/>
  <c r="N140" i="31"/>
  <c r="N481" i="31"/>
  <c r="N414" i="31"/>
  <c r="N180" i="31"/>
  <c r="N442"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2" i="36"/>
  <c r="E31"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B513" i="31"/>
  <c r="B514" i="31" s="1"/>
  <c r="B515" i="31" s="1"/>
  <c r="B516" i="31" s="1"/>
  <c r="B517" i="31" s="1"/>
  <c r="B518" i="31" s="1"/>
  <c r="B519" i="31" s="1"/>
  <c r="B520" i="31" s="1"/>
  <c r="B521" i="31" s="1"/>
  <c r="B522" i="31" s="1"/>
  <c r="B523" i="31" s="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AA291" i="31" l="1"/>
  <c r="AA330" i="31"/>
  <c r="AA265" i="31"/>
  <c r="X265" i="31"/>
  <c r="X291" i="31"/>
  <c r="X330" i="31"/>
  <c r="W265" i="31"/>
  <c r="W291" i="31"/>
  <c r="W330" i="31"/>
  <c r="S265" i="31"/>
  <c r="S291" i="31"/>
  <c r="S330" i="31"/>
  <c r="P265" i="31"/>
  <c r="P330" i="31"/>
  <c r="P291" i="31"/>
  <c r="T265" i="31"/>
  <c r="T291" i="31"/>
  <c r="T330" i="31"/>
  <c r="Y291" i="31"/>
  <c r="Y265" i="31"/>
  <c r="Y330" i="31"/>
  <c r="U265" i="31"/>
  <c r="U291" i="31"/>
  <c r="U330" i="31"/>
  <c r="Q265" i="31"/>
  <c r="Q291" i="31"/>
  <c r="Q330" i="31"/>
  <c r="V291" i="31"/>
  <c r="V330" i="31"/>
  <c r="V265" i="31"/>
  <c r="Z265" i="31"/>
  <c r="Z330" i="31"/>
  <c r="Z291" i="31"/>
  <c r="R265" i="31"/>
  <c r="R291" i="31"/>
  <c r="R330" i="31"/>
  <c r="AB265" i="31"/>
  <c r="AB291" i="31"/>
  <c r="AB330" i="31"/>
  <c r="S180" i="35"/>
  <c r="O180" i="35"/>
  <c r="K180" i="35"/>
  <c r="K181" i="35" s="1"/>
  <c r="G180" i="35"/>
  <c r="G181" i="35" s="1"/>
  <c r="R180" i="35"/>
  <c r="R181" i="35" s="1"/>
  <c r="N180" i="35"/>
  <c r="N181" i="35" s="1"/>
  <c r="J180" i="35"/>
  <c r="J181" i="35" s="1"/>
  <c r="F180" i="35"/>
  <c r="F181" i="35" s="1"/>
  <c r="Q180" i="35"/>
  <c r="Q181" i="35" s="1"/>
  <c r="I180" i="35"/>
  <c r="P180" i="35"/>
  <c r="P181" i="35" s="1"/>
  <c r="H180" i="35"/>
  <c r="L180" i="35"/>
  <c r="L181" i="35" s="1"/>
  <c r="D180" i="35"/>
  <c r="M180" i="35"/>
  <c r="M181" i="35" s="1"/>
  <c r="E180" i="35"/>
  <c r="E181" i="35" s="1"/>
  <c r="S43" i="4"/>
  <c r="S74" i="4"/>
  <c r="R43" i="4"/>
  <c r="R74" i="4"/>
  <c r="Y481" i="31"/>
  <c r="Y112" i="31"/>
  <c r="Y180" i="31"/>
  <c r="Y140" i="31"/>
  <c r="Y414" i="31"/>
  <c r="Y442" i="31"/>
  <c r="W414" i="31"/>
  <c r="W180" i="31"/>
  <c r="W112" i="31"/>
  <c r="W442" i="31"/>
  <c r="W481" i="31"/>
  <c r="W140" i="31"/>
  <c r="X74" i="4"/>
  <c r="X43" i="4"/>
  <c r="S414" i="31"/>
  <c r="S180" i="31"/>
  <c r="S442" i="31"/>
  <c r="S481" i="31"/>
  <c r="S112" i="31"/>
  <c r="S140" i="31"/>
  <c r="Q481" i="31"/>
  <c r="Q112" i="31"/>
  <c r="Q180" i="31"/>
  <c r="Q140" i="31"/>
  <c r="Q414" i="31"/>
  <c r="Q442" i="31"/>
  <c r="T442" i="31"/>
  <c r="T414" i="31"/>
  <c r="T481" i="31"/>
  <c r="T112" i="31"/>
  <c r="T140" i="31"/>
  <c r="T180" i="31"/>
  <c r="P442" i="31"/>
  <c r="P140" i="31"/>
  <c r="P48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140" i="31"/>
  <c r="V481" i="31"/>
  <c r="V414" i="31"/>
  <c r="V180" i="31"/>
  <c r="V442" i="31"/>
  <c r="V112" i="31"/>
  <c r="Z140" i="31"/>
  <c r="Z414" i="31"/>
  <c r="Z180" i="31"/>
  <c r="Z442" i="31"/>
  <c r="Z481" i="31"/>
  <c r="Z112" i="31"/>
  <c r="X442" i="31"/>
  <c r="X140" i="31"/>
  <c r="X180" i="31"/>
  <c r="X481" i="31"/>
  <c r="X112" i="31"/>
  <c r="X414" i="31"/>
  <c r="AB442" i="31"/>
  <c r="AB414" i="31"/>
  <c r="AB481" i="31"/>
  <c r="AB112" i="31"/>
  <c r="AB140" i="31"/>
  <c r="AB180" i="31"/>
  <c r="U481" i="31"/>
  <c r="U112" i="31"/>
  <c r="U414" i="31"/>
  <c r="U442" i="31"/>
  <c r="U140" i="31"/>
  <c r="U180"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140" i="31"/>
  <c r="R414" i="31"/>
  <c r="R180" i="31"/>
  <c r="R442" i="31"/>
  <c r="R481" i="31"/>
  <c r="R112" i="31"/>
  <c r="AA414" i="31"/>
  <c r="AA180" i="31"/>
  <c r="AA481" i="31"/>
  <c r="AA442"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S83" i="35" s="1"/>
  <c r="U82" i="35"/>
  <c r="D82" i="35" s="1"/>
  <c r="S82" i="35" s="1"/>
  <c r="U81" i="35"/>
  <c r="U80" i="35"/>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4" i="36"/>
  <c r="E43" i="36"/>
  <c r="E42"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Y283" i="31" s="1"/>
  <c r="K112" i="35"/>
  <c r="U283" i="31" s="1"/>
  <c r="G112" i="35"/>
  <c r="Q283" i="31" s="1"/>
  <c r="R112" i="35"/>
  <c r="AB283" i="31" s="1"/>
  <c r="N112" i="35"/>
  <c r="X283" i="31" s="1"/>
  <c r="J112" i="35"/>
  <c r="T283" i="31" s="1"/>
  <c r="F112" i="35"/>
  <c r="P283" i="31" s="1"/>
  <c r="Q112" i="35"/>
  <c r="AA283" i="31" s="1"/>
  <c r="I112" i="35"/>
  <c r="S283" i="31" s="1"/>
  <c r="H112" i="35"/>
  <c r="R283" i="31" s="1"/>
  <c r="E112" i="35"/>
  <c r="O283" i="31" s="1"/>
  <c r="P112" i="35"/>
  <c r="Z283" i="31" s="1"/>
  <c r="M112" i="35"/>
  <c r="W283" i="31" s="1"/>
  <c r="L112" i="35"/>
  <c r="V283" i="31" s="1"/>
  <c r="D112" i="35"/>
  <c r="N283" i="31" s="1"/>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Y296" i="31" s="1"/>
  <c r="K113" i="35"/>
  <c r="U296" i="31" s="1"/>
  <c r="G113" i="35"/>
  <c r="Q296" i="31" s="1"/>
  <c r="R113" i="35"/>
  <c r="AB296" i="31" s="1"/>
  <c r="N113" i="35"/>
  <c r="X296" i="31" s="1"/>
  <c r="J113" i="35"/>
  <c r="T296" i="31" s="1"/>
  <c r="F113" i="35"/>
  <c r="P296" i="31" s="1"/>
  <c r="Q113" i="35"/>
  <c r="AA296" i="31" s="1"/>
  <c r="I113" i="35"/>
  <c r="S296" i="31" s="1"/>
  <c r="P113" i="35"/>
  <c r="Z296" i="31" s="1"/>
  <c r="H113" i="35"/>
  <c r="R296" i="31" s="1"/>
  <c r="E113" i="35"/>
  <c r="O296" i="31" s="1"/>
  <c r="D113" i="35"/>
  <c r="N296" i="31" s="1"/>
  <c r="M113" i="35"/>
  <c r="W296" i="31" s="1"/>
  <c r="L113" i="35"/>
  <c r="V296" i="31" s="1"/>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Y257" i="31" s="1"/>
  <c r="K110" i="35"/>
  <c r="U257" i="31" s="1"/>
  <c r="G110" i="35"/>
  <c r="Q257" i="31" s="1"/>
  <c r="R110" i="35"/>
  <c r="AB257" i="31" s="1"/>
  <c r="Q110" i="35"/>
  <c r="AA257" i="31" s="1"/>
  <c r="L110" i="35"/>
  <c r="V257" i="31" s="1"/>
  <c r="F110" i="35"/>
  <c r="P257" i="31" s="1"/>
  <c r="P110" i="35"/>
  <c r="Z257" i="31" s="1"/>
  <c r="E110" i="35"/>
  <c r="O257" i="31" s="1"/>
  <c r="N110" i="35"/>
  <c r="X257" i="31" s="1"/>
  <c r="M110" i="35"/>
  <c r="W257" i="31" s="1"/>
  <c r="J110" i="35"/>
  <c r="T257" i="31" s="1"/>
  <c r="I110" i="35"/>
  <c r="S257" i="31" s="1"/>
  <c r="D110" i="35"/>
  <c r="N257" i="31" s="1"/>
  <c r="H110" i="35"/>
  <c r="R257" i="31" s="1"/>
  <c r="O114" i="35"/>
  <c r="Y308" i="31" s="1"/>
  <c r="K114" i="35"/>
  <c r="U308" i="31" s="1"/>
  <c r="G114" i="35"/>
  <c r="Q308" i="31" s="1"/>
  <c r="R114" i="35"/>
  <c r="AB308" i="31" s="1"/>
  <c r="N114" i="35"/>
  <c r="X308" i="31" s="1"/>
  <c r="J114" i="35"/>
  <c r="T308" i="31" s="1"/>
  <c r="F114" i="35"/>
  <c r="P308" i="31" s="1"/>
  <c r="Q114" i="35"/>
  <c r="AA308" i="31" s="1"/>
  <c r="I114" i="35"/>
  <c r="S308" i="31" s="1"/>
  <c r="P114" i="35"/>
  <c r="Z308" i="31" s="1"/>
  <c r="H114" i="35"/>
  <c r="R308" i="31" s="1"/>
  <c r="M114" i="35"/>
  <c r="W308" i="31" s="1"/>
  <c r="E114" i="35"/>
  <c r="O308" i="31" s="1"/>
  <c r="D114" i="35"/>
  <c r="N308" i="31" s="1"/>
  <c r="L114" i="35"/>
  <c r="V308" i="31" s="1"/>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Y232" i="31" s="1"/>
  <c r="K108" i="35"/>
  <c r="U232" i="31" s="1"/>
  <c r="G108" i="35"/>
  <c r="Q232" i="31" s="1"/>
  <c r="Q108" i="35"/>
  <c r="AA232" i="31" s="1"/>
  <c r="L108" i="35"/>
  <c r="V232" i="31" s="1"/>
  <c r="F108" i="35"/>
  <c r="P232" i="31" s="1"/>
  <c r="J108" i="35"/>
  <c r="T232" i="31" s="1"/>
  <c r="E108" i="35"/>
  <c r="O232" i="31" s="1"/>
  <c r="I108" i="35"/>
  <c r="S232" i="31" s="1"/>
  <c r="R108" i="35"/>
  <c r="AB232" i="31" s="1"/>
  <c r="H108" i="35"/>
  <c r="R232" i="31" s="1"/>
  <c r="P108" i="35"/>
  <c r="Z232" i="31" s="1"/>
  <c r="N108" i="35"/>
  <c r="X232" i="31" s="1"/>
  <c r="D108" i="35"/>
  <c r="N232" i="31" s="1"/>
  <c r="M108" i="35"/>
  <c r="W232" i="31" s="1"/>
  <c r="O116" i="35"/>
  <c r="Y335" i="31" s="1"/>
  <c r="K116" i="35"/>
  <c r="U335" i="31" s="1"/>
  <c r="G116" i="35"/>
  <c r="Q335" i="31" s="1"/>
  <c r="R116" i="35"/>
  <c r="AB335" i="31" s="1"/>
  <c r="N116" i="35"/>
  <c r="X335" i="31" s="1"/>
  <c r="J116" i="35"/>
  <c r="T335" i="31" s="1"/>
  <c r="F116" i="35"/>
  <c r="P335" i="31" s="1"/>
  <c r="Q116" i="35"/>
  <c r="AA335" i="31" s="1"/>
  <c r="I116" i="35"/>
  <c r="S335" i="31" s="1"/>
  <c r="P116" i="35"/>
  <c r="Z335" i="31" s="1"/>
  <c r="H116" i="35"/>
  <c r="R335" i="31" s="1"/>
  <c r="E116" i="35"/>
  <c r="O335" i="31" s="1"/>
  <c r="L116" i="35"/>
  <c r="V335" i="31" s="1"/>
  <c r="D116" i="35"/>
  <c r="N335" i="31" s="1"/>
  <c r="M116" i="35"/>
  <c r="W335" i="31" s="1"/>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Y244" i="31" s="1"/>
  <c r="K109" i="35"/>
  <c r="U244" i="31" s="1"/>
  <c r="G109" i="35"/>
  <c r="Q244" i="31" s="1"/>
  <c r="Q109" i="35"/>
  <c r="AA244" i="31" s="1"/>
  <c r="L109" i="35"/>
  <c r="V244" i="31" s="1"/>
  <c r="F109" i="35"/>
  <c r="P244" i="31" s="1"/>
  <c r="P109" i="35"/>
  <c r="Z244" i="31" s="1"/>
  <c r="J109" i="35"/>
  <c r="T244" i="31" s="1"/>
  <c r="E109" i="35"/>
  <c r="O244" i="31" s="1"/>
  <c r="N109" i="35"/>
  <c r="X244" i="31" s="1"/>
  <c r="D109" i="35"/>
  <c r="N244" i="31" s="1"/>
  <c r="R109" i="35"/>
  <c r="AB244" i="31" s="1"/>
  <c r="H109" i="35"/>
  <c r="R244" i="31" s="1"/>
  <c r="I109" i="35"/>
  <c r="S244" i="31" s="1"/>
  <c r="M109" i="35"/>
  <c r="W244" i="31" s="1"/>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Y206" i="31" s="1"/>
  <c r="K106" i="35"/>
  <c r="U206" i="31" s="1"/>
  <c r="G106" i="35"/>
  <c r="Q206" i="31" s="1"/>
  <c r="Q106" i="35"/>
  <c r="AA206" i="31" s="1"/>
  <c r="L106" i="35"/>
  <c r="V206" i="31" s="1"/>
  <c r="F106" i="35"/>
  <c r="P206" i="31" s="1"/>
  <c r="P106" i="35"/>
  <c r="Z206" i="31" s="1"/>
  <c r="J106" i="35"/>
  <c r="T206" i="31" s="1"/>
  <c r="I106" i="35"/>
  <c r="S206" i="31" s="1"/>
  <c r="R106" i="35"/>
  <c r="AB206" i="31" s="1"/>
  <c r="H106" i="35"/>
  <c r="R206" i="31" s="1"/>
  <c r="E106" i="35"/>
  <c r="O206" i="31" s="1"/>
  <c r="N106" i="35"/>
  <c r="X206" i="31" s="1"/>
  <c r="D106" i="35"/>
  <c r="N206" i="31" s="1"/>
  <c r="M106" i="35"/>
  <c r="W206" i="31" s="1"/>
  <c r="O111" i="35"/>
  <c r="Y270" i="31" s="1"/>
  <c r="K111" i="35"/>
  <c r="U270" i="31" s="1"/>
  <c r="G111" i="35"/>
  <c r="Q270" i="31" s="1"/>
  <c r="R111" i="35"/>
  <c r="AB270" i="31" s="1"/>
  <c r="F111" i="35"/>
  <c r="P270" i="31" s="1"/>
  <c r="N111" i="35"/>
  <c r="X270" i="31" s="1"/>
  <c r="J111" i="35"/>
  <c r="T270" i="31" s="1"/>
  <c r="Q111" i="35"/>
  <c r="AA270" i="31" s="1"/>
  <c r="I111" i="35"/>
  <c r="S270" i="31" s="1"/>
  <c r="P111" i="35"/>
  <c r="Z270" i="31" s="1"/>
  <c r="H111" i="35"/>
  <c r="R270" i="31" s="1"/>
  <c r="L111" i="35"/>
  <c r="V270" i="31" s="1"/>
  <c r="M111" i="35"/>
  <c r="W270" i="31" s="1"/>
  <c r="E111" i="35"/>
  <c r="O270" i="31" s="1"/>
  <c r="D111" i="35"/>
  <c r="N270" i="31" s="1"/>
  <c r="O115" i="35"/>
  <c r="Y322" i="31" s="1"/>
  <c r="K115" i="35"/>
  <c r="U322" i="31" s="1"/>
  <c r="G115" i="35"/>
  <c r="Q322" i="31" s="1"/>
  <c r="R115" i="35"/>
  <c r="AB322" i="31" s="1"/>
  <c r="N115" i="35"/>
  <c r="X322" i="31" s="1"/>
  <c r="J115" i="35"/>
  <c r="T322" i="31" s="1"/>
  <c r="F115" i="35"/>
  <c r="P322" i="31" s="1"/>
  <c r="Q115" i="35"/>
  <c r="AA322" i="31" s="1"/>
  <c r="I115" i="35"/>
  <c r="S322" i="31" s="1"/>
  <c r="P115" i="35"/>
  <c r="Z322" i="31" s="1"/>
  <c r="M115" i="35"/>
  <c r="W322" i="31" s="1"/>
  <c r="D115" i="35"/>
  <c r="N322" i="31" s="1"/>
  <c r="H115" i="35"/>
  <c r="R322" i="31" s="1"/>
  <c r="E115" i="35"/>
  <c r="O322" i="31" s="1"/>
  <c r="L115" i="35"/>
  <c r="V322" i="31" s="1"/>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AA323" i="31" l="1"/>
  <c r="AA325" i="31"/>
  <c r="AA327" i="31"/>
  <c r="AA324" i="31"/>
  <c r="AA328" i="31"/>
  <c r="AA326" i="31"/>
  <c r="R274" i="31"/>
  <c r="R271" i="31"/>
  <c r="R276" i="31"/>
  <c r="R273" i="31"/>
  <c r="R275" i="31"/>
  <c r="R272" i="31"/>
  <c r="N207" i="31"/>
  <c r="N211" i="31"/>
  <c r="N210" i="31"/>
  <c r="N212" i="31"/>
  <c r="N208" i="31"/>
  <c r="N209" i="31"/>
  <c r="U211" i="31"/>
  <c r="U209" i="31"/>
  <c r="U212" i="31"/>
  <c r="U207" i="31"/>
  <c r="U208" i="31"/>
  <c r="U210" i="31"/>
  <c r="AB246" i="31"/>
  <c r="AB249" i="31"/>
  <c r="AB250" i="31"/>
  <c r="AB247" i="31"/>
  <c r="AB248" i="31"/>
  <c r="AB245" i="31"/>
  <c r="S336" i="31"/>
  <c r="S337" i="31"/>
  <c r="S338" i="31"/>
  <c r="S339" i="31"/>
  <c r="S340" i="31"/>
  <c r="S341" i="31"/>
  <c r="Z234" i="31"/>
  <c r="Z233" i="31"/>
  <c r="Z238" i="31"/>
  <c r="Z236" i="31"/>
  <c r="Z237" i="31"/>
  <c r="Z235" i="31"/>
  <c r="AB313" i="31"/>
  <c r="AB310" i="31"/>
  <c r="AB314" i="31"/>
  <c r="AB312" i="31"/>
  <c r="AB309" i="31"/>
  <c r="AB311" i="31"/>
  <c r="P260" i="31"/>
  <c r="P262" i="31"/>
  <c r="P259" i="31"/>
  <c r="P258" i="31"/>
  <c r="P263" i="31"/>
  <c r="P261" i="31"/>
  <c r="N300" i="31"/>
  <c r="N302" i="31"/>
  <c r="N297" i="31"/>
  <c r="N301" i="31"/>
  <c r="N298" i="31"/>
  <c r="N299" i="31"/>
  <c r="Y301" i="31"/>
  <c r="Y298" i="31"/>
  <c r="Y300" i="31"/>
  <c r="Y297" i="31"/>
  <c r="Y299" i="31"/>
  <c r="Y302" i="31"/>
  <c r="O286" i="31"/>
  <c r="O289" i="31"/>
  <c r="O285" i="31"/>
  <c r="O284" i="31"/>
  <c r="O287" i="31"/>
  <c r="O288" i="31"/>
  <c r="P323" i="31"/>
  <c r="P327" i="31"/>
  <c r="P325" i="31"/>
  <c r="P326" i="31"/>
  <c r="P324" i="31"/>
  <c r="P328" i="31"/>
  <c r="Z274" i="31"/>
  <c r="Z276" i="31"/>
  <c r="Z273" i="31"/>
  <c r="Z271" i="31"/>
  <c r="Z275" i="31"/>
  <c r="Z272" i="31"/>
  <c r="X210" i="31"/>
  <c r="X211" i="31"/>
  <c r="X212" i="31"/>
  <c r="X208" i="31"/>
  <c r="X207" i="31"/>
  <c r="X209" i="31"/>
  <c r="Y207" i="31"/>
  <c r="Y212" i="31"/>
  <c r="Y209" i="31"/>
  <c r="Y211" i="31"/>
  <c r="Y210" i="31"/>
  <c r="Y208" i="31"/>
  <c r="N247" i="31"/>
  <c r="N245" i="31"/>
  <c r="N249" i="31"/>
  <c r="N248" i="31"/>
  <c r="N246" i="31"/>
  <c r="N250" i="31"/>
  <c r="AA336" i="31"/>
  <c r="AA337" i="31"/>
  <c r="AA338" i="31"/>
  <c r="AA339" i="31"/>
  <c r="AA340" i="31"/>
  <c r="AA341" i="31"/>
  <c r="R234" i="31"/>
  <c r="R238" i="31"/>
  <c r="R237" i="31"/>
  <c r="R236" i="31"/>
  <c r="R235" i="31"/>
  <c r="R233" i="31"/>
  <c r="V310" i="31"/>
  <c r="V314" i="31"/>
  <c r="V311" i="31"/>
  <c r="V313" i="31"/>
  <c r="V312" i="31"/>
  <c r="V309" i="31"/>
  <c r="Q314" i="31"/>
  <c r="Q312" i="31"/>
  <c r="Q311" i="31"/>
  <c r="Q309" i="31"/>
  <c r="Q310" i="31"/>
  <c r="Q313" i="31"/>
  <c r="V263" i="31"/>
  <c r="V259" i="31"/>
  <c r="V260" i="31"/>
  <c r="V262" i="31"/>
  <c r="V261" i="31"/>
  <c r="V258" i="31"/>
  <c r="O300" i="31"/>
  <c r="O298" i="31"/>
  <c r="O301" i="31"/>
  <c r="O299" i="31"/>
  <c r="O297" i="31"/>
  <c r="O302" i="31"/>
  <c r="R289" i="31"/>
  <c r="R284" i="31"/>
  <c r="R288" i="31"/>
  <c r="R285" i="31"/>
  <c r="R287" i="31"/>
  <c r="R286" i="31"/>
  <c r="T324" i="31"/>
  <c r="T323" i="31"/>
  <c r="T327" i="31"/>
  <c r="T325" i="31"/>
  <c r="T326" i="31"/>
  <c r="T328" i="31"/>
  <c r="S275" i="31"/>
  <c r="S271" i="31"/>
  <c r="S274" i="31"/>
  <c r="S276" i="31"/>
  <c r="S273" i="31"/>
  <c r="S272" i="31"/>
  <c r="O210" i="31"/>
  <c r="O209" i="31"/>
  <c r="O211" i="31"/>
  <c r="O207" i="31"/>
  <c r="O208" i="31"/>
  <c r="O212" i="31"/>
  <c r="X245" i="31"/>
  <c r="X246" i="31"/>
  <c r="X247" i="31"/>
  <c r="X248" i="31"/>
  <c r="X249" i="31"/>
  <c r="X250" i="31"/>
  <c r="P340" i="31"/>
  <c r="P337" i="31"/>
  <c r="P338" i="31"/>
  <c r="P339" i="31"/>
  <c r="P336" i="31"/>
  <c r="P341" i="31"/>
  <c r="AB238" i="31"/>
  <c r="AB234" i="31"/>
  <c r="AB233" i="31"/>
  <c r="AB235" i="31"/>
  <c r="AB237" i="31"/>
  <c r="AB236" i="31"/>
  <c r="N309" i="31"/>
  <c r="N310" i="31"/>
  <c r="N313" i="31"/>
  <c r="N312" i="31"/>
  <c r="N311" i="31"/>
  <c r="N314" i="31"/>
  <c r="U313" i="31"/>
  <c r="U310" i="31"/>
  <c r="U314" i="31"/>
  <c r="U312" i="31"/>
  <c r="U309" i="31"/>
  <c r="U311" i="31"/>
  <c r="AA261" i="31"/>
  <c r="AA258" i="31"/>
  <c r="AA263" i="31"/>
  <c r="AA259" i="31"/>
  <c r="AA260" i="31"/>
  <c r="AA262" i="31"/>
  <c r="R302" i="31"/>
  <c r="R297" i="31"/>
  <c r="R298" i="31"/>
  <c r="R299" i="31"/>
  <c r="R300" i="31"/>
  <c r="R301" i="31"/>
  <c r="S285" i="31"/>
  <c r="S284" i="31"/>
  <c r="S289" i="31"/>
  <c r="S286" i="31"/>
  <c r="S288" i="31"/>
  <c r="S287" i="31"/>
  <c r="X326" i="31"/>
  <c r="X323" i="31"/>
  <c r="X324" i="31"/>
  <c r="X325" i="31"/>
  <c r="X327" i="31"/>
  <c r="X328" i="31"/>
  <c r="AA273" i="31"/>
  <c r="AA276" i="31"/>
  <c r="AA274" i="31"/>
  <c r="AA271" i="31"/>
  <c r="AA275" i="31"/>
  <c r="AA272" i="31"/>
  <c r="R209" i="31"/>
  <c r="R211" i="31"/>
  <c r="R212" i="31"/>
  <c r="R208" i="31"/>
  <c r="R210" i="31"/>
  <c r="R207" i="31"/>
  <c r="O248" i="31"/>
  <c r="O249" i="31"/>
  <c r="O250" i="31"/>
  <c r="O247" i="31"/>
  <c r="O245" i="31"/>
  <c r="O246" i="31"/>
  <c r="T338" i="31"/>
  <c r="T336" i="31"/>
  <c r="T341" i="31"/>
  <c r="T337" i="31"/>
  <c r="T339" i="31"/>
  <c r="T340" i="31"/>
  <c r="S238" i="31"/>
  <c r="S236" i="31"/>
  <c r="S235" i="31"/>
  <c r="S234" i="31"/>
  <c r="S233" i="31"/>
  <c r="S237" i="31"/>
  <c r="O309" i="31"/>
  <c r="O311" i="31"/>
  <c r="O310" i="31"/>
  <c r="O314" i="31"/>
  <c r="O312" i="31"/>
  <c r="O313" i="31"/>
  <c r="Y312" i="31"/>
  <c r="Y309" i="31"/>
  <c r="Y311" i="31"/>
  <c r="Y314" i="31"/>
  <c r="Y310" i="31"/>
  <c r="Y313" i="31"/>
  <c r="AB262" i="31"/>
  <c r="AB261" i="31"/>
  <c r="AB260" i="31"/>
  <c r="AB259" i="31"/>
  <c r="AB258" i="31"/>
  <c r="AB263" i="31"/>
  <c r="Z302" i="31"/>
  <c r="Z301" i="31"/>
  <c r="Z300" i="31"/>
  <c r="Z298" i="31"/>
  <c r="Z297" i="31"/>
  <c r="Z299" i="31"/>
  <c r="AA284" i="31"/>
  <c r="AA288" i="31"/>
  <c r="AA285" i="31"/>
  <c r="AA289" i="31"/>
  <c r="AA287" i="31"/>
  <c r="AA286" i="31"/>
  <c r="AB325" i="31"/>
  <c r="AB323" i="31"/>
  <c r="AB324" i="31"/>
  <c r="AB328" i="31"/>
  <c r="AB326" i="31"/>
  <c r="AB327" i="31"/>
  <c r="T271" i="31"/>
  <c r="T275" i="31"/>
  <c r="T276" i="31"/>
  <c r="T272" i="31"/>
  <c r="T274" i="31"/>
  <c r="T273" i="31"/>
  <c r="AB212" i="31"/>
  <c r="AB210" i="31"/>
  <c r="AB211" i="31"/>
  <c r="AB207" i="31"/>
  <c r="AB208" i="31"/>
  <c r="AB209" i="31"/>
  <c r="T250" i="31"/>
  <c r="T246" i="31"/>
  <c r="T245" i="31"/>
  <c r="T247" i="31"/>
  <c r="T248" i="31"/>
  <c r="T249" i="31"/>
  <c r="X337" i="31"/>
  <c r="X340" i="31"/>
  <c r="X336" i="31"/>
  <c r="X339" i="31"/>
  <c r="X341" i="31"/>
  <c r="X338" i="31"/>
  <c r="O236" i="31"/>
  <c r="O234" i="31"/>
  <c r="O237" i="31"/>
  <c r="O235" i="31"/>
  <c r="O238" i="31"/>
  <c r="O233" i="31"/>
  <c r="W312" i="31"/>
  <c r="W309" i="31"/>
  <c r="W313" i="31"/>
  <c r="W314" i="31"/>
  <c r="W310" i="31"/>
  <c r="W311" i="31"/>
  <c r="R260" i="31"/>
  <c r="R262" i="31"/>
  <c r="R263" i="31"/>
  <c r="R258" i="31"/>
  <c r="R261" i="31"/>
  <c r="R259" i="31"/>
  <c r="Q259" i="31"/>
  <c r="Q261" i="31"/>
  <c r="Q262" i="31"/>
  <c r="Q263" i="31"/>
  <c r="Q260" i="31"/>
  <c r="Q258" i="31"/>
  <c r="S302" i="31"/>
  <c r="S299" i="31"/>
  <c r="S300" i="31"/>
  <c r="S297" i="31"/>
  <c r="S301" i="31"/>
  <c r="S298" i="31"/>
  <c r="P289" i="31"/>
  <c r="P284" i="31"/>
  <c r="P288" i="31"/>
  <c r="P286" i="31"/>
  <c r="P285" i="31"/>
  <c r="P287" i="31"/>
  <c r="V324" i="31"/>
  <c r="V327" i="31"/>
  <c r="V323" i="31"/>
  <c r="V325" i="31"/>
  <c r="V326" i="31"/>
  <c r="V328" i="31"/>
  <c r="Q325" i="31"/>
  <c r="Q327" i="31"/>
  <c r="Q328" i="31"/>
  <c r="Q326" i="31"/>
  <c r="Q323" i="31"/>
  <c r="Q324" i="31"/>
  <c r="X274" i="31"/>
  <c r="X275" i="31"/>
  <c r="X272" i="31"/>
  <c r="X276" i="31"/>
  <c r="X271" i="31"/>
  <c r="X273" i="31"/>
  <c r="S207" i="31"/>
  <c r="S211" i="31"/>
  <c r="S209" i="31"/>
  <c r="S208" i="31"/>
  <c r="S210" i="31"/>
  <c r="S212" i="31"/>
  <c r="Z247" i="31"/>
  <c r="Z250" i="31"/>
  <c r="Z245" i="31"/>
  <c r="Z248" i="31"/>
  <c r="Z249" i="31"/>
  <c r="Z246" i="31"/>
  <c r="AB336" i="31"/>
  <c r="AB337" i="31"/>
  <c r="AB339" i="31"/>
  <c r="AB340" i="31"/>
  <c r="AB338" i="31"/>
  <c r="AB341" i="31"/>
  <c r="T237" i="31"/>
  <c r="T236" i="31"/>
  <c r="T238" i="31"/>
  <c r="T234" i="31"/>
  <c r="T235" i="31"/>
  <c r="T233" i="31"/>
  <c r="R314" i="31"/>
  <c r="R309" i="31"/>
  <c r="R312" i="31"/>
  <c r="R310" i="31"/>
  <c r="R311" i="31"/>
  <c r="R313" i="31"/>
  <c r="N261" i="31"/>
  <c r="N262" i="31"/>
  <c r="N259" i="31"/>
  <c r="N263" i="31"/>
  <c r="N258" i="31"/>
  <c r="N260" i="31"/>
  <c r="AX252" i="31"/>
  <c r="AX251" i="31"/>
  <c r="U261" i="31"/>
  <c r="U258" i="31"/>
  <c r="U262" i="31"/>
  <c r="U263" i="31"/>
  <c r="U259" i="31"/>
  <c r="U260" i="31"/>
  <c r="AA298" i="31"/>
  <c r="AA300" i="31"/>
  <c r="AA301" i="31"/>
  <c r="AA302" i="31"/>
  <c r="AA299" i="31"/>
  <c r="AA297" i="31"/>
  <c r="T289" i="31"/>
  <c r="T284" i="31"/>
  <c r="T288" i="31"/>
  <c r="T286" i="31"/>
  <c r="T285" i="31"/>
  <c r="T287" i="31"/>
  <c r="O327" i="31"/>
  <c r="O328" i="31"/>
  <c r="O326" i="31"/>
  <c r="O325" i="31"/>
  <c r="O323" i="31"/>
  <c r="O324" i="31"/>
  <c r="U327" i="31"/>
  <c r="U328" i="31"/>
  <c r="U323" i="31"/>
  <c r="U324" i="31"/>
  <c r="U325" i="31"/>
  <c r="U326" i="31"/>
  <c r="P272" i="31"/>
  <c r="P276" i="31"/>
  <c r="P274" i="31"/>
  <c r="P275" i="31"/>
  <c r="P271" i="31"/>
  <c r="P273" i="31"/>
  <c r="T210" i="31"/>
  <c r="T212" i="31"/>
  <c r="T211" i="31"/>
  <c r="T208" i="31"/>
  <c r="T209" i="31"/>
  <c r="T207" i="31"/>
  <c r="P246" i="31"/>
  <c r="P245" i="31"/>
  <c r="P247" i="31"/>
  <c r="P248" i="31"/>
  <c r="P249" i="31"/>
  <c r="P250" i="31"/>
  <c r="W341" i="31"/>
  <c r="W336" i="31"/>
  <c r="W340" i="31"/>
  <c r="W337" i="31"/>
  <c r="W338" i="31"/>
  <c r="W339" i="31"/>
  <c r="Q338" i="31"/>
  <c r="Q339" i="31"/>
  <c r="Q337" i="31"/>
  <c r="Q341" i="31"/>
  <c r="Q336" i="31"/>
  <c r="Q340" i="31"/>
  <c r="P234" i="31"/>
  <c r="P238" i="31"/>
  <c r="P237" i="31"/>
  <c r="P235" i="31"/>
  <c r="P236" i="31"/>
  <c r="P233" i="31"/>
  <c r="Z310" i="31"/>
  <c r="Z309" i="31"/>
  <c r="Z313" i="31"/>
  <c r="Z314" i="31"/>
  <c r="Z312" i="31"/>
  <c r="Z311" i="31"/>
  <c r="S261" i="31"/>
  <c r="S260" i="31"/>
  <c r="S262" i="31"/>
  <c r="S263" i="31"/>
  <c r="S259" i="31"/>
  <c r="S258" i="31"/>
  <c r="Y259" i="31"/>
  <c r="Y260" i="31"/>
  <c r="Y258" i="31"/>
  <c r="Y261" i="31"/>
  <c r="Y262" i="31"/>
  <c r="Y263" i="31"/>
  <c r="P301" i="31"/>
  <c r="P299" i="31"/>
  <c r="P298" i="31"/>
  <c r="P300" i="31"/>
  <c r="P297" i="31"/>
  <c r="P302" i="31"/>
  <c r="X287" i="31"/>
  <c r="X285" i="31"/>
  <c r="X286" i="31"/>
  <c r="X284" i="31"/>
  <c r="X289" i="31"/>
  <c r="X288" i="31"/>
  <c r="R328" i="31"/>
  <c r="R324" i="31"/>
  <c r="R326" i="31"/>
  <c r="R327" i="31"/>
  <c r="R323" i="31"/>
  <c r="R325" i="31"/>
  <c r="Y328" i="31"/>
  <c r="Y327" i="31"/>
  <c r="Y326" i="31"/>
  <c r="Y323" i="31"/>
  <c r="Y324" i="31"/>
  <c r="Y325" i="31"/>
  <c r="AB272" i="31"/>
  <c r="AB273" i="31"/>
  <c r="AB275" i="31"/>
  <c r="AB271" i="31"/>
  <c r="AB274" i="31"/>
  <c r="AB276" i="31"/>
  <c r="Z212" i="31"/>
  <c r="Z207" i="31"/>
  <c r="Z210" i="31"/>
  <c r="Z208" i="31"/>
  <c r="Z209" i="31"/>
  <c r="Z211" i="31"/>
  <c r="V248" i="31"/>
  <c r="V246" i="31"/>
  <c r="V245" i="31"/>
  <c r="V249" i="31"/>
  <c r="V247" i="31"/>
  <c r="V250" i="31"/>
  <c r="N337" i="31"/>
  <c r="N340" i="31"/>
  <c r="N336" i="31"/>
  <c r="N338" i="31"/>
  <c r="N341" i="31"/>
  <c r="N339" i="31"/>
  <c r="U336" i="31"/>
  <c r="U341" i="31"/>
  <c r="U338" i="31"/>
  <c r="U337" i="31"/>
  <c r="U339" i="31"/>
  <c r="U340" i="31"/>
  <c r="V238" i="31"/>
  <c r="V236" i="31"/>
  <c r="V237" i="31"/>
  <c r="V235" i="31"/>
  <c r="V234" i="31"/>
  <c r="V233" i="31"/>
  <c r="S309" i="31"/>
  <c r="S311" i="31"/>
  <c r="S314" i="31"/>
  <c r="S313" i="31"/>
  <c r="S312" i="31"/>
  <c r="S310" i="31"/>
  <c r="T263" i="31"/>
  <c r="T262" i="31"/>
  <c r="T260" i="31"/>
  <c r="T258" i="31"/>
  <c r="T261" i="31"/>
  <c r="T259" i="31"/>
  <c r="T300" i="31"/>
  <c r="T298" i="31"/>
  <c r="T299" i="31"/>
  <c r="T302" i="31"/>
  <c r="T301" i="31"/>
  <c r="T297" i="31"/>
  <c r="AB284" i="31"/>
  <c r="AB285" i="31"/>
  <c r="AB286" i="31"/>
  <c r="AB289" i="31"/>
  <c r="AB288" i="31"/>
  <c r="AB287" i="31"/>
  <c r="N325" i="31"/>
  <c r="N324" i="31"/>
  <c r="N327" i="31"/>
  <c r="N328" i="31"/>
  <c r="N323" i="31"/>
  <c r="N326" i="31"/>
  <c r="N276" i="31"/>
  <c r="N273" i="31"/>
  <c r="N272" i="31"/>
  <c r="N274" i="31"/>
  <c r="N271" i="31"/>
  <c r="N275" i="31"/>
  <c r="Q271" i="31"/>
  <c r="Q274" i="31"/>
  <c r="Q276" i="31"/>
  <c r="Q272" i="31"/>
  <c r="Q273" i="31"/>
  <c r="Q275" i="31"/>
  <c r="P212" i="31"/>
  <c r="P210" i="31"/>
  <c r="P207" i="31"/>
  <c r="P211" i="31"/>
  <c r="P208" i="31"/>
  <c r="P209" i="31"/>
  <c r="AA250" i="31"/>
  <c r="AA245" i="31"/>
  <c r="AA247" i="31"/>
  <c r="AA248" i="31"/>
  <c r="AA249" i="31"/>
  <c r="AA246" i="31"/>
  <c r="V336" i="31"/>
  <c r="V340" i="31"/>
  <c r="V337" i="31"/>
  <c r="V341" i="31"/>
  <c r="V338" i="31"/>
  <c r="V339" i="31"/>
  <c r="Y340" i="31"/>
  <c r="Y337" i="31"/>
  <c r="Y339" i="31"/>
  <c r="Y336" i="31"/>
  <c r="Y338" i="31"/>
  <c r="Y341" i="31"/>
  <c r="AA237" i="31"/>
  <c r="AA238" i="31"/>
  <c r="AA235" i="31"/>
  <c r="AA234" i="31"/>
  <c r="AA233" i="31"/>
  <c r="AA236" i="31"/>
  <c r="AA309" i="31"/>
  <c r="AA311" i="31"/>
  <c r="AA313" i="31"/>
  <c r="AA314" i="31"/>
  <c r="AA310" i="31"/>
  <c r="AA312" i="31"/>
  <c r="W263" i="31"/>
  <c r="W260" i="31"/>
  <c r="W262" i="31"/>
  <c r="W261" i="31"/>
  <c r="W258" i="31"/>
  <c r="W259" i="31"/>
  <c r="X300" i="31"/>
  <c r="X298" i="31"/>
  <c r="X297" i="31"/>
  <c r="X299" i="31"/>
  <c r="X301" i="31"/>
  <c r="X302" i="31"/>
  <c r="N287" i="31"/>
  <c r="N284" i="31"/>
  <c r="N288" i="31"/>
  <c r="N289" i="31"/>
  <c r="N286" i="31"/>
  <c r="N285" i="31"/>
  <c r="Q286" i="31"/>
  <c r="Q287" i="31"/>
  <c r="Q285" i="31"/>
  <c r="Q288" i="31"/>
  <c r="Q284" i="31"/>
  <c r="Q289" i="31"/>
  <c r="W327" i="31"/>
  <c r="W323" i="31"/>
  <c r="W324" i="31"/>
  <c r="W328" i="31"/>
  <c r="W326" i="31"/>
  <c r="W325" i="31"/>
  <c r="O272" i="31"/>
  <c r="O271" i="31"/>
  <c r="O276" i="31"/>
  <c r="O273" i="31"/>
  <c r="O275" i="31"/>
  <c r="O274" i="31"/>
  <c r="U274" i="31"/>
  <c r="U273" i="31"/>
  <c r="U275" i="31"/>
  <c r="U276" i="31"/>
  <c r="U271" i="31"/>
  <c r="U272" i="31"/>
  <c r="V212" i="31"/>
  <c r="V208" i="31"/>
  <c r="V211" i="31"/>
  <c r="V207" i="31"/>
  <c r="V210" i="31"/>
  <c r="V209" i="31"/>
  <c r="W247" i="31"/>
  <c r="W246" i="31"/>
  <c r="W245" i="31"/>
  <c r="W250" i="31"/>
  <c r="W248" i="31"/>
  <c r="W249" i="31"/>
  <c r="Q250" i="31"/>
  <c r="Q247" i="31"/>
  <c r="Q246" i="31"/>
  <c r="Q245" i="31"/>
  <c r="Q248" i="31"/>
  <c r="Q249" i="31"/>
  <c r="O341" i="31"/>
  <c r="O339" i="31"/>
  <c r="O340" i="31"/>
  <c r="O336" i="31"/>
  <c r="O338" i="31"/>
  <c r="O337" i="31"/>
  <c r="W234" i="31"/>
  <c r="W235" i="31"/>
  <c r="W237" i="31"/>
  <c r="W233" i="31"/>
  <c r="W236" i="31"/>
  <c r="W238" i="31"/>
  <c r="Q237" i="31"/>
  <c r="Q235" i="31"/>
  <c r="Q233" i="31"/>
  <c r="Q236" i="31"/>
  <c r="Q238" i="31"/>
  <c r="Q234" i="31"/>
  <c r="P309" i="31"/>
  <c r="P312" i="31"/>
  <c r="P314" i="31"/>
  <c r="P313" i="31"/>
  <c r="P311" i="31"/>
  <c r="P310" i="31"/>
  <c r="X260" i="31"/>
  <c r="X263" i="31"/>
  <c r="X262" i="31"/>
  <c r="X258" i="31"/>
  <c r="X259" i="31"/>
  <c r="X261" i="31"/>
  <c r="AB297" i="31"/>
  <c r="AB300" i="31"/>
  <c r="AB298" i="31"/>
  <c r="AB302" i="31"/>
  <c r="AB299" i="31"/>
  <c r="AB301" i="31"/>
  <c r="V285" i="31"/>
  <c r="V286" i="31"/>
  <c r="V288" i="31"/>
  <c r="V284" i="31"/>
  <c r="V287" i="31"/>
  <c r="V289" i="31"/>
  <c r="U289" i="31"/>
  <c r="U288" i="31"/>
  <c r="U284" i="31"/>
  <c r="U287" i="31"/>
  <c r="U286" i="31"/>
  <c r="U285" i="31"/>
  <c r="Z328" i="31"/>
  <c r="Z326" i="31"/>
  <c r="Z323" i="31"/>
  <c r="Z324" i="31"/>
  <c r="Z327" i="31"/>
  <c r="Z325" i="31"/>
  <c r="W275" i="31"/>
  <c r="W271" i="31"/>
  <c r="W276" i="31"/>
  <c r="W273" i="31"/>
  <c r="W274" i="31"/>
  <c r="W272" i="31"/>
  <c r="Y274" i="31"/>
  <c r="Y272" i="31"/>
  <c r="Y276" i="31"/>
  <c r="Y275" i="31"/>
  <c r="Y271" i="31"/>
  <c r="Y273" i="31"/>
  <c r="AA211" i="31"/>
  <c r="AA207" i="31"/>
  <c r="AA208" i="31"/>
  <c r="AA209" i="31"/>
  <c r="AA210" i="31"/>
  <c r="AA212" i="31"/>
  <c r="S250" i="31"/>
  <c r="S246" i="31"/>
  <c r="S247" i="31"/>
  <c r="S248" i="31"/>
  <c r="S249" i="31"/>
  <c r="S245" i="31"/>
  <c r="U245" i="31"/>
  <c r="U249" i="31"/>
  <c r="U247" i="31"/>
  <c r="U246" i="31"/>
  <c r="U250" i="31"/>
  <c r="U248" i="31"/>
  <c r="R336" i="31"/>
  <c r="R339" i="31"/>
  <c r="R337" i="31"/>
  <c r="R338" i="31"/>
  <c r="R341" i="31"/>
  <c r="R340" i="31"/>
  <c r="N238" i="31"/>
  <c r="N234" i="31"/>
  <c r="N237" i="31"/>
  <c r="N235" i="31"/>
  <c r="N236" i="31"/>
  <c r="N233" i="31"/>
  <c r="U233" i="31"/>
  <c r="U234" i="31"/>
  <c r="U235" i="31"/>
  <c r="U237" i="31"/>
  <c r="U236" i="31"/>
  <c r="U238" i="31"/>
  <c r="T313" i="31"/>
  <c r="T312" i="31"/>
  <c r="T309" i="31"/>
  <c r="T310" i="31"/>
  <c r="T314" i="31"/>
  <c r="T311" i="31"/>
  <c r="O262" i="31"/>
  <c r="O259" i="31"/>
  <c r="O258" i="31"/>
  <c r="O261" i="31"/>
  <c r="O260" i="31"/>
  <c r="O263" i="31"/>
  <c r="V298" i="31"/>
  <c r="V302" i="31"/>
  <c r="V301" i="31"/>
  <c r="V297" i="31"/>
  <c r="V300" i="31"/>
  <c r="V299" i="31"/>
  <c r="Q299" i="31"/>
  <c r="Q298" i="31"/>
  <c r="Q300" i="31"/>
  <c r="Q297" i="31"/>
  <c r="Q301" i="31"/>
  <c r="Q302" i="31"/>
  <c r="W289" i="31"/>
  <c r="W284" i="31"/>
  <c r="W287" i="31"/>
  <c r="W286" i="31"/>
  <c r="W288" i="31"/>
  <c r="W285" i="31"/>
  <c r="Y284" i="31"/>
  <c r="Y287" i="31"/>
  <c r="Y288" i="31"/>
  <c r="Y289" i="31"/>
  <c r="Y286" i="31"/>
  <c r="Y285" i="31"/>
  <c r="S324" i="31"/>
  <c r="S325" i="31"/>
  <c r="S326" i="31"/>
  <c r="S323" i="31"/>
  <c r="S328" i="31"/>
  <c r="S327" i="31"/>
  <c r="V276" i="31"/>
  <c r="V275" i="31"/>
  <c r="V273" i="31"/>
  <c r="V272" i="31"/>
  <c r="V271" i="31"/>
  <c r="V274" i="31"/>
  <c r="W207" i="31"/>
  <c r="W211" i="31"/>
  <c r="W212" i="31"/>
  <c r="W208" i="31"/>
  <c r="W210" i="31"/>
  <c r="W209" i="31"/>
  <c r="Q207" i="31"/>
  <c r="Q208" i="31"/>
  <c r="Q209" i="31"/>
  <c r="Q212" i="31"/>
  <c r="Q211" i="31"/>
  <c r="Q210" i="31"/>
  <c r="R248" i="31"/>
  <c r="R249" i="31"/>
  <c r="R246" i="31"/>
  <c r="R247" i="31"/>
  <c r="R250" i="31"/>
  <c r="R245" i="31"/>
  <c r="Y248" i="31"/>
  <c r="Y245" i="31"/>
  <c r="Y246" i="31"/>
  <c r="Y247" i="31"/>
  <c r="Y250" i="31"/>
  <c r="Y249" i="31"/>
  <c r="Z337" i="31"/>
  <c r="Z340" i="31"/>
  <c r="Z339" i="31"/>
  <c r="Z341" i="31"/>
  <c r="Z336" i="31"/>
  <c r="Z338" i="31"/>
  <c r="X236" i="31"/>
  <c r="X234" i="31"/>
  <c r="X235" i="31"/>
  <c r="X238" i="31"/>
  <c r="X233" i="31"/>
  <c r="X237" i="31"/>
  <c r="Y233" i="31"/>
  <c r="Y238" i="31"/>
  <c r="Y235" i="31"/>
  <c r="Y236" i="31"/>
  <c r="Y237" i="31"/>
  <c r="Y234" i="31"/>
  <c r="X310" i="31"/>
  <c r="X312" i="31"/>
  <c r="X309" i="31"/>
  <c r="X314" i="31"/>
  <c r="X313" i="31"/>
  <c r="X311" i="31"/>
  <c r="Z260" i="31"/>
  <c r="Z261" i="31"/>
  <c r="Z258" i="31"/>
  <c r="Z259" i="31"/>
  <c r="Z263" i="31"/>
  <c r="Z262" i="31"/>
  <c r="W298" i="31"/>
  <c r="W299" i="31"/>
  <c r="W300" i="31"/>
  <c r="W302" i="31"/>
  <c r="W301" i="31"/>
  <c r="W297" i="31"/>
  <c r="U300" i="31"/>
  <c r="U302" i="31"/>
  <c r="U299" i="31"/>
  <c r="U297" i="31"/>
  <c r="U298" i="31"/>
  <c r="U301" i="31"/>
  <c r="Z289" i="31"/>
  <c r="Z285" i="31"/>
  <c r="Z287" i="31"/>
  <c r="Z284" i="31"/>
  <c r="Z288" i="31"/>
  <c r="Z286" i="31"/>
  <c r="S90" i="35"/>
  <c r="S115" i="35"/>
  <c r="S111" i="35"/>
  <c r="S106" i="35"/>
  <c r="S109" i="35"/>
  <c r="S110" i="35"/>
  <c r="S117" i="35"/>
  <c r="S108" i="35"/>
  <c r="S114" i="35"/>
  <c r="S10" i="35"/>
  <c r="S133" i="35"/>
  <c r="S116" i="35"/>
  <c r="S113" i="35"/>
  <c r="S112" i="35"/>
  <c r="U517" i="31"/>
  <c r="AM516" i="31" s="1"/>
  <c r="AX513" i="31"/>
  <c r="O107" i="35"/>
  <c r="Y220" i="31" s="1"/>
  <c r="K107" i="35"/>
  <c r="U220" i="31" s="1"/>
  <c r="G107" i="35"/>
  <c r="Q220" i="31" s="1"/>
  <c r="Q107" i="35"/>
  <c r="AA220" i="31" s="1"/>
  <c r="L107" i="35"/>
  <c r="V220" i="31" s="1"/>
  <c r="F107" i="35"/>
  <c r="P220" i="31" s="1"/>
  <c r="J107" i="35"/>
  <c r="T220" i="31" s="1"/>
  <c r="N107" i="35"/>
  <c r="X220" i="31" s="1"/>
  <c r="D107" i="35"/>
  <c r="N220" i="31" s="1"/>
  <c r="R107" i="35"/>
  <c r="AB220" i="31" s="1"/>
  <c r="H107" i="35"/>
  <c r="R220" i="31" s="1"/>
  <c r="P107" i="35"/>
  <c r="Z220" i="31" s="1"/>
  <c r="E107" i="35"/>
  <c r="O220" i="31" s="1"/>
  <c r="I107" i="35"/>
  <c r="S220" i="31" s="1"/>
  <c r="M107" i="35"/>
  <c r="W220" i="31" s="1"/>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D146" i="35"/>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P225" i="31" l="1"/>
  <c r="P224" i="31"/>
  <c r="P222" i="31"/>
  <c r="P223" i="31"/>
  <c r="P221" i="31"/>
  <c r="P226" i="31"/>
  <c r="AZ215" i="31"/>
  <c r="V225" i="31"/>
  <c r="V222" i="31"/>
  <c r="V223" i="31"/>
  <c r="V221" i="31"/>
  <c r="V226" i="31"/>
  <c r="V224" i="31"/>
  <c r="BF215" i="31"/>
  <c r="AA221" i="31"/>
  <c r="AA226" i="31"/>
  <c r="AA224" i="31"/>
  <c r="AA222" i="31"/>
  <c r="AA223" i="31"/>
  <c r="AA225" i="31"/>
  <c r="BK215" i="31"/>
  <c r="W222" i="31"/>
  <c r="W221" i="31"/>
  <c r="W225" i="31"/>
  <c r="W224" i="31"/>
  <c r="W226" i="31"/>
  <c r="W223" i="31"/>
  <c r="BG215" i="31"/>
  <c r="Q221" i="31"/>
  <c r="Q223" i="31"/>
  <c r="Q225" i="31"/>
  <c r="Q226" i="31"/>
  <c r="Q224" i="31"/>
  <c r="Q222" i="31"/>
  <c r="BA215" i="31"/>
  <c r="S224" i="31"/>
  <c r="S225" i="31"/>
  <c r="S226" i="31"/>
  <c r="S221" i="31"/>
  <c r="S223" i="31"/>
  <c r="S222" i="31"/>
  <c r="BC215" i="31"/>
  <c r="U223" i="31"/>
  <c r="U222" i="31"/>
  <c r="U226" i="31"/>
  <c r="U225" i="31"/>
  <c r="U224" i="31"/>
  <c r="U221" i="31"/>
  <c r="BE215" i="31"/>
  <c r="O226" i="31"/>
  <c r="O224" i="31"/>
  <c r="O225" i="31"/>
  <c r="O223" i="31"/>
  <c r="O222" i="31"/>
  <c r="O221" i="31"/>
  <c r="AY215" i="31"/>
  <c r="Y222" i="31"/>
  <c r="Y221" i="31"/>
  <c r="Y225" i="31"/>
  <c r="Y226" i="31"/>
  <c r="Y223" i="31"/>
  <c r="Y224" i="31"/>
  <c r="BI215" i="31"/>
  <c r="Z223" i="31"/>
  <c r="Z221" i="31"/>
  <c r="Z226" i="31"/>
  <c r="Z222" i="31"/>
  <c r="Z225" i="31"/>
  <c r="Z224" i="31"/>
  <c r="BJ215" i="31"/>
  <c r="R225" i="31"/>
  <c r="R221" i="31"/>
  <c r="R222" i="31"/>
  <c r="R226" i="31"/>
  <c r="R223" i="31"/>
  <c r="R224" i="31"/>
  <c r="BB215" i="31"/>
  <c r="AB222" i="31"/>
  <c r="AB225" i="31"/>
  <c r="AB224" i="31"/>
  <c r="AB221" i="31"/>
  <c r="AB226" i="31"/>
  <c r="AB223" i="31"/>
  <c r="BL215" i="31"/>
  <c r="N223" i="31"/>
  <c r="N222" i="31"/>
  <c r="N225" i="31"/>
  <c r="N226" i="31"/>
  <c r="N221" i="31"/>
  <c r="N224" i="31"/>
  <c r="AX215" i="31"/>
  <c r="AX213" i="31"/>
  <c r="AX200" i="31" s="1"/>
  <c r="AX214" i="31"/>
  <c r="X223" i="31"/>
  <c r="X222" i="31"/>
  <c r="X221" i="31"/>
  <c r="X225" i="31"/>
  <c r="X226" i="31"/>
  <c r="X224" i="31"/>
  <c r="BH215" i="31"/>
  <c r="T225" i="31"/>
  <c r="T223" i="31"/>
  <c r="T226" i="31"/>
  <c r="T224" i="31"/>
  <c r="T222" i="31"/>
  <c r="T221" i="31"/>
  <c r="BD215" i="31"/>
  <c r="U522" i="3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V309" i="29"/>
  <c r="X322" i="29"/>
  <c r="V322" i="29"/>
  <c r="Y494" i="29"/>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67" i="31" s="1"/>
  <c r="AD454" i="31"/>
  <c r="AD441" i="31"/>
  <c r="AD442" i="31" s="1"/>
  <c r="B480" i="31"/>
  <c r="B481" i="31" s="1"/>
  <c r="B482" i="31" s="1"/>
  <c r="B483" i="31" s="1"/>
  <c r="B484" i="31" s="1"/>
  <c r="B485" i="31" s="1"/>
  <c r="B486" i="31" s="1"/>
  <c r="B487" i="31" s="1"/>
  <c r="B488" i="31" s="1"/>
  <c r="B489" i="31" s="1"/>
  <c r="B490" i="31" s="1"/>
  <c r="B491" i="31" s="1"/>
  <c r="B492" i="31" s="1"/>
  <c r="B466" i="31"/>
  <c r="B467" i="31" s="1"/>
  <c r="B454" i="31"/>
  <c r="B455" i="31" s="1"/>
  <c r="B456" i="31" s="1"/>
  <c r="B457" i="31" s="1"/>
  <c r="B458" i="31" s="1"/>
  <c r="B459" i="31" s="1"/>
  <c r="B460" i="31" s="1"/>
  <c r="B461" i="31" s="1"/>
  <c r="B462" i="31" s="1"/>
  <c r="B463" i="31" s="1"/>
  <c r="B464" i="31" s="1"/>
  <c r="B465" i="31" s="1"/>
  <c r="B441" i="31"/>
  <c r="B442" i="31" s="1"/>
  <c r="B443" i="31" s="1"/>
  <c r="B444" i="31" s="1"/>
  <c r="B445" i="31" s="1"/>
  <c r="B446" i="31" s="1"/>
  <c r="B447" i="31" s="1"/>
  <c r="B448" i="31" s="1"/>
  <c r="B449" i="31" s="1"/>
  <c r="B450" i="31" s="1"/>
  <c r="B451" i="31" s="1"/>
  <c r="B452" i="31" s="1"/>
  <c r="B453" i="31" s="1"/>
  <c r="AD376" i="31"/>
  <c r="N376" i="31"/>
  <c r="B376" i="31"/>
  <c r="B377" i="31" s="1"/>
  <c r="B378" i="31" s="1"/>
  <c r="B379" i="31" s="1"/>
  <c r="B380" i="31" s="1"/>
  <c r="B381" i="31" s="1"/>
  <c r="B382" i="31" s="1"/>
  <c r="B383" i="31" s="1"/>
  <c r="B384" i="31" s="1"/>
  <c r="B385" i="31" s="1"/>
  <c r="B386" i="31" s="1"/>
  <c r="B387" i="31" s="1"/>
  <c r="AW215" i="31" l="1"/>
  <c r="AH26" i="34"/>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AD481" i="31"/>
  <c r="AD455" i="31"/>
  <c r="AD377" i="31"/>
  <c r="Y376" i="31"/>
  <c r="U376" i="31"/>
  <c r="Q376" i="31"/>
  <c r="AB376" i="31"/>
  <c r="X376" i="31"/>
  <c r="T376" i="31"/>
  <c r="P376" i="31"/>
  <c r="AA376" i="31"/>
  <c r="W376" i="31"/>
  <c r="S376" i="31"/>
  <c r="O376" i="31"/>
  <c r="V376" i="31"/>
  <c r="R376" i="31"/>
  <c r="Z376" i="31"/>
  <c r="AD179" i="31"/>
  <c r="AD180" i="31" s="1"/>
  <c r="N179" i="31"/>
  <c r="V179" i="31" s="1"/>
  <c r="B179" i="31"/>
  <c r="B180" i="31" s="1"/>
  <c r="AD165" i="31"/>
  <c r="N165" i="31"/>
  <c r="Z165" i="31" s="1"/>
  <c r="B165" i="31"/>
  <c r="B166" i="31" s="1"/>
  <c r="AD125" i="31"/>
  <c r="N125" i="31"/>
  <c r="AA125" i="31" s="1"/>
  <c r="B125" i="31"/>
  <c r="B126" i="31" s="1"/>
  <c r="AD139" i="31"/>
  <c r="AD140" i="31" s="1"/>
  <c r="N139" i="31"/>
  <c r="W139" i="31" s="1"/>
  <c r="B139" i="31"/>
  <c r="B140" i="31" s="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25" i="31"/>
  <c r="T165" i="31"/>
  <c r="AA165" i="31"/>
  <c r="AB125" i="31"/>
  <c r="O165" i="31"/>
  <c r="U165" i="31"/>
  <c r="AB165" i="31"/>
  <c r="P165" i="31"/>
  <c r="W165" i="3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G318" i="38" l="1"/>
  <c r="E45" i="36" l="1"/>
  <c r="M48" i="23" l="1"/>
  <c r="E46" i="36"/>
  <c r="S28" i="23" s="1"/>
  <c r="X46" i="36"/>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E40"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51" i="31"/>
  <c r="N432" i="29"/>
  <c r="N443" i="31"/>
  <c r="N458" i="29"/>
  <c r="N469" i="31"/>
  <c r="N142" i="31"/>
  <c r="N168" i="31"/>
  <c r="N352" i="31"/>
  <c r="N433" i="29"/>
  <c r="N444" i="31"/>
  <c r="N459" i="29"/>
  <c r="N470" i="31"/>
  <c r="N169" i="31"/>
  <c r="N377" i="31"/>
  <c r="N455" i="31"/>
  <c r="N445" i="29"/>
  <c r="N471" i="29"/>
  <c r="N482" i="31"/>
  <c r="N128" i="31"/>
  <c r="N18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0"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D427" i="31"/>
  <c r="AD428" i="31" s="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U214" i="38"/>
  <c r="N419" i="29"/>
  <c r="N431" i="31"/>
  <c r="N420" i="29"/>
  <c r="H180" i="38"/>
  <c r="H182" i="38"/>
  <c r="T182" i="38" s="1"/>
  <c r="H254" i="38"/>
  <c r="H253" i="38"/>
  <c r="N430" i="31"/>
  <c r="T193" i="38"/>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T186" i="38"/>
  <c r="N186" i="38"/>
  <c r="K186" i="38"/>
  <c r="S186" i="38"/>
  <c r="M186" i="38"/>
  <c r="V186" i="38"/>
  <c r="U186" i="38"/>
  <c r="Q186" i="38"/>
  <c r="O253" i="38"/>
  <c r="U260" i="29" s="1"/>
  <c r="J257" i="38"/>
  <c r="P285" i="29" s="1"/>
  <c r="J253" i="38"/>
  <c r="P260" i="29" s="1"/>
  <c r="P257" i="38"/>
  <c r="V285" i="29" s="1"/>
  <c r="M257" i="38"/>
  <c r="S285" i="29" s="1"/>
  <c r="I253" i="38"/>
  <c r="O260" i="29" s="1"/>
  <c r="I182" i="38"/>
  <c r="P186" i="38"/>
  <c r="R186" i="38"/>
  <c r="L182" i="38"/>
  <c r="M182" i="38"/>
  <c r="L186" i="38"/>
  <c r="I186" i="38"/>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V182" i="38"/>
  <c r="L265" i="38"/>
  <c r="R336" i="29" s="1"/>
  <c r="O182" i="38"/>
  <c r="N182" i="38"/>
  <c r="K254" i="38"/>
  <c r="Q261" i="29" s="1"/>
  <c r="X431" i="31"/>
  <c r="X420" i="29"/>
  <c r="P431" i="31"/>
  <c r="P420" i="29"/>
  <c r="AA431" i="31"/>
  <c r="AA420" i="29"/>
  <c r="Z430" i="31"/>
  <c r="Z419" i="29"/>
  <c r="V431" i="31"/>
  <c r="V420" i="29"/>
  <c r="U430" i="31"/>
  <c r="U419" i="29"/>
  <c r="Q431" i="31"/>
  <c r="Q420" i="29"/>
  <c r="T430" i="31"/>
  <c r="T419" i="29"/>
  <c r="Q430" i="31"/>
  <c r="Q419" i="29"/>
  <c r="AB430" i="31"/>
  <c r="AB419" i="29"/>
  <c r="W430" i="31"/>
  <c r="W419" i="29"/>
  <c r="W431" i="31"/>
  <c r="W420" i="29"/>
  <c r="V430" i="31"/>
  <c r="V419" i="29"/>
  <c r="R431" i="31"/>
  <c r="R420" i="29"/>
  <c r="AB431" i="31"/>
  <c r="AB420" i="29"/>
  <c r="J189" i="38"/>
  <c r="M254" i="38"/>
  <c r="S261" i="29" s="1"/>
  <c r="AA430" i="31"/>
  <c r="AA419" i="29"/>
  <c r="S430" i="31"/>
  <c r="S419" i="29"/>
  <c r="S431" i="31"/>
  <c r="S420" i="29"/>
  <c r="R430" i="31"/>
  <c r="R419" i="29"/>
  <c r="X430" i="31"/>
  <c r="X419" i="29"/>
  <c r="U431" i="31"/>
  <c r="U420" i="29"/>
  <c r="Y430" i="31"/>
  <c r="Y419" i="29"/>
  <c r="T431" i="31"/>
  <c r="T420" i="29"/>
  <c r="O430" i="31"/>
  <c r="O419" i="29"/>
  <c r="O431" i="31"/>
  <c r="O420" i="29"/>
  <c r="Z431" i="31"/>
  <c r="Z420" i="29"/>
  <c r="P430" i="31"/>
  <c r="P419" i="29"/>
  <c r="K188" i="38"/>
  <c r="Y431" i="31"/>
  <c r="Y420" i="29"/>
  <c r="L259" i="38"/>
  <c r="R298" i="29" s="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N266" i="38"/>
  <c r="T337" i="29" s="1"/>
  <c r="T266" i="38"/>
  <c r="Z337" i="29" s="1"/>
  <c r="Q259" i="38"/>
  <c r="W298" i="29" s="1"/>
  <c r="I255" i="38"/>
  <c r="O272" i="29" s="1"/>
  <c r="O255" i="38"/>
  <c r="U272" i="29" s="1"/>
  <c r="S251" i="38"/>
  <c r="Y248" i="29" s="1"/>
  <c r="M265" i="38"/>
  <c r="S336" i="29" s="1"/>
  <c r="M190" i="38"/>
  <c r="Q189" i="38"/>
  <c r="V189" i="38"/>
  <c r="Q251" i="38"/>
  <c r="W248" i="29" s="1"/>
  <c r="O251" i="38"/>
  <c r="U248" i="29" s="1"/>
  <c r="K189" i="38"/>
  <c r="U189" i="38"/>
  <c r="M251" i="38"/>
  <c r="S248" i="29" s="1"/>
  <c r="T251" i="38"/>
  <c r="Z248" i="29" s="1"/>
  <c r="S265" i="38"/>
  <c r="Y336" i="29" s="1"/>
  <c r="M189" i="38"/>
  <c r="N188" i="38"/>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R183" i="38"/>
  <c r="K183" i="38"/>
  <c r="N183" i="38"/>
  <c r="Q183" i="38"/>
  <c r="P183" i="38"/>
  <c r="L183" i="38"/>
  <c r="I183" i="38"/>
  <c r="O183" i="38"/>
  <c r="V183" i="38"/>
  <c r="U183" i="38"/>
  <c r="T183" i="38"/>
  <c r="S183" i="38"/>
  <c r="J183" i="38"/>
  <c r="M183" i="38"/>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Q181" i="38"/>
  <c r="I181" i="38"/>
  <c r="S181" i="38"/>
  <c r="O181" i="38"/>
  <c r="L181" i="38"/>
  <c r="V181" i="38"/>
  <c r="M181" i="38"/>
  <c r="T181" i="38"/>
  <c r="P181" i="38"/>
  <c r="N181" i="38"/>
  <c r="K181" i="38"/>
  <c r="R181" i="38"/>
  <c r="J181" i="38"/>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V171" i="31"/>
  <c r="R176" i="46"/>
  <c r="AB314" i="29" s="1"/>
  <c r="N486" i="29"/>
  <c r="R486" i="29"/>
  <c r="V117" i="31"/>
  <c r="F176" i="46"/>
  <c r="P314" i="29" s="1"/>
  <c r="R117" i="31"/>
  <c r="U171" i="31"/>
  <c r="AA117" i="31"/>
  <c r="O486" i="29"/>
  <c r="Q171" i="31"/>
  <c r="O85" i="46"/>
  <c r="Y77" i="4" s="1"/>
  <c r="S486" i="29"/>
  <c r="P171" i="31"/>
  <c r="S171" i="31"/>
  <c r="E85" i="46"/>
  <c r="O77" i="4" s="1"/>
  <c r="E142" i="46"/>
  <c r="O114" i="29" s="1"/>
  <c r="N117" i="31"/>
  <c r="AB117" i="31"/>
  <c r="Y117" i="31"/>
  <c r="W117" i="31"/>
  <c r="X117" i="31"/>
  <c r="T117" i="31"/>
  <c r="U117" i="31"/>
  <c r="S117" i="31"/>
  <c r="D176" i="46"/>
  <c r="N314" i="29" s="1"/>
  <c r="K176" i="46"/>
  <c r="U314" i="29" s="1"/>
  <c r="T171" i="31"/>
  <c r="N77" i="4"/>
  <c r="P117" i="31"/>
  <c r="Z117" i="31"/>
  <c r="Q117" i="31"/>
  <c r="G88" i="46"/>
  <c r="O175" i="46"/>
  <c r="Y301" i="29" s="1"/>
  <c r="F180" i="46"/>
  <c r="P365" i="29" s="1"/>
  <c r="J180" i="46"/>
  <c r="T365" i="29" s="1"/>
  <c r="L175" i="46"/>
  <c r="V301" i="29" s="1"/>
  <c r="G174" i="46"/>
  <c r="Q288" i="29" s="1"/>
  <c r="R85" i="46"/>
  <c r="AB77" i="4" s="1"/>
  <c r="Q85" i="46"/>
  <c r="AA77" i="4" s="1"/>
  <c r="D209" i="46"/>
  <c r="H180" i="46"/>
  <c r="R365" i="29" s="1"/>
  <c r="P180" i="46"/>
  <c r="Z365" i="29" s="1"/>
  <c r="I180" i="46"/>
  <c r="S365" i="29" s="1"/>
  <c r="G177" i="46"/>
  <c r="Q327" i="29" s="1"/>
  <c r="M180" i="46"/>
  <c r="W365" i="29" s="1"/>
  <c r="E180" i="46"/>
  <c r="O365" i="29" s="1"/>
  <c r="K180" i="46"/>
  <c r="U365" i="29" s="1"/>
  <c r="G209" i="46"/>
  <c r="J174" i="46"/>
  <c r="T288" i="29" s="1"/>
  <c r="K177" i="46"/>
  <c r="U327" i="29" s="1"/>
  <c r="O180" i="46"/>
  <c r="Y365" i="29" s="1"/>
  <c r="N180" i="46"/>
  <c r="X365" i="29" s="1"/>
  <c r="X486" i="29"/>
  <c r="U486" i="29"/>
  <c r="Z171" i="31"/>
  <c r="O171" i="31"/>
  <c r="N85" i="46"/>
  <c r="X77" i="4" s="1"/>
  <c r="P85" i="46"/>
  <c r="Z77" i="4" s="1"/>
  <c r="L150" i="46"/>
  <c r="V218" i="29" s="1"/>
  <c r="L209" i="46"/>
  <c r="K209" i="46"/>
  <c r="L142" i="46"/>
  <c r="V114" i="29" s="1"/>
  <c r="P176" i="46"/>
  <c r="Z314" i="29" s="1"/>
  <c r="Q176" i="46"/>
  <c r="AA314" i="29" s="1"/>
  <c r="E177" i="46"/>
  <c r="O327" i="29" s="1"/>
  <c r="E175" i="46"/>
  <c r="O301" i="29" s="1"/>
  <c r="I174" i="46"/>
  <c r="S288" i="29" s="1"/>
  <c r="O176" i="46"/>
  <c r="Y314" i="29" s="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J172" i="46"/>
  <c r="T263" i="29" s="1"/>
  <c r="G172" i="46"/>
  <c r="Q263" i="29" s="1"/>
  <c r="P178" i="46"/>
  <c r="Z339" i="29" s="1"/>
  <c r="O69" i="46"/>
  <c r="R69" i="46"/>
  <c r="F88" i="46"/>
  <c r="H88" i="46"/>
  <c r="E150" i="46"/>
  <c r="O218" i="29" s="1"/>
  <c r="N150" i="46"/>
  <c r="X218" i="29" s="1"/>
  <c r="L172" i="46"/>
  <c r="V263" i="29" s="1"/>
  <c r="F172" i="46"/>
  <c r="P263" i="29" s="1"/>
  <c r="J178" i="46"/>
  <c r="T339" i="29" s="1"/>
  <c r="E69" i="46"/>
  <c r="F69" i="46"/>
  <c r="R88" i="46"/>
  <c r="Q180" i="46"/>
  <c r="AA365" i="29" s="1"/>
  <c r="L180" i="46"/>
  <c r="V365" i="29" s="1"/>
  <c r="R180" i="46"/>
  <c r="AB365" i="29" s="1"/>
  <c r="G180" i="46"/>
  <c r="Q365" i="29" s="1"/>
  <c r="G150" i="46"/>
  <c r="Q218" i="29" s="1"/>
  <c r="H150" i="46"/>
  <c r="R218" i="29" s="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E174" i="46"/>
  <c r="O288" i="29" s="1"/>
  <c r="F174" i="46"/>
  <c r="P288" i="29" s="1"/>
  <c r="M176" i="46"/>
  <c r="W314" i="29" s="1"/>
  <c r="L176" i="46"/>
  <c r="V314" i="29" s="1"/>
  <c r="G176" i="46"/>
  <c r="Q314" i="29" s="1"/>
  <c r="R179" i="46"/>
  <c r="AB352" i="29" s="1"/>
  <c r="K179" i="46"/>
  <c r="U352" i="29" s="1"/>
  <c r="I179" i="46"/>
  <c r="S352" i="29" s="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O446" i="31"/>
  <c r="U458" i="31"/>
  <c r="R458" i="31"/>
  <c r="X458" i="31"/>
  <c r="S458" i="31"/>
  <c r="O458" i="31"/>
  <c r="V458" i="31"/>
  <c r="AB458" i="31"/>
  <c r="P446" i="31"/>
  <c r="W458" i="31"/>
  <c r="N458" i="31"/>
  <c r="AB446" i="31"/>
  <c r="Z458"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N366" i="29"/>
  <c r="N239" i="29"/>
  <c r="N264" i="29"/>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X371" i="29"/>
  <c r="X367" i="29"/>
  <c r="X370" i="29"/>
  <c r="X369" i="29"/>
  <c r="X372" i="29"/>
  <c r="X368" i="29"/>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72" i="29"/>
  <c r="O369" i="29"/>
  <c r="O368" i="29"/>
  <c r="O367" i="29"/>
  <c r="O371" i="29"/>
  <c r="O370" i="29"/>
  <c r="S277" i="29"/>
  <c r="S282" i="29"/>
  <c r="S281" i="29"/>
  <c r="S278" i="29"/>
  <c r="S279" i="29"/>
  <c r="S280" i="29"/>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AB367" i="29"/>
  <c r="AB368" i="29"/>
  <c r="AB370" i="29"/>
  <c r="AB371" i="29"/>
  <c r="AB369" i="29"/>
  <c r="AB372" i="29"/>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U118" i="35"/>
  <c r="AL30" i="55" l="1"/>
  <c r="AL29" i="55" s="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AB256" i="29" l="1"/>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N21" i="31"/>
  <c r="E34" i="36"/>
  <c r="N21" i="29" s="1"/>
  <c r="N44" i="29" l="1"/>
  <c r="AF46" i="29" s="1"/>
  <c r="N24" i="29"/>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AF5" i="31" l="1"/>
  <c r="I531" i="31" s="1"/>
  <c r="I206" i="31"/>
  <c r="I232" i="31"/>
  <c r="I257" i="31"/>
  <c r="I220" i="31"/>
  <c r="I308" i="31"/>
  <c r="I244" i="31"/>
  <c r="I296" i="31"/>
  <c r="I322" i="31"/>
  <c r="I270" i="31"/>
  <c r="I335" i="31"/>
  <c r="I283" i="31"/>
  <c r="AF6" i="31"/>
  <c r="I487" i="31"/>
  <c r="I382" i="31"/>
  <c r="I474" i="31"/>
  <c r="I448" i="31"/>
  <c r="I460" i="31"/>
  <c r="I187" i="31"/>
  <c r="I52" i="31"/>
  <c r="I147" i="31"/>
  <c r="I173" i="31"/>
  <c r="I133" i="31"/>
  <c r="I356" i="31"/>
  <c r="I435" i="31"/>
  <c r="H24" i="34"/>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518" i="31" l="1"/>
  <c r="I222" i="31"/>
  <c r="I208" i="31"/>
  <c r="I234" i="31"/>
  <c r="I285" i="31"/>
  <c r="I246" i="31"/>
  <c r="I259" i="31"/>
  <c r="I298" i="31"/>
  <c r="I310" i="31"/>
  <c r="I324" i="31"/>
  <c r="I272" i="31"/>
  <c r="I337" i="31"/>
  <c r="I233" i="31"/>
  <c r="I258" i="31"/>
  <c r="I207" i="31"/>
  <c r="I245" i="31"/>
  <c r="I221" i="31"/>
  <c r="I271" i="31"/>
  <c r="I309" i="31"/>
  <c r="I297" i="31"/>
  <c r="I323" i="31"/>
  <c r="I284" i="31"/>
  <c r="I336" i="31"/>
  <c r="I532" i="31"/>
  <c r="I519" i="31"/>
  <c r="I488" i="31"/>
  <c r="I383" i="31"/>
  <c r="I475" i="31"/>
  <c r="I461" i="31"/>
  <c r="I449" i="31"/>
  <c r="I188" i="31"/>
  <c r="I148" i="31"/>
  <c r="I134" i="31"/>
  <c r="I174" i="31"/>
  <c r="I53" i="31"/>
  <c r="I357" i="31"/>
  <c r="I436" i="31"/>
  <c r="V164" i="45"/>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K118" i="35"/>
  <c r="Q118" i="35"/>
  <c r="G118" i="35"/>
  <c r="L118" i="35"/>
  <c r="F118" i="35"/>
  <c r="M118" i="35"/>
  <c r="O118" i="35"/>
  <c r="R118" i="35"/>
  <c r="P118" i="35"/>
  <c r="J118" i="35"/>
  <c r="I118" i="35"/>
  <c r="N118" i="35"/>
  <c r="E118" i="35"/>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N413" i="29"/>
  <c r="N415" i="29"/>
  <c r="N412" i="29"/>
  <c r="N416" i="29"/>
  <c r="N414" i="29"/>
  <c r="N165" i="25"/>
  <c r="N162" i="25"/>
  <c r="N163" i="25"/>
  <c r="P11" i="29"/>
  <c r="P10" i="29"/>
  <c r="N164" i="25"/>
  <c r="P15" i="29"/>
  <c r="P14" i="29"/>
  <c r="N161" i="25"/>
  <c r="Q10" i="29"/>
  <c r="Q11" i="29"/>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1" i="36"/>
  <c r="E38" i="36"/>
  <c r="E37" i="36"/>
  <c r="E36" i="36"/>
  <c r="E29" i="36"/>
  <c r="E28" i="36"/>
  <c r="N23" i="31" s="1"/>
  <c r="E21" i="36"/>
  <c r="N24" i="31" s="1"/>
  <c r="N204" i="31" l="1"/>
  <c r="AF205" i="31" s="1"/>
  <c r="N268" i="31"/>
  <c r="AF269" i="31" s="1"/>
  <c r="N218" i="31"/>
  <c r="AF219" i="31" s="1"/>
  <c r="N242" i="31"/>
  <c r="AF243" i="31" s="1"/>
  <c r="N281" i="31"/>
  <c r="AF282" i="31" s="1"/>
  <c r="N306" i="31"/>
  <c r="AF307" i="31" s="1"/>
  <c r="N320" i="31"/>
  <c r="AF321" i="31" s="1"/>
  <c r="N294" i="31"/>
  <c r="AF295" i="31" s="1"/>
  <c r="N255" i="31"/>
  <c r="AF256" i="31" s="1"/>
  <c r="N333" i="31"/>
  <c r="AF334" i="31" s="1"/>
  <c r="N230" i="31"/>
  <c r="AF231" i="31" s="1"/>
  <c r="E35" i="36"/>
  <c r="X35" i="36"/>
  <c r="E33" i="36"/>
  <c r="X33" i="36"/>
  <c r="E18" i="36"/>
  <c r="X18" i="36"/>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AF201" i="31" l="1"/>
  <c r="R42" i="38"/>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Y41" i="7" s="1"/>
  <c r="P305" i="38"/>
  <c r="U41" i="7" s="1"/>
  <c r="L305" i="38"/>
  <c r="Q41" i="7" s="1"/>
  <c r="H305" i="38"/>
  <c r="M41" i="7" s="1"/>
  <c r="S305" i="38"/>
  <c r="N305" i="38"/>
  <c r="S41" i="7" s="1"/>
  <c r="I305" i="38"/>
  <c r="N41" i="7" s="1"/>
  <c r="R305" i="38"/>
  <c r="M305" i="38"/>
  <c r="V305" i="38"/>
  <c r="AA41" i="7" s="1"/>
  <c r="Q305" i="38"/>
  <c r="K305" i="38"/>
  <c r="U305" i="38"/>
  <c r="Z41" i="7" s="1"/>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R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3" i="34"/>
  <c r="N293" i="34" s="1"/>
  <c r="O293" i="34" s="1"/>
  <c r="P293" i="34" s="1"/>
  <c r="Q293" i="34" s="1"/>
  <c r="R293" i="34" s="1"/>
  <c r="S293" i="34" s="1"/>
  <c r="T293" i="34" s="1"/>
  <c r="U293" i="34" s="1"/>
  <c r="V293" i="34" s="1"/>
  <c r="W293" i="34" s="1"/>
  <c r="X293" i="34" s="1"/>
  <c r="Y293" i="34" s="1"/>
  <c r="Z293" i="34" s="1"/>
  <c r="B293" i="34"/>
  <c r="B295" i="34" s="1"/>
  <c r="B296" i="34" s="1"/>
  <c r="H292" i="34"/>
  <c r="M289" i="34"/>
  <c r="N289" i="34" s="1"/>
  <c r="O289" i="34" s="1"/>
  <c r="P289" i="34" s="1"/>
  <c r="Q289" i="34" s="1"/>
  <c r="R289" i="34" s="1"/>
  <c r="S289" i="34" s="1"/>
  <c r="T289" i="34" s="1"/>
  <c r="U289" i="34" s="1"/>
  <c r="V289" i="34" s="1"/>
  <c r="W289" i="34" s="1"/>
  <c r="X289" i="34" s="1"/>
  <c r="Y289" i="34" s="1"/>
  <c r="Z289" i="34" s="1"/>
  <c r="C289" i="34"/>
  <c r="B289" i="34" s="1"/>
  <c r="B290"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B252" i="31" s="1"/>
  <c r="AA27" i="31"/>
  <c r="AA252" i="31" s="1"/>
  <c r="Z27" i="31"/>
  <c r="Z252" i="31" s="1"/>
  <c r="Y27" i="31"/>
  <c r="Y252" i="31" s="1"/>
  <c r="X27" i="31"/>
  <c r="X252" i="31" s="1"/>
  <c r="W27" i="31"/>
  <c r="W252" i="31" s="1"/>
  <c r="V27" i="31"/>
  <c r="V252" i="31" s="1"/>
  <c r="U27" i="31"/>
  <c r="U252" i="31" s="1"/>
  <c r="T27" i="31"/>
  <c r="T252" i="31" s="1"/>
  <c r="S27" i="31"/>
  <c r="S252" i="31" s="1"/>
  <c r="R27" i="31"/>
  <c r="R252" i="31" s="1"/>
  <c r="Q27" i="31"/>
  <c r="Q252" i="31" s="1"/>
  <c r="P27" i="31"/>
  <c r="P252" i="31" s="1"/>
  <c r="O27" i="31"/>
  <c r="O252" i="31" s="1"/>
  <c r="AF7" i="3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214" i="28" s="1"/>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BE251" i="31" l="1"/>
  <c r="BE252" i="31"/>
  <c r="S214" i="31"/>
  <c r="S316" i="31"/>
  <c r="S278" i="31"/>
  <c r="Q204" i="31"/>
  <c r="AI205" i="31" s="1"/>
  <c r="Q230" i="31"/>
  <c r="AI231" i="31" s="1"/>
  <c r="Q281" i="31"/>
  <c r="AI282" i="31" s="1"/>
  <c r="Q268" i="31"/>
  <c r="AI269" i="31" s="1"/>
  <c r="Q218" i="31"/>
  <c r="AI219" i="31" s="1"/>
  <c r="Q255" i="31"/>
  <c r="AI256" i="31" s="1"/>
  <c r="Q294" i="31"/>
  <c r="AI295" i="31" s="1"/>
  <c r="Q333" i="31"/>
  <c r="AI334" i="31" s="1"/>
  <c r="Q242" i="31"/>
  <c r="AI243" i="31" s="1"/>
  <c r="Q320" i="31"/>
  <c r="AI321" i="31" s="1"/>
  <c r="Q306" i="31"/>
  <c r="AI307" i="31" s="1"/>
  <c r="BF251" i="31"/>
  <c r="BF252" i="31"/>
  <c r="T214" i="31"/>
  <c r="T278" i="31"/>
  <c r="T316" i="31"/>
  <c r="S204" i="31"/>
  <c r="AK205" i="31" s="1"/>
  <c r="S230" i="31"/>
  <c r="AK231" i="31" s="1"/>
  <c r="S218" i="31"/>
  <c r="AK219" i="31" s="1"/>
  <c r="S268" i="31"/>
  <c r="AK269" i="31" s="1"/>
  <c r="S242" i="31"/>
  <c r="AK243" i="31" s="1"/>
  <c r="S281" i="31"/>
  <c r="AK282" i="31" s="1"/>
  <c r="S255" i="31"/>
  <c r="AK256" i="31" s="1"/>
  <c r="S306" i="31"/>
  <c r="AK307" i="31" s="1"/>
  <c r="S294" i="31"/>
  <c r="AK295" i="31" s="1"/>
  <c r="S320" i="31"/>
  <c r="AK321" i="31" s="1"/>
  <c r="S333" i="31"/>
  <c r="AK334" i="31" s="1"/>
  <c r="BG252" i="31"/>
  <c r="BG251" i="31"/>
  <c r="U214" i="31"/>
  <c r="U278" i="31"/>
  <c r="U316" i="31"/>
  <c r="BH251" i="31"/>
  <c r="BH252" i="31"/>
  <c r="V214" i="31"/>
  <c r="V316" i="31"/>
  <c r="V278" i="31"/>
  <c r="BI251" i="31"/>
  <c r="BI252" i="31"/>
  <c r="W214" i="31"/>
  <c r="W278" i="31"/>
  <c r="W316" i="31"/>
  <c r="R214" i="31"/>
  <c r="R278" i="31"/>
  <c r="R316" i="31"/>
  <c r="T199" i="31"/>
  <c r="BD199" i="31"/>
  <c r="AA242" i="31"/>
  <c r="AS243" i="31" s="1"/>
  <c r="AA218" i="31"/>
  <c r="AS219" i="31" s="1"/>
  <c r="AA255" i="31"/>
  <c r="AS256" i="31" s="1"/>
  <c r="AA230" i="31"/>
  <c r="AS231" i="31" s="1"/>
  <c r="AA204" i="31"/>
  <c r="AS205" i="31" s="1"/>
  <c r="AA281" i="31"/>
  <c r="AS282" i="31" s="1"/>
  <c r="AA306" i="31"/>
  <c r="AS307" i="31" s="1"/>
  <c r="AA320" i="31"/>
  <c r="AS321" i="31" s="1"/>
  <c r="AA268" i="31"/>
  <c r="AS269" i="31" s="1"/>
  <c r="AA333" i="31"/>
  <c r="AS334" i="31" s="1"/>
  <c r="AA294" i="31"/>
  <c r="AS295" i="31" s="1"/>
  <c r="I161" i="31"/>
  <c r="I209" i="31"/>
  <c r="I235" i="31"/>
  <c r="I247" i="31"/>
  <c r="I223" i="31"/>
  <c r="I273" i="31"/>
  <c r="I260" i="31"/>
  <c r="I286" i="31"/>
  <c r="I299" i="31"/>
  <c r="I311" i="31"/>
  <c r="I325" i="31"/>
  <c r="I338" i="31"/>
  <c r="BJ251" i="31"/>
  <c r="BJ252" i="31"/>
  <c r="X214" i="31"/>
  <c r="X278" i="31"/>
  <c r="X316" i="31"/>
  <c r="R204" i="31"/>
  <c r="AJ205" i="31" s="1"/>
  <c r="R230" i="31"/>
  <c r="AJ231" i="31" s="1"/>
  <c r="R281" i="31"/>
  <c r="AJ282" i="31" s="1"/>
  <c r="R218" i="31"/>
  <c r="AJ219" i="31" s="1"/>
  <c r="R294" i="31"/>
  <c r="AJ295" i="31" s="1"/>
  <c r="R333" i="31"/>
  <c r="AJ334" i="31" s="1"/>
  <c r="R306" i="31"/>
  <c r="AJ307" i="31" s="1"/>
  <c r="R242" i="31"/>
  <c r="AJ243" i="31" s="1"/>
  <c r="R255" i="31"/>
  <c r="AJ256" i="31" s="1"/>
  <c r="R320" i="31"/>
  <c r="AJ321" i="31" s="1"/>
  <c r="R268" i="31"/>
  <c r="AJ269" i="31" s="1"/>
  <c r="AY251" i="31"/>
  <c r="AY252" i="31"/>
  <c r="BK251" i="31"/>
  <c r="BK252" i="31"/>
  <c r="Y214" i="31"/>
  <c r="Y278" i="31"/>
  <c r="Y316" i="31"/>
  <c r="AZ251" i="31"/>
  <c r="AZ252" i="31"/>
  <c r="BL251" i="31"/>
  <c r="BL252" i="31"/>
  <c r="Z214" i="31"/>
  <c r="Z278" i="31"/>
  <c r="Z316" i="31"/>
  <c r="BA251" i="31"/>
  <c r="BA252" i="31"/>
  <c r="O214" i="31"/>
  <c r="O278" i="31"/>
  <c r="O316" i="31"/>
  <c r="AA214" i="31"/>
  <c r="AA278" i="31"/>
  <c r="AA316" i="31"/>
  <c r="BL199" i="31"/>
  <c r="AB199" i="31"/>
  <c r="BB251" i="31"/>
  <c r="BB252" i="31"/>
  <c r="P214" i="31"/>
  <c r="P278" i="31"/>
  <c r="P316" i="31"/>
  <c r="AB214" i="31"/>
  <c r="AB278" i="31"/>
  <c r="AB316" i="31"/>
  <c r="BD252" i="31"/>
  <c r="BD251" i="31"/>
  <c r="T204" i="31"/>
  <c r="AL205" i="31" s="1"/>
  <c r="T242" i="31"/>
  <c r="AL243" i="31" s="1"/>
  <c r="T230" i="31"/>
  <c r="AL231" i="31" s="1"/>
  <c r="T268" i="31"/>
  <c r="AL269" i="31" s="1"/>
  <c r="T218" i="31"/>
  <c r="AL219" i="31" s="1"/>
  <c r="T255" i="31"/>
  <c r="AL256" i="31" s="1"/>
  <c r="T333" i="31"/>
  <c r="AL334" i="31" s="1"/>
  <c r="T306" i="31"/>
  <c r="AL307" i="31" s="1"/>
  <c r="T294" i="31"/>
  <c r="AL295" i="31" s="1"/>
  <c r="T320" i="31"/>
  <c r="AL321" i="31" s="1"/>
  <c r="T281" i="31"/>
  <c r="AL282" i="31" s="1"/>
  <c r="BC251" i="31"/>
  <c r="BC252" i="31"/>
  <c r="Q214" i="31"/>
  <c r="Q316" i="31"/>
  <c r="Q278" i="31"/>
  <c r="O291" i="31"/>
  <c r="O330" i="31"/>
  <c r="O265" i="31"/>
  <c r="T18" i="5"/>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63" i="31"/>
  <c r="V363" i="31"/>
  <c r="Z363" i="31"/>
  <c r="S363" i="31"/>
  <c r="W363" i="31"/>
  <c r="AA363" i="31"/>
  <c r="P363" i="31"/>
  <c r="T363" i="31"/>
  <c r="X363" i="31"/>
  <c r="AB363" i="31"/>
  <c r="O363" i="31"/>
  <c r="Q363" i="31"/>
  <c r="U363" i="31"/>
  <c r="Y363" i="31"/>
  <c r="R166" i="31"/>
  <c r="V166" i="31"/>
  <c r="Z166" i="31"/>
  <c r="O166" i="31"/>
  <c r="S166" i="31"/>
  <c r="W166" i="31"/>
  <c r="AA166" i="31"/>
  <c r="P166" i="31"/>
  <c r="T166" i="31"/>
  <c r="X166" i="31"/>
  <c r="AB166" i="31"/>
  <c r="Q166" i="31"/>
  <c r="U166" i="31"/>
  <c r="Y166"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401" i="31"/>
  <c r="P98" i="31"/>
  <c r="T401" i="31"/>
  <c r="T98" i="31"/>
  <c r="X401" i="31"/>
  <c r="X98" i="31"/>
  <c r="AB401"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98" i="31"/>
  <c r="U401" i="31"/>
  <c r="U98" i="31"/>
  <c r="Y401" i="31"/>
  <c r="Y98" i="31"/>
  <c r="B82" i="34"/>
  <c r="B79" i="34"/>
  <c r="B80" i="34" s="1"/>
  <c r="B81" i="34" s="1"/>
  <c r="B112" i="34"/>
  <c r="B109" i="34"/>
  <c r="B110" i="34" s="1"/>
  <c r="B111" i="34" s="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98" i="31"/>
  <c r="V401" i="31"/>
  <c r="V98" i="31"/>
  <c r="Z401"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98" i="31"/>
  <c r="S401" i="31"/>
  <c r="S98" i="31"/>
  <c r="W401" i="31"/>
  <c r="W98" i="31"/>
  <c r="AA401" i="31"/>
  <c r="AA98" i="31"/>
  <c r="O414" i="31"/>
  <c r="O180" i="31"/>
  <c r="O112" i="31"/>
  <c r="O442" i="31"/>
  <c r="O481"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6" i="34"/>
  <c r="R139" i="34"/>
  <c r="T276" i="34"/>
  <c r="T139" i="34"/>
  <c r="R287"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4" i="34"/>
  <c r="B291" i="34"/>
  <c r="B292"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T23" i="31"/>
  <c r="T88" i="31" s="1"/>
  <c r="Z14" i="26"/>
  <c r="R14" i="26"/>
  <c r="R144" i="26" s="1"/>
  <c r="Z23" i="31"/>
  <c r="Z184" i="31" s="1"/>
  <c r="AR185"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U97" i="31"/>
  <c r="Q353" i="31"/>
  <c r="I149" i="31"/>
  <c r="I175"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AB400" i="31"/>
  <c r="I121" i="31"/>
  <c r="T82" i="28"/>
  <c r="P159" i="35"/>
  <c r="AI159" i="35" s="1"/>
  <c r="P105" i="35"/>
  <c r="AI105" i="35" s="1"/>
  <c r="AT500"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7"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5" i="34"/>
  <c r="M295" i="34" s="1"/>
  <c r="N295" i="34" s="1"/>
  <c r="O295" i="34" s="1"/>
  <c r="P295" i="34" s="1"/>
  <c r="Q295" i="34" s="1"/>
  <c r="R295" i="34" s="1"/>
  <c r="S295" i="34" s="1"/>
  <c r="T295" i="34" s="1"/>
  <c r="U295" i="34" s="1"/>
  <c r="V295" i="34" s="1"/>
  <c r="W295" i="34" s="1"/>
  <c r="X295" i="34" s="1"/>
  <c r="Y295" i="34" s="1"/>
  <c r="Z295" i="34" s="1"/>
  <c r="H54" i="34"/>
  <c r="K4" i="34"/>
  <c r="H108" i="34"/>
  <c r="H291"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AX199" i="31" l="1"/>
  <c r="N199" i="31"/>
  <c r="Y204" i="31"/>
  <c r="AQ205" i="31" s="1"/>
  <c r="Y242" i="31"/>
  <c r="AQ243" i="31" s="1"/>
  <c r="Y268" i="31"/>
  <c r="AQ269" i="31" s="1"/>
  <c r="Y218" i="31"/>
  <c r="AQ219" i="31" s="1"/>
  <c r="Y255" i="31"/>
  <c r="AQ256" i="31" s="1"/>
  <c r="Y230" i="31"/>
  <c r="AQ231" i="31" s="1"/>
  <c r="Y333" i="31"/>
  <c r="AQ334" i="31" s="1"/>
  <c r="Y306" i="31"/>
  <c r="AQ307" i="31" s="1"/>
  <c r="Y294" i="31"/>
  <c r="AQ295" i="31" s="1"/>
  <c r="Y320" i="31"/>
  <c r="AQ321" i="31" s="1"/>
  <c r="Y281" i="31"/>
  <c r="AQ282" i="31" s="1"/>
  <c r="BE213" i="31"/>
  <c r="BE200" i="31" s="1"/>
  <c r="BE214" i="31"/>
  <c r="BK199" i="31"/>
  <c r="AA199" i="31"/>
  <c r="BJ199" i="31"/>
  <c r="Z199" i="31"/>
  <c r="X204" i="31"/>
  <c r="AP205" i="31" s="1"/>
  <c r="X218" i="31"/>
  <c r="AP219" i="31" s="1"/>
  <c r="X230" i="31"/>
  <c r="AP231" i="31" s="1"/>
  <c r="X255" i="31"/>
  <c r="AP256" i="31" s="1"/>
  <c r="X242" i="31"/>
  <c r="AP243" i="31" s="1"/>
  <c r="X294" i="31"/>
  <c r="AP295" i="31" s="1"/>
  <c r="X268" i="31"/>
  <c r="AP269" i="31" s="1"/>
  <c r="X306" i="31"/>
  <c r="AP307" i="31" s="1"/>
  <c r="X320" i="31"/>
  <c r="AP321" i="31" s="1"/>
  <c r="X281" i="31"/>
  <c r="AP282" i="31" s="1"/>
  <c r="X333" i="31"/>
  <c r="AP334" i="31" s="1"/>
  <c r="AZ214" i="31"/>
  <c r="AZ213" i="31"/>
  <c r="AZ200" i="31" s="1"/>
  <c r="AK201" i="31"/>
  <c r="BB199" i="31"/>
  <c r="R199" i="31"/>
  <c r="W204" i="31"/>
  <c r="AO205" i="31" s="1"/>
  <c r="W255" i="31"/>
  <c r="AO256" i="31" s="1"/>
  <c r="W242" i="31"/>
  <c r="AO243" i="31" s="1"/>
  <c r="W230" i="31"/>
  <c r="AO231" i="31" s="1"/>
  <c r="W218" i="31"/>
  <c r="AO219" i="31" s="1"/>
  <c r="W306" i="31"/>
  <c r="AO307" i="31" s="1"/>
  <c r="W320" i="31"/>
  <c r="AO321" i="31" s="1"/>
  <c r="W294" i="31"/>
  <c r="AO295" i="31" s="1"/>
  <c r="W281" i="31"/>
  <c r="AO282" i="31" s="1"/>
  <c r="W333" i="31"/>
  <c r="AO334" i="31" s="1"/>
  <c r="W268" i="31"/>
  <c r="AO269" i="31" s="1"/>
  <c r="AW252" i="31"/>
  <c r="AJ201" i="31"/>
  <c r="AS201" i="31"/>
  <c r="BG213" i="31"/>
  <c r="BG200" i="31" s="1"/>
  <c r="BG214" i="31"/>
  <c r="U204" i="31"/>
  <c r="AM205" i="31" s="1"/>
  <c r="U230" i="31"/>
  <c r="AM231" i="31" s="1"/>
  <c r="U242" i="31"/>
  <c r="AM243" i="31" s="1"/>
  <c r="U281" i="31"/>
  <c r="AM282" i="31" s="1"/>
  <c r="U218" i="31"/>
  <c r="AM219" i="31" s="1"/>
  <c r="U306" i="31"/>
  <c r="AM307" i="31" s="1"/>
  <c r="U255" i="31"/>
  <c r="AM256" i="31" s="1"/>
  <c r="U294" i="31"/>
  <c r="AM295" i="31" s="1"/>
  <c r="U320" i="31"/>
  <c r="AM321" i="31" s="1"/>
  <c r="U268" i="31"/>
  <c r="AM269" i="31" s="1"/>
  <c r="U333" i="31"/>
  <c r="AM334" i="31" s="1"/>
  <c r="AW251" i="31"/>
  <c r="W199" i="31"/>
  <c r="BG199" i="31"/>
  <c r="BA214" i="31"/>
  <c r="BA213" i="31"/>
  <c r="BA200" i="31" s="1"/>
  <c r="BJ214" i="31"/>
  <c r="BJ213" i="31"/>
  <c r="BJ200" i="31" s="1"/>
  <c r="BD214" i="31"/>
  <c r="BD213" i="31"/>
  <c r="BD200" i="31" s="1"/>
  <c r="X199" i="31"/>
  <c r="BH199" i="31"/>
  <c r="AL201" i="31"/>
  <c r="BH213" i="31"/>
  <c r="BH214" i="31"/>
  <c r="AI201" i="31"/>
  <c r="BI213" i="31"/>
  <c r="BI214" i="31"/>
  <c r="O242" i="31"/>
  <c r="AG243" i="31" s="1"/>
  <c r="O218" i="31"/>
  <c r="AG219" i="31" s="1"/>
  <c r="O204" i="31"/>
  <c r="AG205" i="31" s="1"/>
  <c r="O230" i="31"/>
  <c r="AG231" i="31" s="1"/>
  <c r="O268" i="31"/>
  <c r="AG269" i="31" s="1"/>
  <c r="O255" i="31"/>
  <c r="AG256" i="31" s="1"/>
  <c r="O294" i="31"/>
  <c r="AG295" i="31" s="1"/>
  <c r="O320" i="31"/>
  <c r="AG321" i="31" s="1"/>
  <c r="O333" i="31"/>
  <c r="AG334" i="31" s="1"/>
  <c r="O281" i="31"/>
  <c r="AG282" i="31" s="1"/>
  <c r="O306" i="31"/>
  <c r="AG307" i="31" s="1"/>
  <c r="BB213" i="31"/>
  <c r="BB214" i="31"/>
  <c r="BA199" i="31"/>
  <c r="Q199" i="31"/>
  <c r="AY199" i="31"/>
  <c r="O199" i="31"/>
  <c r="V204" i="31"/>
  <c r="AN205" i="31" s="1"/>
  <c r="V218" i="31"/>
  <c r="AN219" i="31" s="1"/>
  <c r="V255" i="31"/>
  <c r="AN256" i="31" s="1"/>
  <c r="V242" i="31"/>
  <c r="AN243" i="31" s="1"/>
  <c r="V281" i="31"/>
  <c r="AN282" i="31" s="1"/>
  <c r="V294" i="31"/>
  <c r="AN295" i="31" s="1"/>
  <c r="V320" i="31"/>
  <c r="AN321" i="31" s="1"/>
  <c r="V333" i="31"/>
  <c r="AN334" i="31" s="1"/>
  <c r="V230" i="31"/>
  <c r="AN231" i="31" s="1"/>
  <c r="V306" i="31"/>
  <c r="AN307" i="31" s="1"/>
  <c r="V268" i="31"/>
  <c r="AN269" i="31" s="1"/>
  <c r="BF214" i="31"/>
  <c r="BF213" i="31"/>
  <c r="AZ199" i="31"/>
  <c r="P199" i="31"/>
  <c r="BC199" i="31"/>
  <c r="S199" i="31"/>
  <c r="P218" i="31"/>
  <c r="AH219" i="31" s="1"/>
  <c r="P204" i="31"/>
  <c r="AH205" i="31" s="1"/>
  <c r="P268" i="31"/>
  <c r="AH269" i="31" s="1"/>
  <c r="P306" i="31"/>
  <c r="AH307" i="31" s="1"/>
  <c r="P230" i="31"/>
  <c r="AH231" i="31" s="1"/>
  <c r="P242" i="31"/>
  <c r="AH243" i="31" s="1"/>
  <c r="P294" i="31"/>
  <c r="AH295" i="31" s="1"/>
  <c r="P320" i="31"/>
  <c r="AH321" i="31" s="1"/>
  <c r="P255" i="31"/>
  <c r="AH256" i="31" s="1"/>
  <c r="P333" i="31"/>
  <c r="AH334" i="31" s="1"/>
  <c r="P281" i="31"/>
  <c r="AH282" i="31" s="1"/>
  <c r="BK214" i="31"/>
  <c r="BK213" i="31"/>
  <c r="BC214" i="31"/>
  <c r="BC213" i="31"/>
  <c r="AY213" i="31"/>
  <c r="AY214" i="31"/>
  <c r="BI199" i="31"/>
  <c r="Y199" i="31"/>
  <c r="Z255" i="31"/>
  <c r="AR256" i="31" s="1"/>
  <c r="Z204" i="31"/>
  <c r="AR205" i="31" s="1"/>
  <c r="Z218" i="31"/>
  <c r="AR219" i="31" s="1"/>
  <c r="Z242" i="31"/>
  <c r="AR243" i="31" s="1"/>
  <c r="Z230" i="31"/>
  <c r="AR231" i="31" s="1"/>
  <c r="Z281" i="31"/>
  <c r="AR282" i="31" s="1"/>
  <c r="Z306" i="31"/>
  <c r="AR307" i="31" s="1"/>
  <c r="Z320" i="31"/>
  <c r="AR321" i="31" s="1"/>
  <c r="Z268" i="31"/>
  <c r="AR269" i="31" s="1"/>
  <c r="Z333" i="31"/>
  <c r="AR334" i="31" s="1"/>
  <c r="Z294" i="31"/>
  <c r="AR295" i="31" s="1"/>
  <c r="U199" i="31"/>
  <c r="BE199" i="31"/>
  <c r="V199" i="31"/>
  <c r="BF199" i="31"/>
  <c r="AB218" i="31"/>
  <c r="AT219" i="31" s="1"/>
  <c r="AB204" i="31"/>
  <c r="AT205" i="31" s="1"/>
  <c r="AB268" i="31"/>
  <c r="AT269" i="31" s="1"/>
  <c r="AB306" i="31"/>
  <c r="AT307" i="31" s="1"/>
  <c r="AB255" i="31"/>
  <c r="AT256" i="31" s="1"/>
  <c r="AB242" i="31"/>
  <c r="AT243" i="31" s="1"/>
  <c r="AB230" i="31"/>
  <c r="AT231" i="31" s="1"/>
  <c r="AB281" i="31"/>
  <c r="AT282" i="31" s="1"/>
  <c r="AB333" i="31"/>
  <c r="AT334" i="31" s="1"/>
  <c r="AB294" i="31"/>
  <c r="AT295" i="31" s="1"/>
  <c r="AB320" i="31"/>
  <c r="AT321" i="31" s="1"/>
  <c r="AF9" i="31"/>
  <c r="I224" i="31"/>
  <c r="I210" i="31"/>
  <c r="I236" i="31"/>
  <c r="I261" i="31"/>
  <c r="I248" i="31"/>
  <c r="I287" i="31"/>
  <c r="I312" i="31"/>
  <c r="I326" i="31"/>
  <c r="I300" i="31"/>
  <c r="I274" i="31"/>
  <c r="I339" i="31"/>
  <c r="BL213" i="31"/>
  <c r="BL214" i="31"/>
  <c r="I158" i="28"/>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AX183" i="28"/>
  <c r="AX33" i="28"/>
  <c r="AX4" i="28"/>
  <c r="BC500" i="31"/>
  <c r="BC348" i="31"/>
  <c r="BC44" i="31"/>
  <c r="BC9" i="31"/>
  <c r="S15" i="28"/>
  <c r="BC4" i="28"/>
  <c r="BC183" i="28"/>
  <c r="BC33" i="28"/>
  <c r="BG500" i="31"/>
  <c r="BG348"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E72" i="31"/>
  <c r="BE18" i="31" s="1"/>
  <c r="BK500" i="31"/>
  <c r="BK348" i="31"/>
  <c r="BK44" i="31"/>
  <c r="BK9" i="31"/>
  <c r="S13" i="26"/>
  <c r="BC30" i="26"/>
  <c r="R33" i="28"/>
  <c r="BB33" i="28"/>
  <c r="BB4" i="28"/>
  <c r="BB183" i="28"/>
  <c r="V33" i="28"/>
  <c r="BF183" i="28"/>
  <c r="BF33" i="28"/>
  <c r="BF4" i="28"/>
  <c r="BF30" i="26"/>
  <c r="BD30" i="26"/>
  <c r="BI500" i="31"/>
  <c r="BI44" i="31"/>
  <c r="BI9" i="31"/>
  <c r="BI348" i="31"/>
  <c r="O15" i="28"/>
  <c r="AY183" i="28"/>
  <c r="AY33" i="28"/>
  <c r="AY4" i="28"/>
  <c r="AY30" i="26"/>
  <c r="BJ9" i="31"/>
  <c r="BJ348" i="31"/>
  <c r="BJ44" i="31"/>
  <c r="BJ500"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W8" i="28"/>
  <c r="BG183" i="28"/>
  <c r="BG33" i="28"/>
  <c r="BG4" i="28"/>
  <c r="BH30" i="26"/>
  <c r="AA15" i="28"/>
  <c r="BK4" i="28"/>
  <c r="BK183" i="28"/>
  <c r="BK33" i="28"/>
  <c r="AZ44" i="31"/>
  <c r="AZ348" i="31"/>
  <c r="AZ9" i="31"/>
  <c r="AZ500" i="31"/>
  <c r="BB30" i="26"/>
  <c r="W379" i="31"/>
  <c r="AO380" i="31" s="1"/>
  <c r="W484" i="31"/>
  <c r="AO485" i="31" s="1"/>
  <c r="W445" i="31"/>
  <c r="W457" i="31"/>
  <c r="W471" i="31"/>
  <c r="AO472" i="31" s="1"/>
  <c r="BA85" i="31"/>
  <c r="BH98" i="31"/>
  <c r="BA500" i="31"/>
  <c r="BA44" i="31"/>
  <c r="BA9" i="31"/>
  <c r="BA348" i="31"/>
  <c r="AX9" i="31"/>
  <c r="AX348" i="31"/>
  <c r="AX44" i="31"/>
  <c r="AX500"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A72" i="31"/>
  <c r="BA18" i="31" s="1"/>
  <c r="BE500" i="31"/>
  <c r="BE44" i="31"/>
  <c r="BE9" i="31"/>
  <c r="BE348" i="31"/>
  <c r="BF9" i="31"/>
  <c r="BF348" i="31"/>
  <c r="BF44" i="31"/>
  <c r="BF500" i="31"/>
  <c r="BI30" i="26"/>
  <c r="AY500" i="31"/>
  <c r="AY9" i="31"/>
  <c r="AY348" i="31"/>
  <c r="AY44" i="31"/>
  <c r="T183" i="28"/>
  <c r="BD183" i="28"/>
  <c r="BD33" i="28"/>
  <c r="BD4" i="28"/>
  <c r="BB9" i="31"/>
  <c r="BB348"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6" i="34"/>
  <c r="Q139" i="34"/>
  <c r="Y276" i="34"/>
  <c r="Y139" i="34"/>
  <c r="O276" i="34"/>
  <c r="O139" i="34"/>
  <c r="W276" i="34"/>
  <c r="W139" i="34"/>
  <c r="V276" i="34"/>
  <c r="V139" i="34"/>
  <c r="L276" i="34"/>
  <c r="L139" i="34"/>
  <c r="S276" i="34"/>
  <c r="S139" i="34"/>
  <c r="U276" i="34"/>
  <c r="U139" i="34"/>
  <c r="X276" i="34"/>
  <c r="X139" i="34"/>
  <c r="P276" i="34"/>
  <c r="P139" i="34"/>
  <c r="Z276" i="34"/>
  <c r="Z139" i="34"/>
  <c r="N276" i="34"/>
  <c r="N139" i="34"/>
  <c r="M276" i="34"/>
  <c r="M139" i="34"/>
  <c r="Q287" i="34"/>
  <c r="Q260" i="34"/>
  <c r="AL9" i="34"/>
  <c r="O9" i="34"/>
  <c r="O260" i="34"/>
  <c r="AJ9" i="34"/>
  <c r="W192" i="34"/>
  <c r="W260" i="34"/>
  <c r="AR9" i="34"/>
  <c r="V192" i="34"/>
  <c r="V260" i="34"/>
  <c r="AQ9" i="34"/>
  <c r="L287" i="34"/>
  <c r="L260" i="34"/>
  <c r="AG9" i="34"/>
  <c r="S9" i="34"/>
  <c r="S260" i="34"/>
  <c r="AN9" i="34"/>
  <c r="U192" i="34"/>
  <c r="U260" i="34"/>
  <c r="AP9" i="34"/>
  <c r="X287"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Z75" i="31"/>
  <c r="AR76" i="31" s="1"/>
  <c r="Z102" i="31"/>
  <c r="AR103" i="31" s="1"/>
  <c r="Z63" i="31"/>
  <c r="AR64" i="31" s="1"/>
  <c r="T156" i="31"/>
  <c r="AL157" i="31" s="1"/>
  <c r="Z49" i="31"/>
  <c r="AR50" i="31" s="1"/>
  <c r="Z170" i="31"/>
  <c r="AR171" i="31" s="1"/>
  <c r="T184" i="31"/>
  <c r="AL185" i="31" s="1"/>
  <c r="X23" i="31"/>
  <c r="U23" i="29"/>
  <c r="U217" i="29" s="1"/>
  <c r="AM218" i="29" s="1"/>
  <c r="T75" i="31"/>
  <c r="AL76" i="31" s="1"/>
  <c r="Z88" i="31"/>
  <c r="AR89" i="31" s="1"/>
  <c r="T116" i="31"/>
  <c r="T49" i="31"/>
  <c r="AL50" i="31" s="1"/>
  <c r="T130" i="31"/>
  <c r="AL131" i="31" s="1"/>
  <c r="AA23" i="31"/>
  <c r="AA184" i="31" s="1"/>
  <c r="AS185" i="31" s="1"/>
  <c r="S23" i="31"/>
  <c r="S184" i="31" s="1"/>
  <c r="AK185" i="31" s="1"/>
  <c r="Z144" i="25"/>
  <c r="Z156" i="31"/>
  <c r="AR157" i="31" s="1"/>
  <c r="Z116" i="31"/>
  <c r="T63" i="31"/>
  <c r="AL64"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53" i="31"/>
  <c r="AB353" i="31"/>
  <c r="Z353" i="31"/>
  <c r="T353" i="31"/>
  <c r="I137" i="31"/>
  <c r="I191" i="31"/>
  <c r="I177" i="31"/>
  <c r="I136"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69"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397" i="31"/>
  <c r="I94" i="31"/>
  <c r="I162" i="31"/>
  <c r="I410" i="31"/>
  <c r="I373" i="31"/>
  <c r="AF10"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7" i="34"/>
  <c r="P348" i="31"/>
  <c r="AH348" i="31" s="1"/>
  <c r="T14" i="4"/>
  <c r="Z8" i="4"/>
  <c r="W33" i="28"/>
  <c r="P20" i="31"/>
  <c r="M287"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7"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7" i="34"/>
  <c r="AG9" i="35"/>
  <c r="AG5" i="35" s="1"/>
  <c r="W20" i="31"/>
  <c r="W500" i="31"/>
  <c r="R8" i="4"/>
  <c r="V113" i="7"/>
  <c r="T15" i="28"/>
  <c r="S20" i="31"/>
  <c r="O8" i="32"/>
  <c r="AB14" i="4"/>
  <c r="X33" i="28"/>
  <c r="W9" i="34"/>
  <c r="W28" i="1"/>
  <c r="V20" i="31"/>
  <c r="T30" i="25"/>
  <c r="T33" i="28"/>
  <c r="R8" i="1"/>
  <c r="V81" i="1"/>
  <c r="AJ113" i="7"/>
  <c r="AJ81" i="7" s="1"/>
  <c r="U287"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7" i="34"/>
  <c r="O14" i="4"/>
  <c r="M43" i="23"/>
  <c r="AN44" i="31"/>
  <c r="AN199" i="31" s="1"/>
  <c r="X15" i="28"/>
  <c r="AI29" i="4"/>
  <c r="AI60" i="4" s="1"/>
  <c r="W29" i="4"/>
  <c r="U8" i="1"/>
  <c r="F121" i="35"/>
  <c r="Y121" i="35" s="1"/>
  <c r="D41" i="35"/>
  <c r="W41" i="35" s="1"/>
  <c r="Y15" i="28"/>
  <c r="S287"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7" i="34"/>
  <c r="V183" i="28"/>
  <c r="AA8" i="31"/>
  <c r="AE23" i="23"/>
  <c r="AE43" i="23" s="1"/>
  <c r="P43" i="23"/>
  <c r="P8" i="32"/>
  <c r="V30" i="26"/>
  <c r="AH23" i="23"/>
  <c r="AH43" i="23" s="1"/>
  <c r="V29" i="4"/>
  <c r="AA9" i="35"/>
  <c r="AA5" i="35" s="1"/>
  <c r="R40" i="29"/>
  <c r="H89" i="35"/>
  <c r="AA89" i="35" s="1"/>
  <c r="R8" i="29"/>
  <c r="V15" i="28"/>
  <c r="Y287"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7"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E269" i="31" l="1"/>
  <c r="AO201" i="31"/>
  <c r="AE231" i="31"/>
  <c r="AW214" i="31"/>
  <c r="AG201" i="31"/>
  <c r="AE205" i="31"/>
  <c r="AY200" i="31"/>
  <c r="AW213" i="31"/>
  <c r="AE219" i="31"/>
  <c r="I238" i="31"/>
  <c r="I226" i="31"/>
  <c r="I212" i="31"/>
  <c r="I250" i="31"/>
  <c r="I263" i="31"/>
  <c r="I328" i="31"/>
  <c r="I341" i="31"/>
  <c r="I276" i="31"/>
  <c r="I289" i="31"/>
  <c r="I314" i="31"/>
  <c r="I302" i="31"/>
  <c r="BC200" i="31"/>
  <c r="AE243" i="31"/>
  <c r="AP201" i="31"/>
  <c r="AH201" i="31"/>
  <c r="BB200" i="31"/>
  <c r="BK200" i="31"/>
  <c r="AE307" i="31"/>
  <c r="BI200" i="31"/>
  <c r="AT201" i="31"/>
  <c r="AE282" i="31"/>
  <c r="AE334" i="31"/>
  <c r="AM201" i="31"/>
  <c r="BL200" i="31"/>
  <c r="I249" i="31"/>
  <c r="I262" i="31"/>
  <c r="I211" i="31"/>
  <c r="I225" i="31"/>
  <c r="I237" i="31"/>
  <c r="I301" i="31"/>
  <c r="I340" i="31"/>
  <c r="I313" i="31"/>
  <c r="I275" i="31"/>
  <c r="I288" i="31"/>
  <c r="I327" i="31"/>
  <c r="AE321" i="31"/>
  <c r="BH200" i="31"/>
  <c r="AQ201" i="31"/>
  <c r="AR201" i="31"/>
  <c r="AE295" i="31"/>
  <c r="BF200" i="31"/>
  <c r="AN201" i="31"/>
  <c r="AE256" i="31"/>
  <c r="AZ184" i="28"/>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B84" i="31"/>
  <c r="BB19" i="31" s="1"/>
  <c r="BB85" i="31"/>
  <c r="V130" i="26"/>
  <c r="BA111" i="31"/>
  <c r="BA21" i="31" s="1"/>
  <c r="BA112" i="31"/>
  <c r="BA20" i="31" s="1"/>
  <c r="AZ112" i="3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AB52" i="4"/>
  <c r="AB53" i="4"/>
  <c r="AB51" i="4"/>
  <c r="AB50" i="4"/>
  <c r="S140" i="35"/>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473" i="31"/>
  <c r="Z51" i="4"/>
  <c r="Z53" i="4"/>
  <c r="U355" i="31"/>
  <c r="AM354" i="31" s="1"/>
  <c r="K134" i="35"/>
  <c r="Q355" i="31"/>
  <c r="AI354" i="31" s="1"/>
  <c r="G134" i="35"/>
  <c r="R241" i="28"/>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192" i="31"/>
  <c r="I178"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440" i="31"/>
  <c r="I375" i="31"/>
  <c r="I164" i="31"/>
  <c r="I399" i="31"/>
  <c r="I96" i="31"/>
  <c r="I83" i="31"/>
  <c r="I426" i="31"/>
  <c r="I71"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I99" i="7" l="1"/>
  <c r="AE169" i="28"/>
  <c r="AZ20" i="31"/>
  <c r="AW200" i="31"/>
  <c r="AE201" i="31"/>
  <c r="AX29" i="3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W119" i="31"/>
  <c r="BG112" i="31"/>
  <c r="BG20" i="31" s="1"/>
  <c r="BG111" i="31"/>
  <c r="BG21" i="31" s="1"/>
  <c r="R79" i="28"/>
  <c r="BB73" i="28"/>
  <c r="BI349"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AP46" i="4"/>
  <c r="AP31" i="4" s="1"/>
  <c r="AJ398" i="29"/>
  <c r="AE398" i="29" s="1"/>
  <c r="R476" i="31"/>
  <c r="AJ472" i="31"/>
  <c r="AE472" i="31" s="1"/>
  <c r="AT46" i="4"/>
  <c r="AT31" i="4" s="1"/>
  <c r="R330" i="29"/>
  <c r="R333" i="29"/>
  <c r="AJ435" i="29"/>
  <c r="AE435" i="29" s="1"/>
  <c r="AJ131" i="31"/>
  <c r="AE131" i="31" s="1"/>
  <c r="AJ65" i="25"/>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437" i="31"/>
  <c r="R136" i="28"/>
  <c r="R408" i="31"/>
  <c r="R463" i="31"/>
  <c r="R137" i="28"/>
  <c r="R479" i="31"/>
  <c r="R477" i="31"/>
  <c r="R488" i="31"/>
  <c r="R407" i="31"/>
  <c r="R424" i="31"/>
  <c r="R133" i="28"/>
  <c r="R149" i="28"/>
  <c r="R474" i="31"/>
  <c r="R492" i="31"/>
  <c r="R475" i="31"/>
  <c r="R489" i="31"/>
  <c r="R119" i="28"/>
  <c r="R398" i="31"/>
  <c r="R124" i="28"/>
  <c r="R394" i="31"/>
  <c r="R134" i="28"/>
  <c r="R144" i="28"/>
  <c r="R120" i="28"/>
  <c r="R410" i="31"/>
  <c r="R412" i="31"/>
  <c r="R425" i="31"/>
  <c r="R423" i="31"/>
  <c r="R122" i="28"/>
  <c r="R123" i="28"/>
  <c r="R451" i="31"/>
  <c r="R461" i="31"/>
  <c r="R435" i="31"/>
  <c r="R460" i="31"/>
  <c r="R464" i="29"/>
  <c r="R465" i="29"/>
  <c r="R467" i="29"/>
  <c r="R466" i="29"/>
  <c r="R468" i="29"/>
  <c r="R463" i="29"/>
  <c r="R374" i="31"/>
  <c r="R453" i="29"/>
  <c r="R455" i="29"/>
  <c r="R451" i="29"/>
  <c r="R450" i="29"/>
  <c r="R452" i="29"/>
  <c r="R454" i="29"/>
  <c r="R93" i="31"/>
  <c r="R375" i="31"/>
  <c r="R395" i="31"/>
  <c r="R399" i="31"/>
  <c r="R438"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453" i="31"/>
  <c r="R449" i="31"/>
  <c r="R371" i="31"/>
  <c r="R440"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358" i="31"/>
  <c r="R132" i="28"/>
  <c r="R147" i="28"/>
  <c r="R67" i="28"/>
  <c r="R69" i="28"/>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3" i="31" l="1"/>
  <c r="AW13" i="31" s="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AT200" i="31" s="1"/>
  <c r="V12" i="31"/>
  <c r="Y12" i="31"/>
  <c r="S12" i="31"/>
  <c r="AK200" i="31" s="1"/>
  <c r="Z12" i="31"/>
  <c r="AR200" i="31" s="1"/>
  <c r="R12" i="31"/>
  <c r="AJ200" i="31" s="1"/>
  <c r="AA12" i="31"/>
  <c r="P12" i="31"/>
  <c r="AH200" i="31" s="1"/>
  <c r="T12" i="31"/>
  <c r="O12" i="31"/>
  <c r="U12" i="31"/>
  <c r="AM200" i="31" s="1"/>
  <c r="Q12" i="31"/>
  <c r="AI200" i="31" s="1"/>
  <c r="W12" i="31"/>
  <c r="AO200" i="31" s="1"/>
  <c r="X12" i="31"/>
  <c r="AP200" i="31" s="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S200" i="31" l="1"/>
  <c r="AQ200" i="31"/>
  <c r="AN200" i="31"/>
  <c r="AG200" i="31"/>
  <c r="F16" i="50" s="1"/>
  <c r="AL200" i="31"/>
  <c r="AW11" i="3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J16" i="50"/>
  <c r="P16" i="50"/>
  <c r="O16" i="50"/>
  <c r="R16" i="50"/>
  <c r="AF380" i="29"/>
  <c r="E23" i="50" s="1"/>
  <c r="N16" i="50"/>
  <c r="G16" i="50"/>
  <c r="S16" i="50"/>
  <c r="M16" i="50"/>
  <c r="Q16" i="50"/>
  <c r="K16" i="50"/>
  <c r="H16" i="50"/>
  <c r="I16" i="50"/>
  <c r="L16" i="50"/>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T92" i="7"/>
  <c r="T91" i="7"/>
  <c r="T90" i="7"/>
  <c r="T93" i="7"/>
  <c r="T94" i="7"/>
  <c r="T95" i="7"/>
  <c r="L198" i="31" l="1"/>
  <c r="AF200" i="31"/>
  <c r="AE200" i="31"/>
  <c r="D16" i="50" s="1"/>
  <c r="AE52" i="25"/>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E16" i="50"/>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G5" i="25" l="1"/>
  <c r="BJ5" i="25"/>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BI21" i="34" s="1"/>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J14" i="34" l="1"/>
  <c r="AQ13" i="34"/>
  <c r="AS14" i="34"/>
  <c r="AQ14" i="34"/>
  <c r="BI14" i="34" s="1"/>
  <c r="BI49" i="34" s="1"/>
  <c r="AT14" i="34"/>
  <c r="AN14" i="34"/>
  <c r="AJ13" i="34"/>
  <c r="BB13" i="34" s="1"/>
  <c r="AP14" i="34"/>
  <c r="BH14" i="34" s="1"/>
  <c r="BH49" i="34" s="1"/>
  <c r="AO14" i="34"/>
  <c r="BG14" i="34" s="1"/>
  <c r="BG49" i="34" s="1"/>
  <c r="AR14" i="34"/>
  <c r="BJ14" i="34" s="1"/>
  <c r="BJ49" i="34" s="1"/>
  <c r="AH14" i="34"/>
  <c r="AZ14" i="34" s="1"/>
  <c r="AZ49" i="34" s="1"/>
  <c r="AK14" i="34"/>
  <c r="BC14" i="34" s="1"/>
  <c r="BC49" i="34" s="1"/>
  <c r="AM14" i="34"/>
  <c r="BI13" i="34"/>
  <c r="BK13" i="34"/>
  <c r="BC13" i="34"/>
  <c r="BH13" i="34"/>
  <c r="BJ13" i="34"/>
  <c r="BB16" i="26"/>
  <c r="BE16" i="26"/>
  <c r="BG16" i="26"/>
  <c r="BF16" i="26"/>
  <c r="AO23" i="34" s="1"/>
  <c r="BD16" i="26"/>
  <c r="BH16" i="26"/>
  <c r="AQ23" i="34" s="1"/>
  <c r="BI16" i="26"/>
  <c r="AY16" i="26"/>
  <c r="BK16" i="26"/>
  <c r="AO22" i="34"/>
  <c r="BG22" i="34" s="1"/>
  <c r="AP18" i="34"/>
  <c r="BH18" i="34" s="1"/>
  <c r="AR22" i="34"/>
  <c r="BJ22" i="34" s="1"/>
  <c r="AM23" i="34"/>
  <c r="AP22" i="34"/>
  <c r="BH22" i="34" s="1"/>
  <c r="AJ18" i="34"/>
  <c r="BB18" i="34" s="1"/>
  <c r="AH22" i="34"/>
  <c r="AZ22" i="34" s="1"/>
  <c r="AK18" i="34"/>
  <c r="BC18" i="34" s="1"/>
  <c r="AS22" i="34"/>
  <c r="BK22" i="34" s="1"/>
  <c r="AT23" i="34"/>
  <c r="AN22" i="34"/>
  <c r="AU18"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G18" i="34" s="1"/>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BE18" i="34" s="1"/>
  <c r="AQ22" i="34"/>
  <c r="BI22" i="34" s="1"/>
  <c r="BA24" i="26"/>
  <c r="AJ31" i="34" s="1"/>
  <c r="BB31" i="34" s="1"/>
  <c r="BB48" i="34" s="1"/>
  <c r="BL9" i="26"/>
  <c r="AU14" i="34" s="1"/>
  <c r="BM14" i="34" s="1"/>
  <c r="BM49"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Y54" i="34"/>
  <c r="V54" i="34"/>
  <c r="AW87" i="26"/>
  <c r="AX115" i="26"/>
  <c r="AW115" i="26" s="1"/>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F14" i="34"/>
  <c r="BF49" i="34" s="1"/>
  <c r="BB14" i="34"/>
  <c r="BB49" i="34" s="1"/>
  <c r="Q18" i="34"/>
  <c r="BD11" i="34"/>
  <c r="BL14" i="34"/>
  <c r="BL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X40" i="34"/>
  <c r="X39" i="34"/>
  <c r="X37" i="34"/>
  <c r="X38" i="34"/>
  <c r="P20" i="34"/>
  <c r="R19" i="34"/>
  <c r="X20" i="34"/>
  <c r="Q21" i="34"/>
  <c r="Q20" i="34"/>
  <c r="Q19" i="34"/>
  <c r="Q22" i="34"/>
  <c r="M18"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Z30" i="34" l="1"/>
  <c r="Z37" i="34"/>
  <c r="S64" i="34"/>
  <c r="AZ47" i="34"/>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N56" i="34"/>
  <c r="Q58" i="34"/>
  <c r="N57" i="34"/>
  <c r="Q56" i="34"/>
  <c r="Z55" i="34"/>
  <c r="S94" i="34"/>
  <c r="Q57" i="34"/>
  <c r="W99" i="34"/>
  <c r="S91" i="34"/>
  <c r="Z57" i="34"/>
  <c r="Z58"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X100" i="34" l="1"/>
  <c r="Y100" i="34"/>
  <c r="Y98" i="34"/>
  <c r="W100" i="34"/>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AZ10" i="34" s="1"/>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AU10" i="34"/>
  <c r="BK46" i="34" l="1"/>
  <c r="BK52" i="34" s="1"/>
  <c r="AZ68" i="34"/>
  <c r="BA68" i="34"/>
  <c r="BA10" i="34"/>
  <c r="BB10" i="34"/>
  <c r="BB68" i="34"/>
  <c r="W104" i="34"/>
  <c r="W106" i="34"/>
  <c r="W105" i="34"/>
  <c r="BM68" i="34"/>
  <c r="BJ68" i="34"/>
  <c r="BG68" i="34"/>
  <c r="BD10" i="34"/>
  <c r="BL10" i="34"/>
  <c r="BI10" i="34"/>
  <c r="BE10" i="34"/>
  <c r="BH10" i="34"/>
  <c r="P105" i="34"/>
  <c r="P104" i="34"/>
  <c r="BC10" i="34"/>
  <c r="P106" i="34"/>
  <c r="X105" i="34"/>
  <c r="X103" i="34"/>
  <c r="BK10" i="34"/>
  <c r="X106" i="34"/>
  <c r="AX19" i="34"/>
  <c r="BF10"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 ref="B20" authorId="0" shapeId="0" xr:uid="{61AA54A2-086F-4982-A1A9-2A74B8FAB485}">
      <text>
        <r>
          <rPr>
            <b/>
            <sz val="9"/>
            <color indexed="81"/>
            <rFont val="Tahoma"/>
            <family val="2"/>
          </rPr>
          <t>Gabriella Grenander:</t>
        </r>
        <r>
          <rPr>
            <sz val="9"/>
            <color indexed="81"/>
            <rFont val="Tahoma"/>
            <family val="2"/>
          </rPr>
          <t xml:space="preserve">
Finns ingen data på skillnad mellan intercity och urban - allt lagt på inter city just nu</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PB4. 
https://www.trafa.se/vagtrafik/korstrackor/</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7"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0"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89"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3"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<sst xmlns="http://schemas.openxmlformats.org/spreadsheetml/2006/main" count="11439" uniqueCount="1245">
  <si>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</si>
  <si>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</si>
  <si>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</si>
  <si>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</si>
  <si>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</si>
  <si>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</si>
  <si>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</si>
  <si>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</si>
  <si>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</si>
  <si>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</si>
  <si>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</si>
  <si>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</si>
  <si>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</si>
  <si>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</si>
  <si>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</si>
  <si>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</si>
  <si>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</si>
  <si>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</si>
  <si>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</si>
  <si>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</si>
  <si>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</si>
  <si>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</si>
  <si>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</si>
  <si>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</si>
  <si>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</si>
  <si>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</si>
  <si>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</si>
  <si>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</si>
  <si>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</si>
  <si>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</si>
  <si>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</si>
  <si>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</si>
  <si>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</si>
  <si>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</si>
  <si>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</si>
  <si>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</si>
  <si>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</si>
  <si>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</si>
  <si>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</si>
  <si>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</si>
  <si>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</si>
  <si>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</si>
  <si>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</si>
  <si>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</si>
  <si>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</si>
  <si>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</si>
  <si>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</si>
  <si>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</si>
  <si>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</si>
  <si>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</si>
  <si>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</si>
  <si>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</si>
  <si>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</si>
  <si>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</si>
  <si>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</si>
  <si>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</si>
  <si>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</si>
  <si>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</si>
  <si>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</si>
  <si>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</si>
  <si>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</si>
  <si>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</si>
  <si>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</si>
  <si>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</si>
  <si>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</si>
  <si>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</si>
  <si>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</si>
  <si>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</si>
  <si>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</si>
  <si>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</si>
  <si>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</si>
  <si>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</si>
  <si>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</si>
  <si>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</si>
  <si>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</si>
  <si>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</si>
  <si>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</si>
  <si>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</si>
  <si>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</si>
  <si>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</si>
  <si>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</si>
  <si>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</si>
  <si>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</si>
  <si>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</si>
  <si>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</si>
  <si>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</si>
  <si>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</si>
  <si>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</si>
  <si>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</si>
  <si>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</si>
  <si>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</si>
  <si>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</si>
  <si>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</si>
  <si>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</si>
  <si>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</si>
  <si>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</si>
  <si>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</si>
  <si>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</si>
  <si>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</si>
  <si>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</si>
  <si>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</si>
  <si>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</si>
  <si>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</si>
  <si>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</si>
  <si>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</si>
  <si>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</si>
  <si>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</si>
  <si>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</si>
  <si>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</si>
  <si>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</si>
  <si>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</si>
  <si>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</si>
  <si>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</si>
  <si>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</si>
  <si>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</si>
  <si>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</si>
  <si>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</si>
  <si>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</si>
  <si>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</si>
  <si>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</si>
  <si>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</si>
  <si>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</si>
  <si>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</si>
  <si>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</si>
  <si>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</si>
  <si>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</si>
  <si>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</si>
  <si>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</si>
  <si>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</si>
  <si>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</si>
  <si>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</si>
  <si>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</si>
  <si>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</si>
  <si>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</si>
  <si>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</si>
  <si>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</si>
  <si>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</si>
  <si>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</si>
  <si>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</si>
  <si>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</si>
  <si>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</si>
  <si>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</si>
  <si>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</si>
  <si>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</si>
  <si>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</si>
  <si>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</si>
  <si>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</si>
  <si>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</si>
  <si>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</si>
  <si>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</si>
  <si>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</si>
  <si>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</si>
  <si>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</si>
  <si>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</si>
  <si>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</si>
  <si>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</si>
  <si>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</si>
  <si>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</si>
  <si>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</si>
  <si>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</si>
  <si>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</si>
  <si>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</si>
  <si>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</si>
  <si>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</si>
  <si>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</si>
  <si>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</si>
  <si>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</si>
  <si>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</si>
  <si>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</si>
  <si>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</si>
  <si>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</si>
  <si>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</si>
  <si>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</si>
  <si>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</si>
  <si>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</si>
  <si>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</si>
  <si>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</si>
  <si>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</si>
  <si>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</si>
  <si>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</si>
  <si>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</si>
  <si>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</si>
  <si>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</si>
  <si>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</si>
  <si>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</si>
  <si>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</si>
  <si>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</si>
  <si>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</si>
  <si>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</si>
  <si>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</si>
  <si>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</si>
  <si>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</si>
  <si>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</si>
  <si>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</si>
  <si>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</si>
  <si>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</si>
  <si>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</si>
  <si>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</si>
  <si>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</si>
  <si>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</si>
  <si>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</si>
  <si>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</si>
  <si>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</si>
  <si>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</si>
  <si>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</si>
  <si>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</si>
  <si>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</si>
  <si>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</si>
  <si>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</si>
  <si>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</si>
  <si>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</si>
  <si>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</si>
  <si>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</si>
  <si>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</si>
  <si>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</si>
  <si>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</si>
  <si>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</si>
  <si>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</si>
  <si>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</si>
  <si>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</si>
  <si>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</si>
  <si>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</si>
  <si>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</si>
  <si>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</si>
  <si>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</si>
  <si>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</si>
  <si>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</si>
  <si>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</si>
  <si>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</si>
  <si>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</si>
  <si>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</si>
  <si>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</si>
  <si>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</si>
  <si>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</si>
  <si>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</si>
  <si>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</si>
  <si>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</si>
  <si>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</si>
  <si>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</si>
  <si>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</si>
  <si>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</si>
  <si>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</si>
  <si>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</si>
  <si>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</si>
  <si>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</si>
  <si>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</si>
  <si>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</si>
  <si>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</si>
  <si>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</si>
  <si>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</si>
  <si>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</si>
  <si>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</si>
  <si>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</si>
  <si>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</si>
  <si>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</si>
  <si>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</si>
  <si>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</si>
  <si>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</si>
  <si>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</si>
  <si>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</si>
  <si>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</si>
  <si>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</si>
  <si>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</si>
  <si>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</si>
  <si>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</si>
  <si>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</si>
  <si>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</si>
  <si>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</si>
  <si>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</si>
  <si>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</si>
  <si>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</si>
  <si>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</si>
  <si>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</si>
  <si>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</si>
  <si>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</si>
  <si>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</si>
  <si>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</si>
  <si>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</si>
  <si>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</si>
  <si>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</si>
  <si>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</si>
  <si>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</si>
  <si>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</si>
  <si>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</si>
  <si>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</si>
  <si>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</si>
  <si>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</si>
  <si>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</si>
  <si>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</si>
  <si>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</si>
  <si>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</si>
  <si>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</si>
  <si>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</si>
  <si>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</si>
  <si>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</si>
  <si>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</si>
  <si>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</si>
  <si>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</si>
  <si>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</si>
  <si>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</si>
  <si>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</si>
  <si>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</si>
  <si>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</si>
  <si>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</si>
  <si>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</si>
  <si>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</si>
  <si>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</si>
  <si>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</si>
  <si>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</si>
  <si>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</si>
  <si>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</si>
  <si>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</si>
  <si>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</si>
  <si>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</si>
  <si>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</si>
  <si>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</si>
  <si>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</si>
  <si>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</si>
  <si>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</si>
  <si>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</si>
  <si>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</si>
  <si>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</si>
  <si>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</si>
  <si>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</si>
  <si>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</si>
  <si>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</si>
  <si>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</si>
  <si>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</si>
  <si>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</si>
  <si>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</si>
  <si>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</si>
  <si>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</si>
  <si>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</si>
  <si>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</si>
  <si>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</si>
  <si>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</si>
  <si>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</si>
  <si>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</si>
  <si>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</si>
  <si>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</si>
  <si>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</si>
  <si>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</si>
  <si>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</si>
  <si>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</si>
  <si>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</si>
  <si>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</si>
  <si>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</si>
  <si>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</si>
  <si>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</si>
  <si>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</si>
  <si>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</si>
  <si>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</si>
  <si>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</si>
  <si>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</si>
  <si>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</si>
  <si>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</si>
  <si>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</si>
  <si>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</si>
  <si>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</si>
  <si>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</si>
  <si>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</si>
  <si>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</si>
  <si>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</si>
  <si>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</si>
  <si>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</si>
  <si>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</si>
  <si>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</si>
  <si>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</si>
  <si>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</si>
  <si>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</si>
  <si>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</si>
  <si>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</si>
  <si>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</si>
  <si>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</si>
  <si>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</si>
  <si>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</si>
  <si>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</si>
  <si>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</si>
  <si>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</si>
  <si>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</si>
  <si>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</si>
  <si>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</si>
  <si>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</si>
  <si>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</si>
  <si>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</si>
  <si>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</si>
  <si>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</si>
  <si>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</si>
  <si>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</si>
  <si>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</si>
  <si>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</si>
  <si>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</si>
  <si>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</si>
  <si>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</si>
  <si>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</si>
  <si>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</si>
  <si>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</si>
  <si>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</si>
  <si>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</si>
  <si>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</si>
  <si>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</si>
  <si>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</si>
  <si>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</si>
  <si>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</si>
  <si>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</si>
  <si>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</si>
  <si>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</si>
  <si>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</si>
  <si>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</si>
  <si>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</si>
  <si>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</si>
  <si>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</si>
  <si>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</si>
  <si>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</si>
  <si>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</si>
  <si>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</si>
  <si>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</si>
  <si>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</si>
  <si>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</si>
  <si>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</si>
  <si>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</si>
  <si>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</si>
  <si>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</si>
  <si>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</si>
  <si>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</si>
  <si>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</si>
  <si>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</si>
  <si>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</si>
  <si>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</si>
  <si>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</si>
  <si>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</si>
  <si>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</si>
  <si>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</si>
  <si>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</si>
  <si>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</si>
  <si>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</si>
  <si>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</si>
  <si>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</si>
  <si>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</si>
  <si>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</si>
  <si>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</si>
  <si>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</si>
  <si>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</si>
  <si>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</si>
  <si>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</si>
  <si>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</si>
  <si>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</si>
  <si>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</si>
  <si>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</si>
  <si>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</si>
  <si>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</si>
  <si>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</si>
  <si>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</si>
  <si>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</si>
  <si>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</si>
  <si>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</si>
  <si>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</si>
  <si>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</si>
  <si>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</si>
  <si>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</si>
  <si>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</si>
  <si>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</si>
  <si>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</si>
  <si>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</si>
  <si>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</si>
  <si>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</si>
  <si>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</si>
  <si>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</si>
  <si>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</si>
  <si>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</si>
  <si>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</si>
  <si>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</si>
  <si>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</si>
  <si>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</si>
  <si>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</si>
  <si>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</si>
  <si>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</si>
  <si>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</si>
  <si>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</si>
  <si>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</si>
  <si>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</si>
  <si>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</si>
  <si>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</si>
  <si>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</si>
  <si>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</si>
  <si>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</si>
  <si>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</si>
  <si>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</si>
  <si>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</si>
  <si>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</si>
  <si>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</si>
  <si>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</si>
  <si>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</si>
  <si>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</si>
  <si>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</si>
  <si>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</si>
  <si>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</si>
  <si>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</si>
  <si>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</si>
  <si>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</si>
  <si>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</si>
  <si>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</si>
  <si>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</si>
  <si>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</si>
  <si>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</si>
  <si>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</si>
  <si>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</si>
  <si>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</si>
  <si>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</si>
  <si>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</si>
  <si>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</si>
  <si>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</si>
  <si>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</si>
  <si>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</si>
  <si>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</si>
  <si>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</si>
  <si>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</si>
  <si>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</si>
  <si>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</si>
  <si>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</si>
  <si>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</si>
  <si>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</si>
  <si>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</si>
  <si>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</si>
  <si>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</si>
  <si>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</si>
  <si>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</si>
  <si>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</si>
  <si>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</si>
  <si>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</si>
  <si>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</si>
  <si>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</si>
  <si>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</si>
  <si>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</si>
  <si>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</si>
  <si>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</si>
  <si>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</si>
  <si>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</si>
  <si>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</si>
  <si>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</si>
  <si>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</si>
  <si>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</si>
  <si>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</si>
  <si>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</si>
  <si>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</si>
  <si>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</si>
  <si>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</si>
  <si>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</si>
  <si>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</si>
  <si>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</si>
  <si>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</si>
  <si>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</si>
  <si>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</si>
  <si>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</si>
  <si>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</si>
  <si>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</si>
  <si>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</si>
  <si>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</si>
  <si>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</si>
  <si>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</si>
  <si>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</si>
  <si>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</si>
  <si>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</si>
  <si>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</si>
  <si>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</si>
  <si>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</si>
  <si>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</si>
  <si>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</si>
  <si>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</si>
  <si>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</si>
  <si>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</si>
  <si>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</si>
  <si>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</si>
  <si>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</si>
  <si>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</si>
  <si>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</si>
  <si>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</si>
  <si>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</si>
  <si>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</si>
  <si>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</si>
  <si>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</si>
  <si>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</si>
  <si>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</si>
  <si>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</si>
  <si>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</si>
  <si>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</si>
  <si>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</si>
  <si>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</si>
  <si>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</si>
  <si>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</si>
  <si>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</si>
  <si>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</si>
  <si>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</si>
  <si>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</si>
  <si>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</si>
  <si>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</si>
  <si>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</si>
  <si>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</si>
  <si>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</si>
  <si>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</si>
  <si>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</si>
  <si>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</si>
  <si>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</si>
  <si>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</si>
  <si>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</si>
  <si>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</si>
  <si>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</si>
  <si>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</si>
  <si>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</si>
  <si>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</si>
  <si>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</si>
  <si>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</si>
  <si>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</si>
  <si>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</si>
  <si>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</si>
  <si>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</si>
  <si>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</si>
  <si>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</si>
  <si>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</si>
  <si>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</si>
  <si>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</si>
  <si>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</si>
  <si>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</si>
  <si>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</si>
  <si>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</si>
  <si>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</si>
  <si>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</si>
  <si>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</si>
  <si>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</si>
  <si>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</si>
  <si>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</si>
  <si>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</si>
  <si>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</si>
  <si>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</si>
  <si>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</si>
  <si>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</si>
  <si>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</si>
  <si>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</si>
  <si>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</si>
  <si>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</si>
  <si>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</si>
  <si>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</si>
  <si>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</si>
  <si>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</si>
  <si>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</si>
  <si>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</si>
  <si>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</si>
  <si>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</si>
  <si>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</si>
  <si>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</si>
  <si>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</si>
  <si>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</si>
  <si>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</si>
  <si>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</si>
  <si>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</si>
  <si>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</si>
  <si>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</si>
  <si>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</si>
  <si>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</si>
  <si>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</si>
  <si>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</si>
  <si>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</si>
  <si>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</si>
  <si>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</si>
  <si>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</si>
  <si>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</si>
  <si>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</si>
  <si>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</si>
  <si>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</si>
  <si>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</si>
  <si>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</si>
  <si>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</si>
  <si>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</si>
  <si>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</si>
  <si>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</si>
  <si>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</si>
  <si>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</si>
  <si>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</si>
  <si>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</si>
  <si>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</si>
  <si>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</si>
  <si>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</si>
  <si>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</si>
  <si>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</si>
  <si>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</si>
  <si>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</si>
  <si>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</si>
  <si>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</si>
  <si>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</si>
  <si>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</si>
  <si>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</si>
  <si>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</si>
  <si>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</si>
  <si>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</si>
  <si>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</si>
  <si>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</si>
  <si>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</si>
  <si>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</si>
  <si>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</si>
  <si>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</si>
  <si>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</si>
  <si>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</si>
  <si>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</si>
  <si>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</si>
  <si>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</si>
  <si>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</si>
  <si>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</si>
  <si>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</si>
  <si>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</si>
  <si>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</si>
  <si>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</si>
  <si>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</si>
  <si>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</si>
  <si>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</si>
  <si>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</si>
  <si>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</si>
  <si>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</si>
  <si>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</si>
  <si>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</si>
  <si>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</si>
  <si>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</si>
  <si>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</si>
  <si>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</si>
  <si>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</si>
  <si>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</si>
  <si>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</si>
  <si>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</si>
  <si>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</si>
  <si>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</si>
  <si>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</si>
  <si>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</si>
  <si>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</si>
  <si>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</si>
  <si>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</si>
  <si>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</si>
  <si>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</si>
  <si>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</si>
  <si>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</si>
  <si>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</si>
  <si>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</si>
  <si>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</si>
  <si>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</si>
  <si>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</si>
  <si>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</si>
  <si>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</si>
  <si>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</si>
  <si>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</si>
  <si>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</si>
  <si>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</si>
  <si>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</si>
  <si>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</si>
  <si>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</si>
  <si>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</si>
  <si>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</si>
  <si>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</si>
  <si>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</si>
  <si>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</si>
  <si>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</si>
  <si>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</si>
  <si>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</si>
  <si>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</si>
  <si>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</si>
  <si>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</si>
  <si>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</si>
  <si>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</si>
  <si>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</si>
  <si>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</si>
  <si>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</si>
  <si>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</si>
  <si>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</si>
  <si>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</si>
  <si>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</si>
  <si>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</si>
  <si>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</si>
  <si>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</si>
  <si>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</si>
  <si>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</si>
  <si>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</si>
  <si>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</si>
  <si>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</si>
  <si>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</si>
  <si>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</si>
  <si>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</si>
  <si>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</si>
  <si>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</si>
  <si>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</si>
  <si>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</si>
  <si>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</si>
  <si>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</si>
  <si>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</si>
  <si>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</si>
  <si>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</si>
  <si>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</si>
  <si>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</si>
  <si>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</si>
  <si>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</si>
  <si>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</si>
  <si>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</si>
  <si>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</si>
  <si>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</si>
  <si>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</si>
  <si>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</si>
  <si>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</si>
  <si>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</si>
  <si>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</si>
  <si>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</si>
  <si>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</si>
  <si>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</si>
  <si>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</si>
  <si>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</si>
  <si>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</si>
  <si>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</si>
  <si>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</si>
  <si>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</si>
  <si>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</si>
  <si>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</si>
  <si>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</si>
  <si>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</si>
  <si>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</si>
  <si>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</si>
  <si>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</si>
  <si>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</si>
  <si>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</si>
  <si>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</si>
  <si>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</si>
  <si>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</si>
  <si>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</si>
  <si>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</si>
  <si>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</si>
  <si>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</si>
  <si>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</si>
  <si>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</si>
  <si>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</si>
  <si>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</si>
  <si>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</si>
  <si>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</si>
  <si>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</si>
  <si>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</si>
  <si>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</si>
  <si>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</si>
  <si>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</si>
  <si>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</si>
  <si>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</si>
  <si>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</si>
  <si>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</si>
  <si>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</si>
  <si>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</si>
  <si>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</si>
  <si>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</si>
  <si>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</si>
  <si>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</si>
  <si>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</si>
  <si>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</si>
  <si>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</si>
  <si>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</si>
  <si>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</si>
  <si>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</si>
  <si>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</si>
  <si>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</si>
  <si>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</si>
  <si>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</si>
  <si>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</si>
  <si>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</si>
  <si>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</si>
  <si>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</si>
  <si>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</si>
  <si>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</si>
  <si>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</si>
  <si>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</si>
  <si>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</si>
  <si>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</si>
  <si>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</si>
  <si>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</si>
  <si>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</si>
  <si>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</si>
  <si>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</si>
  <si>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</si>
  <si>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</si>
  <si>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</si>
  <si>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</si>
  <si>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</si>
  <si>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</si>
  <si>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</si>
  <si>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</si>
  <si>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</si>
  <si>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</si>
  <si>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</si>
  <si>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</si>
  <si>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</si>
  <si>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</si>
  <si>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</si>
  <si>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</si>
  <si>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</si>
  <si>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</si>
  <si>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</si>
  <si>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</si>
  <si>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</si>
  <si>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</si>
  <si>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</si>
  <si>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</si>
  <si>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</si>
  <si>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</si>
  <si>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</si>
  <si>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</si>
  <si>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</si>
  <si>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</si>
  <si>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</si>
  <si>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</si>
  <si>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</si>
  <si>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</si>
  <si>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</si>
  <si>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</si>
  <si>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</si>
  <si>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</si>
  <si>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</si>
  <si>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</si>
  <si>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</si>
  <si>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</si>
  <si>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</si>
  <si>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</si>
  <si>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</si>
  <si>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</si>
  <si>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</si>
  <si>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</si>
  <si>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</si>
  <si>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</si>
  <si>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</si>
  <si>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</si>
  <si>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</si>
  <si>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</si>
  <si>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</si>
  <si>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</si>
  <si>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</si>
  <si>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</si>
  <si>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</si>
  <si>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</si>
  <si>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</si>
  <si>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</si>
  <si>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</si>
  <si>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</si>
  <si>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</si>
  <si>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</si>
  <si>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</si>
  <si>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</si>
  <si>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</si>
  <si>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</si>
  <si>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</si>
  <si>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</si>
  <si>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</si>
  <si>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</si>
  <si>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</si>
  <si>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</si>
  <si>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</si>
  <si>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</si>
  <si>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</si>
  <si>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</si>
  <si>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</si>
  <si>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</si>
  <si>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</si>
  <si>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</si>
  <si>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</si>
  <si>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</si>
  <si>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</si>
  <si>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</si>
  <si>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</si>
  <si>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</si>
  <si>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</si>
  <si>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</si>
  <si>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</si>
  <si>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</si>
  <si>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</si>
  <si>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</si>
  <si>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</si>
  <si>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</si>
  <si>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</si>
  <si>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</si>
  <si>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</si>
  <si>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</si>
  <si>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</si>
  <si>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</si>
  <si>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</si>
  <si>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</si>
  <si>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</si>
  <si>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</si>
  <si>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</si>
  <si>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</si>
  <si>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</si>
  <si>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</si>
  <si>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</si>
  <si>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</si>
  <si>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</si>
  <si>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</si>
  <si>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</si>
  <si>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</si>
  <si>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</si>
  <si>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</si>
  <si>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</si>
  <si>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</si>
  <si>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</si>
  <si>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</si>
  <si>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</si>
  <si>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</si>
  <si>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</si>
  <si>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</si>
  <si>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</si>
  <si>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</si>
  <si>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</si>
  <si>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</si>
  <si>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</si>
  <si>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</si>
  <si>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</si>
  <si>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</si>
  <si>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</si>
  <si>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</si>
  <si>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</si>
  <si>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</si>
  <si>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</si>
  <si>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</si>
  <si>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</si>
  <si>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</si>
  <si>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</si>
  <si>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</si>
  <si>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</si>
  <si>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</si>
  <si>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</si>
  <si>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</si>
  <si>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</si>
  <si>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</si>
  <si>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</si>
  <si>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</si>
  <si>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</si>
  <si>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</si>
  <si>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</si>
  <si>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</si>
  <si>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</si>
  <si>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</si>
  <si>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</si>
  <si>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</si>
  <si>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</si>
  <si>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</si>
  <si>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</si>
  <si>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</si>
  <si>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</si>
  <si>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</si>
  <si>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</si>
  <si>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</si>
  <si>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</si>
  <si>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</si>
  <si>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</si>
  <si>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</si>
  <si>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</si>
  <si>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</si>
  <si>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</si>
  <si>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</si>
  <si>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</si>
  <si>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</si>
  <si>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</si>
  <si>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</si>
  <si>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</si>
  <si>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</si>
  <si>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</si>
  <si>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</si>
  <si>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</si>
  <si>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</si>
  <si>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</si>
  <si>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</si>
  <si>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</si>
  <si>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</si>
  <si>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</si>
  <si>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</si>
  <si>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</si>
  <si>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</si>
  <si>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</si>
  <si>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</si>
  <si>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</si>
  <si>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</si>
  <si>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</si>
  <si>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</si>
  <si>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</si>
  <si>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</si>
  <si>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</si>
  <si>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</si>
  <si>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</si>
  <si>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</si>
  <si>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</si>
  <si>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</si>
  <si>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</si>
  <si>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</si>
  <si>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</si>
  <si>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</si>
  <si>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</si>
  <si>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</si>
  <si>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</si>
  <si>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</si>
  <si>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</si>
  <si>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</si>
  <si>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</si>
  <si>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</si>
  <si>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</si>
  <si>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</si>
  <si>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</si>
  <si>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</si>
  <si>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</si>
  <si>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</si>
  <si>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</si>
  <si>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</si>
  <si>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</si>
  <si>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</si>
  <si>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</si>
  <si>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</si>
  <si>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</si>
  <si>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</si>
  <si>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</si>
  <si>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</si>
  <si>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</si>
  <si>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</si>
  <si>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</si>
  <si>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</si>
  <si>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</si>
  <si>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</si>
  <si>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</si>
  <si>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</si>
  <si>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</si>
  <si>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</si>
  <si>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</si>
  <si>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</si>
  <si>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</si>
  <si>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</si>
  <si>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</si>
  <si>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</si>
  <si>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</si>
  <si>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</si>
  <si>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</si>
  <si>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</si>
  <si>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</si>
  <si>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</si>
  <si>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</si>
  <si>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</si>
  <si>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</si>
  <si>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</si>
  <si>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</si>
  <si>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</si>
  <si>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</si>
  <si>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</si>
  <si>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</si>
  <si>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</si>
  <si>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</si>
  <si>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</si>
  <si>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</si>
  <si>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</si>
  <si>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</si>
  <si>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</si>
  <si>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</si>
  <si>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</si>
  <si>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</si>
  <si>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</si>
  <si>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</si>
  <si>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</si>
  <si>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</si>
  <si>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</si>
  <si>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</si>
  <si>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</si>
  <si>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</si>
  <si>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</si>
  <si>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</si>
  <si>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</si>
  <si>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</si>
  <si>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</si>
  <si>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</si>
  <si>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</si>
  <si>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</si>
  <si>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</si>
  <si>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</si>
  <si>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</si>
  <si>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</si>
  <si>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</si>
  <si>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</si>
  <si>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</si>
  <si>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</si>
  <si>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</si>
  <si>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</si>
  <si>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</si>
  <si>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</si>
  <si>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</si>
  <si>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</si>
  <si>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</si>
  <si>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</si>
  <si>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</si>
  <si>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</si>
  <si>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</si>
  <si>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</si>
  <si>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</si>
  <si>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</si>
  <si>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</si>
  <si>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</si>
  <si>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</si>
  <si>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</si>
  <si>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</si>
  <si>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</si>
  <si>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</si>
  <si>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</si>
  <si>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</si>
  <si>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</si>
  <si>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</si>
  <si>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</si>
  <si>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</si>
  <si>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</si>
  <si>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</si>
  <si>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</si>
  <si>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</si>
  <si>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</si>
  <si>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</si>
  <si>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</si>
  <si>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</si>
  <si>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</si>
  <si>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</si>
  <si>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</si>
  <si>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</si>
  <si>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</si>
  <si>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</si>
  <si>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</si>
  <si>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</si>
  <si>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</si>
  <si>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</si>
  <si>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</si>
  <si>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</si>
  <si>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</si>
  <si>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</si>
  <si>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</si>
  <si>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</si>
  <si>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</si>
  <si>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</si>
  <si>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</si>
  <si>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</si>
  <si>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</si>
  <si>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</si>
  <si>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</si>
  <si>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</si>
  <si>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</si>
  <si>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</si>
  <si>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</si>
  <si>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</si>
  <si>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</si>
  <si>
    <t>MWh/h</t>
  </si>
  <si>
    <t>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</si>
</sst>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0"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6">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109" fillId="0" borderId="0" xfId="0" applyFont="1" applyAlignment="1">
      <alignment vertical="center"/>
    </xf>
    <xf numFmtId="3" fontId="0" fillId="55" borderId="0" xfId="0" applyNumberFormat="1" applyFill="1"/>
    <xf numFmtId="0" fontId="5" fillId="0" borderId="0" xfId="0" applyFont="1"/>
    <xf numFmtId="1" fontId="0" fillId="5" borderId="0" xfId="0" applyNumberFormat="1" applyFill="1"/>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0" xfId="0" applyFont="1" applyFill="1" applyBorder="1" applyAlignment="1">
      <alignment horizontal="center" vertical="center" wrapText="1"/>
    </xf>
    <xf numFmtId="0" fontId="55" fillId="48" borderId="44"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9" fontId="0" fillId="0" borderId="0" xfId="0" applyNumberFormat="1" applyAlignment="1">
      <alignment horizontal="center" vertical="top" wrapText="1"/>
    </xf>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ysSet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Time Slices"/>
      <sheetName val="TimePeriods"/>
      <sheetName val="Import Settings"/>
      <sheetName val="Interpol_Extrapol_Defaults"/>
      <sheetName val="Constants"/>
      <sheetName val="Defaults"/>
      <sheetName val="Commodity Group"/>
      <sheetName val="EMI_Comm"/>
      <sheetName val="CityData"/>
      <sheetName val="SUP_Comm"/>
      <sheetName val="ELC_Comm"/>
      <sheetName val="COM_Comm"/>
      <sheetName val="MUN_Comm"/>
      <sheetName val="RSD_Comm"/>
      <sheetName val="IND_Comm"/>
      <sheetName val="TRA_Comm"/>
      <sheetName val="WWW_Comm"/>
      <sheetName val="Sector_Comm"/>
    </sheetNames>
    <sheetDataSet>
      <sheetData sheetId="0">
        <row r="16">
          <cell r="M16">
            <v>4.1666666666666664E-2</v>
          </cell>
        </row>
        <row r="17">
          <cell r="M17">
            <v>4.1666666666666664E-2</v>
          </cell>
        </row>
        <row r="18">
          <cell r="M18">
            <v>4.1666666666666664E-2</v>
          </cell>
        </row>
        <row r="19">
          <cell r="M19">
            <v>4.1666666666666664E-2</v>
          </cell>
        </row>
        <row r="20">
          <cell r="M20">
            <v>4.1666666666666664E-2</v>
          </cell>
        </row>
        <row r="21">
          <cell r="M21">
            <v>4.1666666666666664E-2</v>
          </cell>
        </row>
        <row r="22">
          <cell r="M22">
            <v>4.1666666666666664E-2</v>
          </cell>
        </row>
        <row r="23">
          <cell r="M23">
            <v>4.1666666666666664E-2</v>
          </cell>
        </row>
        <row r="24">
          <cell r="M24">
            <v>4.1666666666666664E-2</v>
          </cell>
        </row>
        <row r="25">
          <cell r="M25">
            <v>4.1666666666666664E-2</v>
          </cell>
        </row>
        <row r="26">
          <cell r="M26">
            <v>4.1666666666666664E-2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E24" sqref="E24:I24"/>
    </sheetView>
  </sheetViews>
  <sheetFormatPr defaultColWidth="9.28515625" defaultRowHeight="15" x14ac:dyDescent="0.25"/>
  <cols>
    <col min="2" max="2" width="24.42578125" bestFit="1" customWidth="1"/>
    <col min="3" max="3" width="26.5703125" customWidth="1"/>
    <col min="4" max="17" width="11.5703125" customWidth="1"/>
  </cols>
  <sheetData>
    <row r="3" spans="2:19" x14ac:dyDescent="0.25">
      <c r="B3" s="266" t="s">
        <v>0</v>
      </c>
      <c r="C3" s="275" t="s">
        <v>1</v>
      </c>
      <c r="F3" s="7"/>
      <c r="G3" t="s">
        <v>2</v>
      </c>
      <c r="K3" s="4"/>
      <c r="L3" s="4"/>
      <c r="M3" s="4"/>
      <c r="N3" s="4"/>
      <c r="O3" s="4"/>
      <c r="P3" s="4"/>
      <c r="Q3" s="4"/>
      <c r="R3" s="4"/>
      <c r="S3" s="4"/>
    </row>
    <row r="4" spans="2:19" x14ac:dyDescent="0.25">
      <c r="B4" s="266" t="s">
        <v>3</v>
      </c>
      <c r="C4" s="275" t="s">
        <v>4</v>
      </c>
      <c r="F4" s="8"/>
      <c r="G4" t="s">
        <v>5</v>
      </c>
      <c r="K4" s="4"/>
      <c r="L4" s="4"/>
      <c r="M4" s="4"/>
      <c r="N4" s="4"/>
      <c r="O4" s="4"/>
      <c r="P4" s="4"/>
      <c r="Q4" s="4"/>
      <c r="R4" s="4"/>
      <c r="S4" s="4"/>
    </row>
    <row r="5" spans="2:19" x14ac:dyDescent="0.25">
      <c r="B5" s="266" t="s">
        <v>6</v>
      </c>
      <c r="C5" s="275">
        <v>2019</v>
      </c>
      <c r="F5" s="10"/>
      <c r="G5" t="s">
        <v>7</v>
      </c>
      <c r="K5" s="4"/>
      <c r="L5" s="4"/>
      <c r="M5" s="4"/>
      <c r="N5" s="4"/>
      <c r="O5" s="4"/>
      <c r="P5" s="4"/>
      <c r="Q5" s="4"/>
      <c r="R5" s="4"/>
      <c r="S5" s="4"/>
    </row>
    <row r="6" spans="2:19" x14ac:dyDescent="0.25">
      <c r="B6" s="275" t="s">
        <v>8</v>
      </c>
      <c r="C6" s="314" t="s">
        <v>9</v>
      </c>
      <c r="F6" s="9"/>
      <c r="G6" t="s">
        <v>10</v>
      </c>
    </row>
    <row r="7" spans="2:19" x14ac:dyDescent="0.25">
      <c r="B7" s="275" t="s">
        <v>11</v>
      </c>
      <c r="C7" s="314" t="s">
        <v>1240</v>
      </c>
      <c r="F7" s="313"/>
      <c r="G7" t="s">
        <v>13</v>
      </c>
    </row>
    <row r="8" spans="2:19" x14ac:dyDescent="0.25">
      <c r="B8" s="275" t="s">
        <v>14</v>
      </c>
      <c r="C8" s="314" t="s">
        <v>15</v>
      </c>
      <c r="F8" s="11"/>
      <c r="G8" t="s">
        <v>16</v>
      </c>
    </row>
    <row r="9" spans="2:19" x14ac:dyDescent="0.25">
      <c r="B9" s="315"/>
      <c r="C9" s="316"/>
    </row>
    <row r="10" spans="2:19" x14ac:dyDescent="0.25">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25">
      <c r="B12" s="317" t="s">
        <v>33</v>
      </c>
      <c r="C12" s="317"/>
      <c r="D12" s="317"/>
      <c r="E12" s="317"/>
      <c r="F12" s="317"/>
      <c r="G12" s="317"/>
      <c r="H12" s="317"/>
      <c r="I12" s="317"/>
      <c r="J12" s="317"/>
      <c r="K12" s="317"/>
      <c r="L12" s="317"/>
      <c r="M12" s="317"/>
      <c r="N12" s="317"/>
      <c r="O12" s="317"/>
      <c r="P12" s="317"/>
      <c r="Q12" s="317"/>
    </row>
    <row r="13" spans="2:19" x14ac:dyDescent="0.25">
      <c r="B13" s="317" t="s">
        <v>34</v>
      </c>
      <c r="C13" s="317" t="s">
        <v>35</v>
      </c>
      <c r="D13" s="317" t="s">
        <v>36</v>
      </c>
      <c r="E13" s="317"/>
      <c r="F13" s="317"/>
      <c r="G13" s="317"/>
      <c r="H13" s="317"/>
      <c r="I13" s="317"/>
      <c r="J13" s="317"/>
      <c r="K13" s="317"/>
      <c r="L13" s="317"/>
      <c r="M13" s="317"/>
      <c r="N13" s="317"/>
      <c r="O13" s="317"/>
      <c r="P13" s="317"/>
      <c r="Q13" s="317"/>
    </row>
    <row r="14" spans="2:19" s="19" customFormat="1" x14ac:dyDescent="0.25">
      <c r="B14" s="426" t="s">
        <v>37</v>
      </c>
      <c r="C14" s="427" t="s">
        <v>38</v>
      </c>
      <c r="D14" s="428" t="s">
        <v>39</v>
      </c>
      <c r="E14" s="426"/>
      <c r="F14" s="426"/>
      <c r="G14" s="426"/>
      <c r="H14" s="426"/>
      <c r="I14" s="426"/>
      <c r="J14" s="426"/>
      <c r="K14" s="426"/>
      <c r="L14" s="426"/>
      <c r="M14" s="426"/>
      <c r="N14" s="426"/>
      <c r="O14" s="426"/>
      <c r="P14" s="426"/>
      <c r="Q14" s="426"/>
    </row>
    <row r="15" spans="2:19" x14ac:dyDescent="0.25">
      <c r="B15" s="429" t="s">
        <v>40</v>
      </c>
      <c r="C15" s="427" t="s">
        <v>38</v>
      </c>
      <c r="D15" s="427" t="s">
        <v>41</v>
      </c>
      <c r="E15" s="429"/>
      <c r="F15" s="429"/>
      <c r="G15" s="429"/>
      <c r="H15" s="429"/>
      <c r="I15" s="429"/>
      <c r="J15" s="429"/>
      <c r="K15" s="429"/>
      <c r="L15" s="429"/>
      <c r="M15" s="429"/>
      <c r="N15" s="429"/>
      <c r="O15" s="429"/>
      <c r="P15" s="394"/>
      <c r="Q15" s="394"/>
    </row>
    <row r="16" spans="2:19" x14ac:dyDescent="0.25">
      <c r="B16" s="432" t="s">
        <v>42</v>
      </c>
      <c r="C16" s="432" t="s">
        <v>43</v>
      </c>
      <c r="D16" s="432" t="s">
        <v>44</v>
      </c>
      <c r="E16" s="430"/>
      <c r="F16" s="430"/>
      <c r="G16" s="430"/>
      <c r="H16" s="430"/>
      <c r="I16" s="430"/>
      <c r="J16" s="430"/>
      <c r="K16" s="430"/>
      <c r="L16" s="430"/>
      <c r="M16" s="430"/>
      <c r="N16" s="430"/>
      <c r="O16" s="430"/>
      <c r="P16" s="430"/>
      <c r="Q16" s="430"/>
    </row>
    <row r="17" spans="2:17" x14ac:dyDescent="0.25">
      <c r="B17" s="432" t="s">
        <v>45</v>
      </c>
      <c r="C17" s="432" t="s">
        <v>43</v>
      </c>
      <c r="D17" s="432" t="s">
        <v>46</v>
      </c>
      <c r="E17" s="430"/>
      <c r="F17" s="430"/>
      <c r="G17" s="430"/>
      <c r="H17" s="430"/>
      <c r="I17" s="430"/>
      <c r="J17" s="430"/>
      <c r="K17" s="430"/>
      <c r="L17" s="430"/>
      <c r="M17" s="430"/>
      <c r="N17" s="430"/>
      <c r="O17" s="430"/>
      <c r="P17" s="430"/>
      <c r="Q17" s="430"/>
    </row>
    <row r="18" spans="2:17" s="303" customFormat="1" x14ac:dyDescent="0.25">
      <c r="B18" s="432" t="s">
        <v>47</v>
      </c>
      <c r="C18" s="432" t="s">
        <v>43</v>
      </c>
      <c r="D18" s="944" t="s">
        <v>48</v>
      </c>
      <c r="E18" s="945"/>
      <c r="F18" s="945"/>
      <c r="G18" s="945"/>
      <c r="H18" s="945"/>
      <c r="I18" s="945"/>
      <c r="J18" s="945"/>
      <c r="K18" s="945"/>
      <c r="L18" s="945"/>
      <c r="M18" s="945"/>
      <c r="N18" s="945"/>
      <c r="O18" s="945"/>
      <c r="P18" s="945"/>
      <c r="Q18" s="945"/>
    </row>
    <row r="19" spans="2:17" s="303" customFormat="1" x14ac:dyDescent="0.25">
      <c r="B19" s="432" t="s">
        <v>49</v>
      </c>
      <c r="C19" s="432" t="s">
        <v>43</v>
      </c>
      <c r="D19" s="944" t="s">
        <v>50</v>
      </c>
      <c r="E19" s="945"/>
      <c r="F19" s="945"/>
      <c r="G19" s="945"/>
      <c r="H19" s="945"/>
      <c r="I19" s="945"/>
      <c r="J19" s="945"/>
      <c r="K19" s="945"/>
      <c r="L19" s="945"/>
      <c r="M19" s="945"/>
      <c r="N19" s="945"/>
      <c r="O19" s="945"/>
      <c r="P19" s="945"/>
      <c r="Q19" s="945"/>
    </row>
    <row r="20" spans="2:17" s="303" customFormat="1" x14ac:dyDescent="0.25">
      <c r="B20" s="432" t="s">
        <v>51</v>
      </c>
      <c r="C20" s="432" t="s">
        <v>43</v>
      </c>
      <c r="D20" s="431" t="s">
        <v>52</v>
      </c>
      <c r="E20" s="433"/>
      <c r="F20" s="433"/>
      <c r="G20" s="433"/>
      <c r="H20" s="433"/>
      <c r="I20" s="433"/>
      <c r="J20" s="433"/>
      <c r="K20" s="433"/>
      <c r="L20" s="433"/>
      <c r="M20" s="433"/>
      <c r="N20" s="433"/>
      <c r="O20" s="433"/>
      <c r="P20" s="433"/>
      <c r="Q20" s="433"/>
    </row>
    <row r="21" spans="2:17" s="303" customFormat="1" x14ac:dyDescent="0.25">
      <c r="B21" s="432" t="s">
        <v>53</v>
      </c>
      <c r="C21" s="432" t="s">
        <v>43</v>
      </c>
      <c r="D21" s="431" t="s">
        <v>54</v>
      </c>
      <c r="E21" s="433"/>
      <c r="F21" s="433"/>
      <c r="G21" s="433"/>
      <c r="H21" s="433"/>
      <c r="I21" s="433"/>
      <c r="J21" s="433"/>
      <c r="K21" s="433"/>
      <c r="L21" s="433"/>
      <c r="M21" s="433"/>
      <c r="N21" s="433"/>
      <c r="O21" s="433"/>
      <c r="P21" s="433"/>
      <c r="Q21" s="433"/>
    </row>
    <row r="22" spans="2:17" x14ac:dyDescent="0.25">
      <c r="B22" s="430" t="s">
        <v>55</v>
      </c>
      <c r="C22" s="432" t="s">
        <v>43</v>
      </c>
      <c r="D22" s="430" t="s">
        <v>56</v>
      </c>
      <c r="E22" s="430"/>
      <c r="F22" s="430"/>
      <c r="G22" s="430"/>
      <c r="H22" s="430"/>
      <c r="I22" s="430"/>
      <c r="J22" s="430"/>
      <c r="K22" s="430"/>
      <c r="L22" s="430"/>
      <c r="M22" s="430"/>
      <c r="N22" s="430"/>
      <c r="O22" s="430"/>
      <c r="P22" s="430"/>
      <c r="Q22" s="430"/>
    </row>
    <row r="23" spans="2:17" x14ac:dyDescent="0.25">
      <c r="B23" s="304" t="s">
        <v>57</v>
      </c>
      <c r="C23" s="305" t="s">
        <v>58</v>
      </c>
      <c r="D23" s="305" t="s">
        <v>59</v>
      </c>
      <c r="E23" s="304"/>
      <c r="F23" s="304"/>
      <c r="G23" s="304"/>
      <c r="H23" s="304"/>
      <c r="I23" s="304"/>
      <c r="J23" s="304"/>
      <c r="K23" s="304"/>
      <c r="L23" s="304"/>
      <c r="M23" s="304"/>
      <c r="N23" s="304"/>
      <c r="O23" s="304"/>
      <c r="P23" s="304"/>
      <c r="Q23" s="304"/>
    </row>
    <row r="24" spans="2:17" x14ac:dyDescent="0.25">
      <c r="B24" s="496" t="s">
        <v>60</v>
      </c>
      <c r="C24" s="496" t="s">
        <v>61</v>
      </c>
      <c r="D24" s="496" t="s">
        <v>62</v>
      </c>
      <c r="E24" s="495"/>
      <c r="F24" s="495"/>
      <c r="G24" s="495"/>
      <c r="H24" s="495"/>
      <c r="I24" s="495"/>
      <c r="J24" s="495"/>
      <c r="K24" s="495"/>
      <c r="L24" s="495"/>
      <c r="M24" s="495"/>
      <c r="N24" s="495"/>
      <c r="O24" s="495"/>
      <c r="P24" s="495"/>
      <c r="Q24" s="495"/>
    </row>
    <row r="25" spans="2:17" x14ac:dyDescent="0.25">
      <c r="B25" s="495" t="s">
        <v>63</v>
      </c>
      <c r="C25" s="496" t="s">
        <v>61</v>
      </c>
      <c r="D25" s="496" t="s">
        <v>64</v>
      </c>
      <c r="E25" s="495"/>
      <c r="F25" s="495"/>
      <c r="G25" s="495"/>
      <c r="H25" s="495"/>
      <c r="I25" s="495"/>
      <c r="J25" s="495"/>
      <c r="K25" s="495"/>
      <c r="L25" s="495"/>
      <c r="M25" s="495"/>
      <c r="N25" s="495"/>
      <c r="O25" s="495"/>
      <c r="P25" s="495"/>
      <c r="Q25" s="495"/>
    </row>
    <row r="26" spans="2:17" s="303" customFormat="1" x14ac:dyDescent="0.25">
      <c r="B26" s="6" t="s">
        <v>65</v>
      </c>
      <c r="C26" s="947" t="s">
        <v>66</v>
      </c>
      <c r="D26" s="303" t="s">
        <v>67</v>
      </c>
    </row>
    <row r="27" spans="2:17" s="303" customFormat="1" x14ac:dyDescent="0.25">
      <c r="B27" s="4" t="s">
        <v>68</v>
      </c>
      <c r="C27" s="947"/>
      <c r="D27" s="303" t="s">
        <v>69</v>
      </c>
    </row>
    <row r="28" spans="2:17" s="303" customFormat="1" x14ac:dyDescent="0.25">
      <c r="B28" s="4" t="s">
        <v>70</v>
      </c>
      <c r="C28" s="947"/>
      <c r="D28" s="303" t="s">
        <v>71</v>
      </c>
    </row>
    <row r="29" spans="2:17" x14ac:dyDescent="0.25">
      <c r="B29" s="4" t="s">
        <v>72</v>
      </c>
      <c r="C29" s="947"/>
      <c r="D29" s="946" t="s">
        <v>73</v>
      </c>
      <c r="E29" s="946"/>
      <c r="F29" s="946"/>
      <c r="G29" s="946"/>
      <c r="H29" s="946"/>
      <c r="I29" s="946"/>
      <c r="J29" s="946"/>
      <c r="K29" s="946"/>
    </row>
    <row r="30" spans="2:17" x14ac:dyDescent="0.25">
      <c r="B30" s="4" t="s">
        <v>74</v>
      </c>
      <c r="C30" s="947"/>
      <c r="D30" s="946"/>
      <c r="E30" s="946"/>
      <c r="F30" s="946"/>
      <c r="G30" s="946"/>
      <c r="H30" s="946"/>
      <c r="I30" s="946"/>
      <c r="J30" s="946"/>
      <c r="K30" s="946"/>
    </row>
    <row r="31" spans="2:17" x14ac:dyDescent="0.25">
      <c r="B31" s="4" t="s">
        <v>75</v>
      </c>
      <c r="C31" s="947"/>
      <c r="D31" s="946"/>
      <c r="E31" s="946"/>
      <c r="F31" s="946"/>
      <c r="G31" s="946"/>
      <c r="H31" s="946"/>
      <c r="I31" s="946"/>
      <c r="J31" s="946"/>
      <c r="K31" s="946"/>
    </row>
    <row r="32" spans="2:17" x14ac:dyDescent="0.25">
      <c r="B32" s="4" t="s">
        <v>76</v>
      </c>
      <c r="C32" s="947"/>
      <c r="D32" s="946"/>
      <c r="E32" s="946"/>
      <c r="F32" s="946"/>
      <c r="G32" s="946"/>
      <c r="H32" s="946"/>
      <c r="I32" s="946"/>
      <c r="J32" s="946"/>
      <c r="K32" s="946"/>
    </row>
    <row r="33" spans="2:11" x14ac:dyDescent="0.25">
      <c r="B33" s="4" t="s">
        <v>77</v>
      </c>
      <c r="C33" s="947"/>
      <c r="D33" s="946"/>
      <c r="E33" s="946"/>
      <c r="F33" s="946"/>
      <c r="G33" s="946"/>
      <c r="H33" s="946"/>
      <c r="I33" s="946"/>
      <c r="J33" s="946"/>
      <c r="K33" s="946"/>
    </row>
    <row r="34" spans="2:11" x14ac:dyDescent="0.25">
      <c r="B34" s="4" t="s">
        <v>78</v>
      </c>
      <c r="C34" s="947"/>
      <c r="D34" s="946"/>
      <c r="E34" s="946"/>
      <c r="F34" s="946"/>
      <c r="G34" s="946"/>
      <c r="H34" s="946"/>
      <c r="I34" s="946"/>
      <c r="J34" s="946"/>
      <c r="K34" s="946"/>
    </row>
    <row r="35" spans="2:11" x14ac:dyDescent="0.25">
      <c r="B35" s="4" t="s">
        <v>79</v>
      </c>
      <c r="C35" s="947"/>
      <c r="D35" s="946"/>
      <c r="E35" s="946"/>
      <c r="F35" s="946"/>
      <c r="G35" s="946"/>
      <c r="H35" s="946"/>
      <c r="I35" s="946"/>
      <c r="J35" s="946"/>
      <c r="K35" s="946"/>
    </row>
    <row r="36" spans="2:11" x14ac:dyDescent="0.25">
      <c r="B36" s="4" t="s">
        <v>80</v>
      </c>
      <c r="C36" s="947"/>
      <c r="D36" s="946"/>
      <c r="E36" s="946"/>
      <c r="F36" s="946"/>
      <c r="G36" s="946"/>
      <c r="H36" s="946"/>
      <c r="I36" s="946"/>
      <c r="J36" s="946"/>
      <c r="K36" s="946"/>
    </row>
    <row r="37" spans="2:11" x14ac:dyDescent="0.25">
      <c r="B37" s="4" t="s">
        <v>81</v>
      </c>
      <c r="C37" s="947"/>
      <c r="D37" s="946"/>
      <c r="E37" s="946"/>
      <c r="F37" s="946"/>
      <c r="G37" s="946"/>
      <c r="H37" s="946"/>
      <c r="I37" s="946"/>
      <c r="J37" s="946"/>
      <c r="K37" s="946"/>
    </row>
    <row r="38" spans="2:11" x14ac:dyDescent="0.25">
      <c r="B38" s="4" t="s">
        <v>82</v>
      </c>
      <c r="C38" s="947"/>
      <c r="D38" s="946"/>
      <c r="E38" s="946"/>
      <c r="F38" s="946"/>
      <c r="G38" s="946"/>
      <c r="H38" s="946"/>
      <c r="I38" s="946"/>
      <c r="J38" s="946"/>
      <c r="K38" s="946"/>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7109375" defaultRowHeight="12.75" x14ac:dyDescent="0.25"/>
  <cols>
    <col min="1" max="3" width="8.7109375" style="288"/>
    <col min="4" max="4" width="12.5703125" style="288" customWidth="1"/>
    <col min="5" max="5" width="11.5703125" style="288" bestFit="1" customWidth="1"/>
    <col min="6" max="16384" width="8.7109375" style="288"/>
  </cols>
  <sheetData>
    <row r="4" spans="1:5" ht="16.5" customHeight="1" x14ac:dyDescent="0.25">
      <c r="A4" s="287"/>
      <c r="B4" s="287"/>
      <c r="C4" s="287"/>
      <c r="D4" s="948" t="s">
        <v>83</v>
      </c>
      <c r="E4" s="948"/>
    </row>
    <row r="5" spans="1:5" ht="15" x14ac:dyDescent="0.25">
      <c r="D5" s="280" t="s">
        <v>84</v>
      </c>
      <c r="E5" s="280" t="s">
        <v>85</v>
      </c>
    </row>
    <row r="6" spans="1:5" ht="16.149999999999999" customHeight="1" x14ac:dyDescent="0.25">
      <c r="D6" s="281">
        <v>1</v>
      </c>
      <c r="E6" s="281">
        <v>3.6</v>
      </c>
    </row>
    <row r="9" spans="1:5" ht="15" x14ac:dyDescent="0.25">
      <c r="D9" s="281" t="s">
        <v>86</v>
      </c>
      <c r="E9" s="281" t="s">
        <v>86</v>
      </c>
    </row>
    <row r="10" spans="1:5" ht="15" x14ac:dyDescent="0.25">
      <c r="D10" s="280" t="s">
        <v>84</v>
      </c>
      <c r="E10" s="280" t="s">
        <v>85</v>
      </c>
    </row>
    <row r="11" spans="1:5" ht="15" x14ac:dyDescent="0.25">
      <c r="D11" s="289">
        <v>0</v>
      </c>
      <c r="E11" s="282">
        <f>D11*$E$6</f>
        <v>0</v>
      </c>
    </row>
    <row r="12" spans="1:5" ht="15" x14ac:dyDescent="0.25">
      <c r="D12" s="289">
        <v>0</v>
      </c>
      <c r="E12" s="282">
        <f t="shared" ref="E12:E24" si="0">D12*$E$6</f>
        <v>0</v>
      </c>
    </row>
    <row r="13" spans="1:5" ht="15" x14ac:dyDescent="0.25">
      <c r="D13" s="289">
        <v>0</v>
      </c>
      <c r="E13" s="282">
        <f t="shared" si="0"/>
        <v>0</v>
      </c>
    </row>
    <row r="14" spans="1:5" ht="15" x14ac:dyDescent="0.25">
      <c r="D14" s="289">
        <v>0</v>
      </c>
      <c r="E14" s="282">
        <f t="shared" si="0"/>
        <v>0</v>
      </c>
    </row>
    <row r="15" spans="1:5" ht="15" x14ac:dyDescent="0.25">
      <c r="D15" s="289">
        <v>0</v>
      </c>
      <c r="E15" s="282">
        <f t="shared" si="0"/>
        <v>0</v>
      </c>
    </row>
    <row r="16" spans="1:5" ht="15" x14ac:dyDescent="0.25">
      <c r="D16" s="289">
        <v>0.27777777777777779</v>
      </c>
      <c r="E16" s="282">
        <f t="shared" si="0"/>
        <v>1</v>
      </c>
    </row>
    <row r="17" spans="4:5" ht="15" x14ac:dyDescent="0.25">
      <c r="D17" s="289">
        <v>7.3805555555555555</v>
      </c>
      <c r="E17" s="282">
        <f t="shared" si="0"/>
        <v>26.57</v>
      </c>
    </row>
    <row r="18" spans="4:5" ht="15" x14ac:dyDescent="0.25">
      <c r="D18" s="289">
        <v>1.4166666666666665</v>
      </c>
      <c r="E18" s="282">
        <f t="shared" si="0"/>
        <v>5.0999999999999996</v>
      </c>
    </row>
    <row r="19" spans="4:5" ht="15" x14ac:dyDescent="0.25">
      <c r="D19" s="289">
        <v>0</v>
      </c>
      <c r="E19" s="282">
        <f t="shared" si="0"/>
        <v>0</v>
      </c>
    </row>
    <row r="20" spans="4:5" ht="15" x14ac:dyDescent="0.25">
      <c r="D20" s="289">
        <v>0</v>
      </c>
      <c r="E20" s="282">
        <f t="shared" si="0"/>
        <v>0</v>
      </c>
    </row>
    <row r="21" spans="4:5" ht="15" x14ac:dyDescent="0.25">
      <c r="D21" s="289">
        <v>0.15277777777777779</v>
      </c>
      <c r="E21" s="282">
        <f t="shared" si="0"/>
        <v>0.55000000000000004</v>
      </c>
    </row>
    <row r="22" spans="4:5" ht="15" x14ac:dyDescent="0.25">
      <c r="D22" s="289">
        <v>0</v>
      </c>
      <c r="E22" s="282">
        <f t="shared" si="0"/>
        <v>0</v>
      </c>
    </row>
    <row r="23" spans="4:5" ht="15" x14ac:dyDescent="0.25">
      <c r="D23" s="289">
        <v>0</v>
      </c>
      <c r="E23" s="282">
        <f t="shared" si="0"/>
        <v>0</v>
      </c>
    </row>
    <row r="24" spans="4:5" ht="15" x14ac:dyDescent="0.25">
      <c r="D24" s="289">
        <v>0</v>
      </c>
      <c r="E24" s="282">
        <f t="shared" si="0"/>
        <v>0</v>
      </c>
    </row>
    <row r="25" spans="4:5" ht="15" x14ac:dyDescent="0.25">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47"/>
  <sheetViews>
    <sheetView workbookViewId="0">
      <selection activeCell="C54" sqref="C54"/>
    </sheetView>
  </sheetViews>
  <sheetFormatPr defaultRowHeight="15" x14ac:dyDescent="0.25"/>
  <cols>
    <col min="3" max="3" width="47.7109375" bestFit="1" customWidth="1"/>
    <col min="4" max="4" width="7.28515625" bestFit="1" customWidth="1"/>
    <col min="5" max="5" width="79.5703125" bestFit="1" customWidth="1"/>
    <col min="6" max="6" width="18.5703125" bestFit="1" customWidth="1"/>
  </cols>
  <sheetData>
    <row r="5" spans="2:6" ht="15.75" thickBot="1" x14ac:dyDescent="0.3">
      <c r="B5" s="168" t="s">
        <v>87</v>
      </c>
      <c r="C5" s="168" t="s">
        <v>88</v>
      </c>
      <c r="D5" s="168" t="s">
        <v>11</v>
      </c>
      <c r="E5" s="168" t="s">
        <v>89</v>
      </c>
      <c r="F5" s="168" t="s">
        <v>90</v>
      </c>
    </row>
    <row r="6" spans="2:6" x14ac:dyDescent="0.25">
      <c r="C6" t="s">
        <v>91</v>
      </c>
      <c r="D6" t="s">
        <v>12</v>
      </c>
      <c r="E6" s="319" t="s">
        <v>92</v>
      </c>
      <c r="F6" t="s">
        <v>93</v>
      </c>
    </row>
    <row r="7" spans="2:6" x14ac:dyDescent="0.25">
      <c r="E7" t="s">
        <v>94</v>
      </c>
      <c r="F7" t="s">
        <v>57</v>
      </c>
    </row>
    <row r="24" spans="3:3" x14ac:dyDescent="0.25">
      <c r="C24" s="942">
        <f>'[5]Region-Time Slices'!M16</f>
        <v>4.1666666666666664E-2</v>
      </c>
    </row>
    <row r="25" spans="3:3" x14ac:dyDescent="0.25">
      <c r="C25" s="942">
        <f>'[5]Region-Time Slices'!M17</f>
        <v>4.1666666666666664E-2</v>
      </c>
    </row>
    <row r="26" spans="3:3" x14ac:dyDescent="0.25">
      <c r="C26" s="942">
        <f>'[5]Region-Time Slices'!M18</f>
        <v>4.1666666666666664E-2</v>
      </c>
    </row>
    <row r="27" spans="3:3" x14ac:dyDescent="0.25">
      <c r="C27" s="942">
        <f>'[5]Region-Time Slices'!M19</f>
        <v>4.1666666666666664E-2</v>
      </c>
    </row>
    <row r="28" spans="3:3" x14ac:dyDescent="0.25">
      <c r="C28" s="942">
        <f>'[5]Region-Time Slices'!M20</f>
        <v>4.1666666666666664E-2</v>
      </c>
    </row>
    <row r="29" spans="3:3" x14ac:dyDescent="0.25">
      <c r="C29" s="942">
        <f>'[5]Region-Time Slices'!M21</f>
        <v>4.1666666666666664E-2</v>
      </c>
    </row>
    <row r="30" spans="3:3" x14ac:dyDescent="0.25">
      <c r="C30" s="942">
        <f>'[5]Region-Time Slices'!M22</f>
        <v>4.1666666666666664E-2</v>
      </c>
    </row>
    <row r="31" spans="3:3" x14ac:dyDescent="0.25">
      <c r="C31" s="942">
        <f>'[5]Region-Time Slices'!M23</f>
        <v>4.1666666666666664E-2</v>
      </c>
    </row>
    <row r="32" spans="3:3" x14ac:dyDescent="0.25">
      <c r="C32" s="942">
        <f>'[5]Region-Time Slices'!M24</f>
        <v>4.1666666666666664E-2</v>
      </c>
    </row>
    <row r="33" spans="3:3" x14ac:dyDescent="0.25">
      <c r="C33" s="942">
        <f>'[5]Region-Time Slices'!M25</f>
        <v>4.1666666666666664E-2</v>
      </c>
    </row>
    <row r="34" spans="3:3" x14ac:dyDescent="0.25">
      <c r="C34" s="942">
        <f>'[5]Region-Time Slices'!M26</f>
        <v>4.1666666666666664E-2</v>
      </c>
    </row>
    <row r="35" spans="3:3" x14ac:dyDescent="0.25">
      <c r="C35" s="942">
        <f>'[5]Region-Time Slices'!M27</f>
        <v>0</v>
      </c>
    </row>
    <row r="36" spans="3:3" x14ac:dyDescent="0.25">
      <c r="C36" s="942">
        <f>'[5]Region-Time Slices'!M28</f>
        <v>0</v>
      </c>
    </row>
    <row r="37" spans="3:3" x14ac:dyDescent="0.25">
      <c r="C37" s="942">
        <f>'[5]Region-Time Slices'!M29</f>
        <v>0</v>
      </c>
    </row>
    <row r="38" spans="3:3" x14ac:dyDescent="0.25">
      <c r="C38" s="942">
        <f>'[5]Region-Time Slices'!M30</f>
        <v>0</v>
      </c>
    </row>
    <row r="39" spans="3:3" x14ac:dyDescent="0.25">
      <c r="C39" s="942">
        <f>'[5]Region-Time Slices'!M31</f>
        <v>0</v>
      </c>
    </row>
    <row r="40" spans="3:3" x14ac:dyDescent="0.25">
      <c r="C40" s="942">
        <f>'[5]Region-Time Slices'!M32</f>
        <v>0</v>
      </c>
    </row>
    <row r="41" spans="3:3" x14ac:dyDescent="0.25">
      <c r="C41" s="942">
        <f>'[5]Region-Time Slices'!M33</f>
        <v>0</v>
      </c>
    </row>
    <row r="42" spans="3:3" x14ac:dyDescent="0.25">
      <c r="C42" s="942">
        <f>'[5]Region-Time Slices'!M34</f>
        <v>0</v>
      </c>
    </row>
    <row r="43" spans="3:3" x14ac:dyDescent="0.25">
      <c r="C43" s="942">
        <f>'[5]Region-Time Slices'!M35</f>
        <v>0</v>
      </c>
    </row>
    <row r="44" spans="3:3" x14ac:dyDescent="0.25">
      <c r="C44" s="942">
        <f>'[5]Region-Time Slices'!M36</f>
        <v>0</v>
      </c>
    </row>
    <row r="45" spans="3:3" x14ac:dyDescent="0.25">
      <c r="C45" s="942">
        <f>'[5]Region-Time Slices'!M37</f>
        <v>0</v>
      </c>
    </row>
    <row r="46" spans="3:3" x14ac:dyDescent="0.25">
      <c r="C46" s="942">
        <f>'[5]Region-Time Slices'!M38</f>
        <v>0</v>
      </c>
    </row>
    <row r="47" spans="3:3" x14ac:dyDescent="0.25">
      <c r="C47" s="942">
        <f>'[5]Region-Time Slices'!M39</f>
        <v>0</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28515625" defaultRowHeight="15" x14ac:dyDescent="0.25"/>
  <cols>
    <col min="2" max="2" width="30" customWidth="1"/>
    <col min="3" max="3" width="13.42578125" style="309" customWidth="1"/>
    <col min="4" max="19" width="9.7109375" customWidth="1"/>
    <col min="20" max="20" width="10.5703125" customWidth="1"/>
    <col min="21" max="21" width="19" style="760" customWidth="1"/>
    <col min="22" max="22" width="19" style="759" customWidth="1"/>
    <col min="23" max="23" width="11.28515625" style="760" customWidth="1"/>
    <col min="24" max="39" width="9.28515625" style="760" bestFit="1" customWidth="1"/>
  </cols>
  <sheetData>
    <row r="1" spans="2:39" x14ac:dyDescent="0.25">
      <c r="U1" s="758"/>
    </row>
    <row r="2" spans="2:39" x14ac:dyDescent="0.25">
      <c r="B2" s="481" t="s">
        <v>95</v>
      </c>
      <c r="T2" s="481"/>
      <c r="U2" s="758"/>
      <c r="W2" s="761" t="s">
        <v>96</v>
      </c>
      <c r="Y2" s="762"/>
      <c r="Z2" s="762"/>
      <c r="AA2" s="763"/>
      <c r="AB2" s="763"/>
      <c r="AC2" s="763"/>
      <c r="AD2" s="763"/>
      <c r="AE2" s="763"/>
      <c r="AF2" s="763"/>
      <c r="AG2" s="763"/>
      <c r="AH2" s="763"/>
      <c r="AI2" s="763"/>
      <c r="AJ2" s="763"/>
      <c r="AK2" s="763"/>
      <c r="AL2" s="763"/>
    </row>
    <row r="3" spans="2:39" x14ac:dyDescent="0.25">
      <c r="B3" s="481" t="s">
        <v>97</v>
      </c>
      <c r="T3" s="481"/>
      <c r="U3" s="758"/>
      <c r="W3" s="761" t="s">
        <v>98</v>
      </c>
      <c r="Y3" s="762"/>
      <c r="Z3" s="762"/>
      <c r="AA3" s="763"/>
      <c r="AB3" s="763"/>
      <c r="AC3" s="763"/>
      <c r="AD3" s="763"/>
      <c r="AE3" s="763"/>
      <c r="AF3" s="763"/>
      <c r="AG3" s="763"/>
      <c r="AH3" s="763"/>
      <c r="AI3" s="763"/>
      <c r="AJ3" s="763"/>
      <c r="AK3" s="763"/>
      <c r="AL3" s="763"/>
    </row>
    <row r="4" spans="2:39" x14ac:dyDescent="0.25">
      <c r="C4" s="522"/>
      <c r="U4" s="758"/>
      <c r="W4" s="764" t="s">
        <v>99</v>
      </c>
      <c r="Y4" s="763"/>
      <c r="Z4" s="763"/>
      <c r="AA4" s="763"/>
      <c r="AB4" s="763"/>
      <c r="AC4" s="763"/>
      <c r="AD4" s="763"/>
      <c r="AE4" s="763"/>
      <c r="AF4" s="763"/>
      <c r="AG4" s="763"/>
      <c r="AH4" s="763"/>
      <c r="AI4" s="763"/>
      <c r="AJ4" s="763"/>
      <c r="AK4" s="763"/>
      <c r="AL4" s="763"/>
    </row>
    <row r="5" spans="2:39" x14ac:dyDescent="0.25">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25">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25">
      <c r="X7" s="758"/>
    </row>
    <row r="8" spans="2:39" x14ac:dyDescent="0.25">
      <c r="B8" s="476" t="s">
        <v>102</v>
      </c>
      <c r="C8" s="523"/>
      <c r="X8" s="764" t="s">
        <v>99</v>
      </c>
    </row>
    <row r="9" spans="2:39" x14ac:dyDescent="0.25">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25">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25">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25">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25">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25">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25">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25">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25">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25">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25">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25">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25">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25">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25">
      <c r="B24" s="476" t="s">
        <v>120</v>
      </c>
      <c r="C24" s="523"/>
      <c r="X24" s="764" t="s">
        <v>99</v>
      </c>
    </row>
    <row r="25" spans="2:39" x14ac:dyDescent="0.25">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25">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25">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25">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25">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25">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25">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25">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25">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25">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25">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25">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25">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25">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25">
      <c r="B40" s="476" t="s">
        <v>123</v>
      </c>
      <c r="C40" s="523"/>
      <c r="D40" s="3"/>
      <c r="E40" s="3"/>
      <c r="F40" s="3"/>
      <c r="G40" s="3"/>
      <c r="H40" s="3"/>
      <c r="I40" s="3"/>
      <c r="J40" s="3"/>
      <c r="K40" s="3"/>
      <c r="L40" s="3"/>
      <c r="M40" s="3"/>
      <c r="N40" s="3"/>
      <c r="O40" s="3"/>
      <c r="P40" s="3"/>
      <c r="Q40" s="3"/>
      <c r="R40" s="3"/>
      <c r="S40" s="3"/>
      <c r="X40" s="764" t="s">
        <v>99</v>
      </c>
    </row>
    <row r="41" spans="2:39" x14ac:dyDescent="0.25">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25">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25">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25">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25">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25">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25">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25">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25">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25">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25">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25">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25">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25">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25">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25">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25">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25">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25">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25">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25">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25">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25">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25">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25">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25">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25">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25">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25">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25">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25">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25">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25">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25">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25">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25">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25">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25">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25">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25">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25">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25">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25">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25">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25">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25">
      <c r="V87" s="782"/>
    </row>
    <row r="88" spans="2:39" x14ac:dyDescent="0.25">
      <c r="B88" s="441" t="s">
        <v>126</v>
      </c>
      <c r="C88" s="523"/>
      <c r="V88" s="786"/>
      <c r="X88" s="764" t="s">
        <v>99</v>
      </c>
    </row>
    <row r="89" spans="2:39" x14ac:dyDescent="0.25">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25">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25">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25">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25">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25">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25">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25">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25">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25">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25">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25">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25">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25">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25">
      <c r="B104" s="441" t="s">
        <v>138</v>
      </c>
      <c r="C104" s="523"/>
      <c r="V104" s="786"/>
      <c r="X104" s="764" t="s">
        <v>99</v>
      </c>
    </row>
    <row r="105" spans="2:39" x14ac:dyDescent="0.25">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25">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25">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25">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25">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25">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25">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25">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25">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25">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25">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25">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25">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25">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25">
      <c r="B120" s="441" t="s">
        <v>150</v>
      </c>
      <c r="C120" s="523"/>
      <c r="V120" s="786"/>
      <c r="X120" s="764" t="s">
        <v>99</v>
      </c>
    </row>
    <row r="121" spans="2:39" x14ac:dyDescent="0.25">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25">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25">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25">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25">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25">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25">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25">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25">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25">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25">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25">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25">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25">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25">
      <c r="B136" s="441" t="s">
        <v>162</v>
      </c>
      <c r="C136" s="523"/>
      <c r="V136" s="786"/>
      <c r="X136" s="764" t="s">
        <v>99</v>
      </c>
    </row>
    <row r="137" spans="2:39" x14ac:dyDescent="0.25">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25">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25">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25">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25">
      <c r="B142" s="441" t="s">
        <v>165</v>
      </c>
      <c r="C142" s="523"/>
      <c r="V142" s="786"/>
      <c r="X142" s="764" t="s">
        <v>99</v>
      </c>
    </row>
    <row r="143" spans="2:39" x14ac:dyDescent="0.25">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25">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25">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25">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25">
      <c r="B148" s="441" t="s">
        <v>168</v>
      </c>
      <c r="C148" s="523"/>
      <c r="V148" s="786"/>
      <c r="X148" s="764" t="s">
        <v>99</v>
      </c>
    </row>
    <row r="149" spans="2:39" x14ac:dyDescent="0.25">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25">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25">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25">
      <c r="B153" s="441" t="s">
        <v>169</v>
      </c>
      <c r="C153" s="523"/>
      <c r="V153" s="786"/>
      <c r="X153" s="764" t="s">
        <v>99</v>
      </c>
    </row>
    <row r="154" spans="2:39" x14ac:dyDescent="0.25">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25">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25">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25">
      <c r="B158" s="441" t="s">
        <v>170</v>
      </c>
      <c r="C158" s="523"/>
      <c r="V158" s="786"/>
      <c r="X158" s="764" t="s">
        <v>99</v>
      </c>
    </row>
    <row r="159" spans="2:39" x14ac:dyDescent="0.25">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25">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25">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25">
      <c r="B163" s="476" t="s">
        <v>172</v>
      </c>
      <c r="C163" s="523"/>
      <c r="X163" s="764" t="s">
        <v>99</v>
      </c>
    </row>
    <row r="164" spans="2:39" x14ac:dyDescent="0.25">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25">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25">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25">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25">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25">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25">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25">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25">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25">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25">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25">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25">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25">
      <c r="B178" s="441" t="s">
        <v>184</v>
      </c>
      <c r="C178" s="523"/>
      <c r="V178" s="786"/>
      <c r="X178" s="764" t="s">
        <v>99</v>
      </c>
    </row>
    <row r="179" spans="2:39" x14ac:dyDescent="0.25">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25">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25">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25">
      <c r="B183" s="441" t="s">
        <v>187</v>
      </c>
      <c r="C183" s="523"/>
      <c r="V183" s="786"/>
      <c r="X183" s="764" t="s">
        <v>99</v>
      </c>
    </row>
    <row r="184" spans="2:39" x14ac:dyDescent="0.25">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25">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25">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F79" sqref="F79"/>
    </sheetView>
  </sheetViews>
  <sheetFormatPr defaultRowHeight="15" x14ac:dyDescent="0.25"/>
  <cols>
    <col min="1" max="1" width="5.7109375" customWidth="1"/>
    <col min="2" max="2" width="30.28515625" customWidth="1"/>
    <col min="3" max="16" width="12.5703125" customWidth="1"/>
    <col min="18" max="18" width="14.7109375" customWidth="1"/>
    <col min="252" max="252" width="48.7109375" customWidth="1"/>
    <col min="253" max="253" width="14.7109375" customWidth="1"/>
    <col min="254" max="254" width="14.42578125" customWidth="1"/>
    <col min="255" max="255" width="12.28515625" customWidth="1"/>
    <col min="256" max="256" width="13.7109375" customWidth="1"/>
    <col min="257" max="257" width="11.28515625" customWidth="1"/>
    <col min="258" max="258" width="12.42578125" customWidth="1"/>
    <col min="259" max="259" width="10.28515625" customWidth="1"/>
    <col min="260" max="260" width="15" customWidth="1"/>
    <col min="261" max="261" width="13.28515625" customWidth="1"/>
    <col min="262" max="262" width="12.28515625" customWidth="1"/>
    <col min="263" max="263" width="12.42578125" customWidth="1"/>
    <col min="264" max="264" width="10.7109375" customWidth="1"/>
    <col min="265" max="265" width="13" customWidth="1"/>
    <col min="508" max="508" width="48.7109375" customWidth="1"/>
    <col min="509" max="509" width="14.7109375" customWidth="1"/>
    <col min="510" max="510" width="14.42578125" customWidth="1"/>
    <col min="511" max="511" width="12.28515625" customWidth="1"/>
    <col min="512" max="512" width="13.7109375" customWidth="1"/>
    <col min="513" max="513" width="11.28515625" customWidth="1"/>
    <col min="514" max="514" width="12.42578125" customWidth="1"/>
    <col min="515" max="515" width="10.28515625" customWidth="1"/>
    <col min="516" max="516" width="15" customWidth="1"/>
    <col min="517" max="517" width="13.28515625" customWidth="1"/>
    <col min="518" max="518" width="12.28515625" customWidth="1"/>
    <col min="519" max="519" width="12.42578125" customWidth="1"/>
    <col min="520" max="520" width="10.7109375" customWidth="1"/>
    <col min="521" max="521" width="13" customWidth="1"/>
    <col min="764" max="764" width="48.7109375" customWidth="1"/>
    <col min="765" max="765" width="14.7109375" customWidth="1"/>
    <col min="766" max="766" width="14.42578125" customWidth="1"/>
    <col min="767" max="767" width="12.28515625" customWidth="1"/>
    <col min="768" max="768" width="13.7109375" customWidth="1"/>
    <col min="769" max="769" width="11.28515625" customWidth="1"/>
    <col min="770" max="770" width="12.42578125" customWidth="1"/>
    <col min="771" max="771" width="10.28515625" customWidth="1"/>
    <col min="772" max="772" width="15" customWidth="1"/>
    <col min="773" max="773" width="13.28515625" customWidth="1"/>
    <col min="774" max="774" width="12.28515625" customWidth="1"/>
    <col min="775" max="775" width="12.42578125" customWidth="1"/>
    <col min="776" max="776" width="10.7109375" customWidth="1"/>
    <col min="777" max="777" width="13" customWidth="1"/>
    <col min="1020" max="1020" width="48.7109375" customWidth="1"/>
    <col min="1021" max="1021" width="14.7109375" customWidth="1"/>
    <col min="1022" max="1022" width="14.42578125" customWidth="1"/>
    <col min="1023" max="1023" width="12.28515625" customWidth="1"/>
    <col min="1024" max="1024" width="13.7109375" customWidth="1"/>
    <col min="1025" max="1025" width="11.28515625" customWidth="1"/>
    <col min="1026" max="1026" width="12.42578125" customWidth="1"/>
    <col min="1027" max="1027" width="10.28515625" customWidth="1"/>
    <col min="1028" max="1028" width="15" customWidth="1"/>
    <col min="1029" max="1029" width="13.28515625" customWidth="1"/>
    <col min="1030" max="1030" width="12.28515625" customWidth="1"/>
    <col min="1031" max="1031" width="12.42578125" customWidth="1"/>
    <col min="1032" max="1032" width="10.7109375" customWidth="1"/>
    <col min="1033" max="1033" width="13" customWidth="1"/>
    <col min="1276" max="1276" width="48.7109375" customWidth="1"/>
    <col min="1277" max="1277" width="14.7109375" customWidth="1"/>
    <col min="1278" max="1278" width="14.42578125" customWidth="1"/>
    <col min="1279" max="1279" width="12.28515625" customWidth="1"/>
    <col min="1280" max="1280" width="13.7109375" customWidth="1"/>
    <col min="1281" max="1281" width="11.28515625" customWidth="1"/>
    <col min="1282" max="1282" width="12.42578125" customWidth="1"/>
    <col min="1283" max="1283" width="10.28515625" customWidth="1"/>
    <col min="1284" max="1284" width="15" customWidth="1"/>
    <col min="1285" max="1285" width="13.28515625" customWidth="1"/>
    <col min="1286" max="1286" width="12.28515625" customWidth="1"/>
    <col min="1287" max="1287" width="12.42578125" customWidth="1"/>
    <col min="1288" max="1288" width="10.7109375" customWidth="1"/>
    <col min="1289" max="1289" width="13" customWidth="1"/>
    <col min="1532" max="1532" width="48.7109375" customWidth="1"/>
    <col min="1533" max="1533" width="14.7109375" customWidth="1"/>
    <col min="1534" max="1534" width="14.42578125" customWidth="1"/>
    <col min="1535" max="1535" width="12.28515625" customWidth="1"/>
    <col min="1536" max="1536" width="13.7109375" customWidth="1"/>
    <col min="1537" max="1537" width="11.28515625" customWidth="1"/>
    <col min="1538" max="1538" width="12.42578125" customWidth="1"/>
    <col min="1539" max="1539" width="10.28515625" customWidth="1"/>
    <col min="1540" max="1540" width="15" customWidth="1"/>
    <col min="1541" max="1541" width="13.28515625" customWidth="1"/>
    <col min="1542" max="1542" width="12.28515625" customWidth="1"/>
    <col min="1543" max="1543" width="12.42578125" customWidth="1"/>
    <col min="1544" max="1544" width="10.7109375" customWidth="1"/>
    <col min="1545" max="1545" width="13" customWidth="1"/>
    <col min="1788" max="1788" width="48.7109375" customWidth="1"/>
    <col min="1789" max="1789" width="14.7109375" customWidth="1"/>
    <col min="1790" max="1790" width="14.42578125" customWidth="1"/>
    <col min="1791" max="1791" width="12.28515625" customWidth="1"/>
    <col min="1792" max="1792" width="13.7109375" customWidth="1"/>
    <col min="1793" max="1793" width="11.28515625" customWidth="1"/>
    <col min="1794" max="1794" width="12.42578125" customWidth="1"/>
    <col min="1795" max="1795" width="10.28515625" customWidth="1"/>
    <col min="1796" max="1796" width="15" customWidth="1"/>
    <col min="1797" max="1797" width="13.28515625" customWidth="1"/>
    <col min="1798" max="1798" width="12.28515625" customWidth="1"/>
    <col min="1799" max="1799" width="12.42578125" customWidth="1"/>
    <col min="1800" max="1800" width="10.7109375" customWidth="1"/>
    <col min="1801" max="1801" width="13" customWidth="1"/>
    <col min="2044" max="2044" width="48.7109375" customWidth="1"/>
    <col min="2045" max="2045" width="14.7109375" customWidth="1"/>
    <col min="2046" max="2046" width="14.42578125" customWidth="1"/>
    <col min="2047" max="2047" width="12.28515625" customWidth="1"/>
    <col min="2048" max="2048" width="13.7109375" customWidth="1"/>
    <col min="2049" max="2049" width="11.28515625" customWidth="1"/>
    <col min="2050" max="2050" width="12.42578125" customWidth="1"/>
    <col min="2051" max="2051" width="10.28515625" customWidth="1"/>
    <col min="2052" max="2052" width="15" customWidth="1"/>
    <col min="2053" max="2053" width="13.28515625" customWidth="1"/>
    <col min="2054" max="2054" width="12.28515625" customWidth="1"/>
    <col min="2055" max="2055" width="12.42578125" customWidth="1"/>
    <col min="2056" max="2056" width="10.7109375" customWidth="1"/>
    <col min="2057" max="2057" width="13" customWidth="1"/>
    <col min="2300" max="2300" width="48.7109375" customWidth="1"/>
    <col min="2301" max="2301" width="14.7109375" customWidth="1"/>
    <col min="2302" max="2302" width="14.42578125" customWidth="1"/>
    <col min="2303" max="2303" width="12.28515625" customWidth="1"/>
    <col min="2304" max="2304" width="13.7109375" customWidth="1"/>
    <col min="2305" max="2305" width="11.28515625" customWidth="1"/>
    <col min="2306" max="2306" width="12.42578125" customWidth="1"/>
    <col min="2307" max="2307" width="10.28515625" customWidth="1"/>
    <col min="2308" max="2308" width="15" customWidth="1"/>
    <col min="2309" max="2309" width="13.28515625" customWidth="1"/>
    <col min="2310" max="2310" width="12.28515625" customWidth="1"/>
    <col min="2311" max="2311" width="12.42578125" customWidth="1"/>
    <col min="2312" max="2312" width="10.7109375" customWidth="1"/>
    <col min="2313" max="2313" width="13" customWidth="1"/>
    <col min="2556" max="2556" width="48.7109375" customWidth="1"/>
    <col min="2557" max="2557" width="14.7109375" customWidth="1"/>
    <col min="2558" max="2558" width="14.42578125" customWidth="1"/>
    <col min="2559" max="2559" width="12.28515625" customWidth="1"/>
    <col min="2560" max="2560" width="13.7109375" customWidth="1"/>
    <col min="2561" max="2561" width="11.28515625" customWidth="1"/>
    <col min="2562" max="2562" width="12.42578125" customWidth="1"/>
    <col min="2563" max="2563" width="10.28515625" customWidth="1"/>
    <col min="2564" max="2564" width="15" customWidth="1"/>
    <col min="2565" max="2565" width="13.28515625" customWidth="1"/>
    <col min="2566" max="2566" width="12.28515625" customWidth="1"/>
    <col min="2567" max="2567" width="12.42578125" customWidth="1"/>
    <col min="2568" max="2568" width="10.7109375" customWidth="1"/>
    <col min="2569" max="2569" width="13" customWidth="1"/>
    <col min="2812" max="2812" width="48.7109375" customWidth="1"/>
    <col min="2813" max="2813" width="14.7109375" customWidth="1"/>
    <col min="2814" max="2814" width="14.42578125" customWidth="1"/>
    <col min="2815" max="2815" width="12.28515625" customWidth="1"/>
    <col min="2816" max="2816" width="13.7109375" customWidth="1"/>
    <col min="2817" max="2817" width="11.28515625" customWidth="1"/>
    <col min="2818" max="2818" width="12.42578125" customWidth="1"/>
    <col min="2819" max="2819" width="10.28515625" customWidth="1"/>
    <col min="2820" max="2820" width="15" customWidth="1"/>
    <col min="2821" max="2821" width="13.28515625" customWidth="1"/>
    <col min="2822" max="2822" width="12.28515625" customWidth="1"/>
    <col min="2823" max="2823" width="12.42578125" customWidth="1"/>
    <col min="2824" max="2824" width="10.7109375" customWidth="1"/>
    <col min="2825" max="2825" width="13" customWidth="1"/>
    <col min="3068" max="3068" width="48.7109375" customWidth="1"/>
    <col min="3069" max="3069" width="14.7109375" customWidth="1"/>
    <col min="3070" max="3070" width="14.42578125" customWidth="1"/>
    <col min="3071" max="3071" width="12.28515625" customWidth="1"/>
    <col min="3072" max="3072" width="13.7109375" customWidth="1"/>
    <col min="3073" max="3073" width="11.28515625" customWidth="1"/>
    <col min="3074" max="3074" width="12.42578125" customWidth="1"/>
    <col min="3075" max="3075" width="10.28515625" customWidth="1"/>
    <col min="3076" max="3076" width="15" customWidth="1"/>
    <col min="3077" max="3077" width="13.28515625" customWidth="1"/>
    <col min="3078" max="3078" width="12.28515625" customWidth="1"/>
    <col min="3079" max="3079" width="12.42578125" customWidth="1"/>
    <col min="3080" max="3080" width="10.7109375" customWidth="1"/>
    <col min="3081" max="3081" width="13" customWidth="1"/>
    <col min="3324" max="3324" width="48.7109375" customWidth="1"/>
    <col min="3325" max="3325" width="14.7109375" customWidth="1"/>
    <col min="3326" max="3326" width="14.42578125" customWidth="1"/>
    <col min="3327" max="3327" width="12.28515625" customWidth="1"/>
    <col min="3328" max="3328" width="13.7109375" customWidth="1"/>
    <col min="3329" max="3329" width="11.28515625" customWidth="1"/>
    <col min="3330" max="3330" width="12.42578125" customWidth="1"/>
    <col min="3331" max="3331" width="10.28515625" customWidth="1"/>
    <col min="3332" max="3332" width="15" customWidth="1"/>
    <col min="3333" max="3333" width="13.28515625" customWidth="1"/>
    <col min="3334" max="3334" width="12.28515625" customWidth="1"/>
    <col min="3335" max="3335" width="12.42578125" customWidth="1"/>
    <col min="3336" max="3336" width="10.7109375" customWidth="1"/>
    <col min="3337" max="3337" width="13" customWidth="1"/>
    <col min="3580" max="3580" width="48.7109375" customWidth="1"/>
    <col min="3581" max="3581" width="14.7109375" customWidth="1"/>
    <col min="3582" max="3582" width="14.42578125" customWidth="1"/>
    <col min="3583" max="3583" width="12.28515625" customWidth="1"/>
    <col min="3584" max="3584" width="13.7109375" customWidth="1"/>
    <col min="3585" max="3585" width="11.28515625" customWidth="1"/>
    <col min="3586" max="3586" width="12.42578125" customWidth="1"/>
    <col min="3587" max="3587" width="10.28515625" customWidth="1"/>
    <col min="3588" max="3588" width="15" customWidth="1"/>
    <col min="3589" max="3589" width="13.28515625" customWidth="1"/>
    <col min="3590" max="3590" width="12.28515625" customWidth="1"/>
    <col min="3591" max="3591" width="12.42578125" customWidth="1"/>
    <col min="3592" max="3592" width="10.7109375" customWidth="1"/>
    <col min="3593" max="3593" width="13" customWidth="1"/>
    <col min="3836" max="3836" width="48.7109375" customWidth="1"/>
    <col min="3837" max="3837" width="14.7109375" customWidth="1"/>
    <col min="3838" max="3838" width="14.42578125" customWidth="1"/>
    <col min="3839" max="3839" width="12.28515625" customWidth="1"/>
    <col min="3840" max="3840" width="13.7109375" customWidth="1"/>
    <col min="3841" max="3841" width="11.28515625" customWidth="1"/>
    <col min="3842" max="3842" width="12.42578125" customWidth="1"/>
    <col min="3843" max="3843" width="10.28515625" customWidth="1"/>
    <col min="3844" max="3844" width="15" customWidth="1"/>
    <col min="3845" max="3845" width="13.28515625" customWidth="1"/>
    <col min="3846" max="3846" width="12.28515625" customWidth="1"/>
    <col min="3847" max="3847" width="12.42578125" customWidth="1"/>
    <col min="3848" max="3848" width="10.7109375" customWidth="1"/>
    <col min="3849" max="3849" width="13" customWidth="1"/>
    <col min="4092" max="4092" width="48.7109375" customWidth="1"/>
    <col min="4093" max="4093" width="14.7109375" customWidth="1"/>
    <col min="4094" max="4094" width="14.42578125" customWidth="1"/>
    <col min="4095" max="4095" width="12.28515625" customWidth="1"/>
    <col min="4096" max="4096" width="13.7109375" customWidth="1"/>
    <col min="4097" max="4097" width="11.28515625" customWidth="1"/>
    <col min="4098" max="4098" width="12.42578125" customWidth="1"/>
    <col min="4099" max="4099" width="10.28515625" customWidth="1"/>
    <col min="4100" max="4100" width="15" customWidth="1"/>
    <col min="4101" max="4101" width="13.28515625" customWidth="1"/>
    <col min="4102" max="4102" width="12.28515625" customWidth="1"/>
    <col min="4103" max="4103" width="12.42578125" customWidth="1"/>
    <col min="4104" max="4104" width="10.7109375" customWidth="1"/>
    <col min="4105" max="4105" width="13" customWidth="1"/>
    <col min="4348" max="4348" width="48.7109375" customWidth="1"/>
    <col min="4349" max="4349" width="14.7109375" customWidth="1"/>
    <col min="4350" max="4350" width="14.42578125" customWidth="1"/>
    <col min="4351" max="4351" width="12.28515625" customWidth="1"/>
    <col min="4352" max="4352" width="13.7109375" customWidth="1"/>
    <col min="4353" max="4353" width="11.28515625" customWidth="1"/>
    <col min="4354" max="4354" width="12.42578125" customWidth="1"/>
    <col min="4355" max="4355" width="10.28515625" customWidth="1"/>
    <col min="4356" max="4356" width="15" customWidth="1"/>
    <col min="4357" max="4357" width="13.28515625" customWidth="1"/>
    <col min="4358" max="4358" width="12.28515625" customWidth="1"/>
    <col min="4359" max="4359" width="12.42578125" customWidth="1"/>
    <col min="4360" max="4360" width="10.7109375" customWidth="1"/>
    <col min="4361" max="4361" width="13" customWidth="1"/>
    <col min="4604" max="4604" width="48.7109375" customWidth="1"/>
    <col min="4605" max="4605" width="14.7109375" customWidth="1"/>
    <col min="4606" max="4606" width="14.42578125" customWidth="1"/>
    <col min="4607" max="4607" width="12.28515625" customWidth="1"/>
    <col min="4608" max="4608" width="13.7109375" customWidth="1"/>
    <col min="4609" max="4609" width="11.28515625" customWidth="1"/>
    <col min="4610" max="4610" width="12.42578125" customWidth="1"/>
    <col min="4611" max="4611" width="10.28515625" customWidth="1"/>
    <col min="4612" max="4612" width="15" customWidth="1"/>
    <col min="4613" max="4613" width="13.28515625" customWidth="1"/>
    <col min="4614" max="4614" width="12.28515625" customWidth="1"/>
    <col min="4615" max="4615" width="12.42578125" customWidth="1"/>
    <col min="4616" max="4616" width="10.7109375" customWidth="1"/>
    <col min="4617" max="4617" width="13" customWidth="1"/>
    <col min="4860" max="4860" width="48.7109375" customWidth="1"/>
    <col min="4861" max="4861" width="14.7109375" customWidth="1"/>
    <col min="4862" max="4862" width="14.42578125" customWidth="1"/>
    <col min="4863" max="4863" width="12.28515625" customWidth="1"/>
    <col min="4864" max="4864" width="13.7109375" customWidth="1"/>
    <col min="4865" max="4865" width="11.28515625" customWidth="1"/>
    <col min="4866" max="4866" width="12.42578125" customWidth="1"/>
    <col min="4867" max="4867" width="10.28515625" customWidth="1"/>
    <col min="4868" max="4868" width="15" customWidth="1"/>
    <col min="4869" max="4869" width="13.28515625" customWidth="1"/>
    <col min="4870" max="4870" width="12.28515625" customWidth="1"/>
    <col min="4871" max="4871" width="12.42578125" customWidth="1"/>
    <col min="4872" max="4872" width="10.7109375" customWidth="1"/>
    <col min="4873" max="4873" width="13" customWidth="1"/>
    <col min="5116" max="5116" width="48.7109375" customWidth="1"/>
    <col min="5117" max="5117" width="14.7109375" customWidth="1"/>
    <col min="5118" max="5118" width="14.42578125" customWidth="1"/>
    <col min="5119" max="5119" width="12.28515625" customWidth="1"/>
    <col min="5120" max="5120" width="13.7109375" customWidth="1"/>
    <col min="5121" max="5121" width="11.28515625" customWidth="1"/>
    <col min="5122" max="5122" width="12.42578125" customWidth="1"/>
    <col min="5123" max="5123" width="10.28515625" customWidth="1"/>
    <col min="5124" max="5124" width="15" customWidth="1"/>
    <col min="5125" max="5125" width="13.28515625" customWidth="1"/>
    <col min="5126" max="5126" width="12.28515625" customWidth="1"/>
    <col min="5127" max="5127" width="12.42578125" customWidth="1"/>
    <col min="5128" max="5128" width="10.7109375" customWidth="1"/>
    <col min="5129" max="5129" width="13" customWidth="1"/>
    <col min="5372" max="5372" width="48.7109375" customWidth="1"/>
    <col min="5373" max="5373" width="14.7109375" customWidth="1"/>
    <col min="5374" max="5374" width="14.42578125" customWidth="1"/>
    <col min="5375" max="5375" width="12.28515625" customWidth="1"/>
    <col min="5376" max="5376" width="13.7109375" customWidth="1"/>
    <col min="5377" max="5377" width="11.28515625" customWidth="1"/>
    <col min="5378" max="5378" width="12.42578125" customWidth="1"/>
    <col min="5379" max="5379" width="10.28515625" customWidth="1"/>
    <col min="5380" max="5380" width="15" customWidth="1"/>
    <col min="5381" max="5381" width="13.28515625" customWidth="1"/>
    <col min="5382" max="5382" width="12.28515625" customWidth="1"/>
    <col min="5383" max="5383" width="12.42578125" customWidth="1"/>
    <col min="5384" max="5384" width="10.7109375" customWidth="1"/>
    <col min="5385" max="5385" width="13" customWidth="1"/>
    <col min="5628" max="5628" width="48.7109375" customWidth="1"/>
    <col min="5629" max="5629" width="14.7109375" customWidth="1"/>
    <col min="5630" max="5630" width="14.42578125" customWidth="1"/>
    <col min="5631" max="5631" width="12.28515625" customWidth="1"/>
    <col min="5632" max="5632" width="13.7109375" customWidth="1"/>
    <col min="5633" max="5633" width="11.28515625" customWidth="1"/>
    <col min="5634" max="5634" width="12.42578125" customWidth="1"/>
    <col min="5635" max="5635" width="10.28515625" customWidth="1"/>
    <col min="5636" max="5636" width="15" customWidth="1"/>
    <col min="5637" max="5637" width="13.28515625" customWidth="1"/>
    <col min="5638" max="5638" width="12.28515625" customWidth="1"/>
    <col min="5639" max="5639" width="12.42578125" customWidth="1"/>
    <col min="5640" max="5640" width="10.7109375" customWidth="1"/>
    <col min="5641" max="5641" width="13" customWidth="1"/>
    <col min="5884" max="5884" width="48.7109375" customWidth="1"/>
    <col min="5885" max="5885" width="14.7109375" customWidth="1"/>
    <col min="5886" max="5886" width="14.42578125" customWidth="1"/>
    <col min="5887" max="5887" width="12.28515625" customWidth="1"/>
    <col min="5888" max="5888" width="13.7109375" customWidth="1"/>
    <col min="5889" max="5889" width="11.28515625" customWidth="1"/>
    <col min="5890" max="5890" width="12.42578125" customWidth="1"/>
    <col min="5891" max="5891" width="10.28515625" customWidth="1"/>
    <col min="5892" max="5892" width="15" customWidth="1"/>
    <col min="5893" max="5893" width="13.28515625" customWidth="1"/>
    <col min="5894" max="5894" width="12.28515625" customWidth="1"/>
    <col min="5895" max="5895" width="12.42578125" customWidth="1"/>
    <col min="5896" max="5896" width="10.7109375" customWidth="1"/>
    <col min="5897" max="5897" width="13" customWidth="1"/>
    <col min="6140" max="6140" width="48.7109375" customWidth="1"/>
    <col min="6141" max="6141" width="14.7109375" customWidth="1"/>
    <col min="6142" max="6142" width="14.42578125" customWidth="1"/>
    <col min="6143" max="6143" width="12.28515625" customWidth="1"/>
    <col min="6144" max="6144" width="13.7109375" customWidth="1"/>
    <col min="6145" max="6145" width="11.28515625" customWidth="1"/>
    <col min="6146" max="6146" width="12.42578125" customWidth="1"/>
    <col min="6147" max="6147" width="10.28515625" customWidth="1"/>
    <col min="6148" max="6148" width="15" customWidth="1"/>
    <col min="6149" max="6149" width="13.28515625" customWidth="1"/>
    <col min="6150" max="6150" width="12.28515625" customWidth="1"/>
    <col min="6151" max="6151" width="12.42578125" customWidth="1"/>
    <col min="6152" max="6152" width="10.7109375" customWidth="1"/>
    <col min="6153" max="6153" width="13" customWidth="1"/>
    <col min="6396" max="6396" width="48.7109375" customWidth="1"/>
    <col min="6397" max="6397" width="14.7109375" customWidth="1"/>
    <col min="6398" max="6398" width="14.42578125" customWidth="1"/>
    <col min="6399" max="6399" width="12.28515625" customWidth="1"/>
    <col min="6400" max="6400" width="13.7109375" customWidth="1"/>
    <col min="6401" max="6401" width="11.28515625" customWidth="1"/>
    <col min="6402" max="6402" width="12.42578125" customWidth="1"/>
    <col min="6403" max="6403" width="10.28515625" customWidth="1"/>
    <col min="6404" max="6404" width="15" customWidth="1"/>
    <col min="6405" max="6405" width="13.28515625" customWidth="1"/>
    <col min="6406" max="6406" width="12.28515625" customWidth="1"/>
    <col min="6407" max="6407" width="12.42578125" customWidth="1"/>
    <col min="6408" max="6408" width="10.7109375" customWidth="1"/>
    <col min="6409" max="6409" width="13" customWidth="1"/>
    <col min="6652" max="6652" width="48.7109375" customWidth="1"/>
    <col min="6653" max="6653" width="14.7109375" customWidth="1"/>
    <col min="6654" max="6654" width="14.42578125" customWidth="1"/>
    <col min="6655" max="6655" width="12.28515625" customWidth="1"/>
    <col min="6656" max="6656" width="13.7109375" customWidth="1"/>
    <col min="6657" max="6657" width="11.28515625" customWidth="1"/>
    <col min="6658" max="6658" width="12.42578125" customWidth="1"/>
    <col min="6659" max="6659" width="10.28515625" customWidth="1"/>
    <col min="6660" max="6660" width="15" customWidth="1"/>
    <col min="6661" max="6661" width="13.28515625" customWidth="1"/>
    <col min="6662" max="6662" width="12.28515625" customWidth="1"/>
    <col min="6663" max="6663" width="12.42578125" customWidth="1"/>
    <col min="6664" max="6664" width="10.7109375" customWidth="1"/>
    <col min="6665" max="6665" width="13" customWidth="1"/>
    <col min="6908" max="6908" width="48.7109375" customWidth="1"/>
    <col min="6909" max="6909" width="14.7109375" customWidth="1"/>
    <col min="6910" max="6910" width="14.42578125" customWidth="1"/>
    <col min="6911" max="6911" width="12.28515625" customWidth="1"/>
    <col min="6912" max="6912" width="13.7109375" customWidth="1"/>
    <col min="6913" max="6913" width="11.28515625" customWidth="1"/>
    <col min="6914" max="6914" width="12.42578125" customWidth="1"/>
    <col min="6915" max="6915" width="10.28515625" customWidth="1"/>
    <col min="6916" max="6916" width="15" customWidth="1"/>
    <col min="6917" max="6917" width="13.28515625" customWidth="1"/>
    <col min="6918" max="6918" width="12.28515625" customWidth="1"/>
    <col min="6919" max="6919" width="12.42578125" customWidth="1"/>
    <col min="6920" max="6920" width="10.7109375" customWidth="1"/>
    <col min="6921" max="6921" width="13" customWidth="1"/>
    <col min="7164" max="7164" width="48.7109375" customWidth="1"/>
    <col min="7165" max="7165" width="14.7109375" customWidth="1"/>
    <col min="7166" max="7166" width="14.42578125" customWidth="1"/>
    <col min="7167" max="7167" width="12.28515625" customWidth="1"/>
    <col min="7168" max="7168" width="13.7109375" customWidth="1"/>
    <col min="7169" max="7169" width="11.28515625" customWidth="1"/>
    <col min="7170" max="7170" width="12.42578125" customWidth="1"/>
    <col min="7171" max="7171" width="10.28515625" customWidth="1"/>
    <col min="7172" max="7172" width="15" customWidth="1"/>
    <col min="7173" max="7173" width="13.28515625" customWidth="1"/>
    <col min="7174" max="7174" width="12.28515625" customWidth="1"/>
    <col min="7175" max="7175" width="12.42578125" customWidth="1"/>
    <col min="7176" max="7176" width="10.7109375" customWidth="1"/>
    <col min="7177" max="7177" width="13" customWidth="1"/>
    <col min="7420" max="7420" width="48.7109375" customWidth="1"/>
    <col min="7421" max="7421" width="14.7109375" customWidth="1"/>
    <col min="7422" max="7422" width="14.42578125" customWidth="1"/>
    <col min="7423" max="7423" width="12.28515625" customWidth="1"/>
    <col min="7424" max="7424" width="13.7109375" customWidth="1"/>
    <col min="7425" max="7425" width="11.28515625" customWidth="1"/>
    <col min="7426" max="7426" width="12.42578125" customWidth="1"/>
    <col min="7427" max="7427" width="10.28515625" customWidth="1"/>
    <col min="7428" max="7428" width="15" customWidth="1"/>
    <col min="7429" max="7429" width="13.28515625" customWidth="1"/>
    <col min="7430" max="7430" width="12.28515625" customWidth="1"/>
    <col min="7431" max="7431" width="12.42578125" customWidth="1"/>
    <col min="7432" max="7432" width="10.7109375" customWidth="1"/>
    <col min="7433" max="7433" width="13" customWidth="1"/>
    <col min="7676" max="7676" width="48.7109375" customWidth="1"/>
    <col min="7677" max="7677" width="14.7109375" customWidth="1"/>
    <col min="7678" max="7678" width="14.42578125" customWidth="1"/>
    <col min="7679" max="7679" width="12.28515625" customWidth="1"/>
    <col min="7680" max="7680" width="13.7109375" customWidth="1"/>
    <col min="7681" max="7681" width="11.28515625" customWidth="1"/>
    <col min="7682" max="7682" width="12.42578125" customWidth="1"/>
    <col min="7683" max="7683" width="10.28515625" customWidth="1"/>
    <col min="7684" max="7684" width="15" customWidth="1"/>
    <col min="7685" max="7685" width="13.28515625" customWidth="1"/>
    <col min="7686" max="7686" width="12.28515625" customWidth="1"/>
    <col min="7687" max="7687" width="12.42578125" customWidth="1"/>
    <col min="7688" max="7688" width="10.7109375" customWidth="1"/>
    <col min="7689" max="7689" width="13" customWidth="1"/>
    <col min="7932" max="7932" width="48.7109375" customWidth="1"/>
    <col min="7933" max="7933" width="14.7109375" customWidth="1"/>
    <col min="7934" max="7934" width="14.42578125" customWidth="1"/>
    <col min="7935" max="7935" width="12.28515625" customWidth="1"/>
    <col min="7936" max="7936" width="13.7109375" customWidth="1"/>
    <col min="7937" max="7937" width="11.28515625" customWidth="1"/>
    <col min="7938" max="7938" width="12.42578125" customWidth="1"/>
    <col min="7939" max="7939" width="10.28515625" customWidth="1"/>
    <col min="7940" max="7940" width="15" customWidth="1"/>
    <col min="7941" max="7941" width="13.28515625" customWidth="1"/>
    <col min="7942" max="7942" width="12.28515625" customWidth="1"/>
    <col min="7943" max="7943" width="12.42578125" customWidth="1"/>
    <col min="7944" max="7944" width="10.7109375" customWidth="1"/>
    <col min="7945" max="7945" width="13" customWidth="1"/>
    <col min="8188" max="8188" width="48.7109375" customWidth="1"/>
    <col min="8189" max="8189" width="14.7109375" customWidth="1"/>
    <col min="8190" max="8190" width="14.42578125" customWidth="1"/>
    <col min="8191" max="8191" width="12.28515625" customWidth="1"/>
    <col min="8192" max="8192" width="13.7109375" customWidth="1"/>
    <col min="8193" max="8193" width="11.28515625" customWidth="1"/>
    <col min="8194" max="8194" width="12.42578125" customWidth="1"/>
    <col min="8195" max="8195" width="10.28515625" customWidth="1"/>
    <col min="8196" max="8196" width="15" customWidth="1"/>
    <col min="8197" max="8197" width="13.28515625" customWidth="1"/>
    <col min="8198" max="8198" width="12.28515625" customWidth="1"/>
    <col min="8199" max="8199" width="12.42578125" customWidth="1"/>
    <col min="8200" max="8200" width="10.7109375" customWidth="1"/>
    <col min="8201" max="8201" width="13" customWidth="1"/>
    <col min="8444" max="8444" width="48.7109375" customWidth="1"/>
    <col min="8445" max="8445" width="14.7109375" customWidth="1"/>
    <col min="8446" max="8446" width="14.42578125" customWidth="1"/>
    <col min="8447" max="8447" width="12.28515625" customWidth="1"/>
    <col min="8448" max="8448" width="13.7109375" customWidth="1"/>
    <col min="8449" max="8449" width="11.28515625" customWidth="1"/>
    <col min="8450" max="8450" width="12.42578125" customWidth="1"/>
    <col min="8451" max="8451" width="10.28515625" customWidth="1"/>
    <col min="8452" max="8452" width="15" customWidth="1"/>
    <col min="8453" max="8453" width="13.28515625" customWidth="1"/>
    <col min="8454" max="8454" width="12.28515625" customWidth="1"/>
    <col min="8455" max="8455" width="12.42578125" customWidth="1"/>
    <col min="8456" max="8456" width="10.7109375" customWidth="1"/>
    <col min="8457" max="8457" width="13" customWidth="1"/>
    <col min="8700" max="8700" width="48.7109375" customWidth="1"/>
    <col min="8701" max="8701" width="14.7109375" customWidth="1"/>
    <col min="8702" max="8702" width="14.42578125" customWidth="1"/>
    <col min="8703" max="8703" width="12.28515625" customWidth="1"/>
    <col min="8704" max="8704" width="13.7109375" customWidth="1"/>
    <col min="8705" max="8705" width="11.28515625" customWidth="1"/>
    <col min="8706" max="8706" width="12.42578125" customWidth="1"/>
    <col min="8707" max="8707" width="10.28515625" customWidth="1"/>
    <col min="8708" max="8708" width="15" customWidth="1"/>
    <col min="8709" max="8709" width="13.28515625" customWidth="1"/>
    <col min="8710" max="8710" width="12.28515625" customWidth="1"/>
    <col min="8711" max="8711" width="12.42578125" customWidth="1"/>
    <col min="8712" max="8712" width="10.7109375" customWidth="1"/>
    <col min="8713" max="8713" width="13" customWidth="1"/>
    <col min="8956" max="8956" width="48.7109375" customWidth="1"/>
    <col min="8957" max="8957" width="14.7109375" customWidth="1"/>
    <col min="8958" max="8958" width="14.42578125" customWidth="1"/>
    <col min="8959" max="8959" width="12.28515625" customWidth="1"/>
    <col min="8960" max="8960" width="13.7109375" customWidth="1"/>
    <col min="8961" max="8961" width="11.28515625" customWidth="1"/>
    <col min="8962" max="8962" width="12.42578125" customWidth="1"/>
    <col min="8963" max="8963" width="10.28515625" customWidth="1"/>
    <col min="8964" max="8964" width="15" customWidth="1"/>
    <col min="8965" max="8965" width="13.28515625" customWidth="1"/>
    <col min="8966" max="8966" width="12.28515625" customWidth="1"/>
    <col min="8967" max="8967" width="12.42578125" customWidth="1"/>
    <col min="8968" max="8968" width="10.7109375" customWidth="1"/>
    <col min="8969" max="8969" width="13" customWidth="1"/>
    <col min="9212" max="9212" width="48.7109375" customWidth="1"/>
    <col min="9213" max="9213" width="14.7109375" customWidth="1"/>
    <col min="9214" max="9214" width="14.42578125" customWidth="1"/>
    <col min="9215" max="9215" width="12.28515625" customWidth="1"/>
    <col min="9216" max="9216" width="13.7109375" customWidth="1"/>
    <col min="9217" max="9217" width="11.28515625" customWidth="1"/>
    <col min="9218" max="9218" width="12.42578125" customWidth="1"/>
    <col min="9219" max="9219" width="10.28515625" customWidth="1"/>
    <col min="9220" max="9220" width="15" customWidth="1"/>
    <col min="9221" max="9221" width="13.28515625" customWidth="1"/>
    <col min="9222" max="9222" width="12.28515625" customWidth="1"/>
    <col min="9223" max="9223" width="12.42578125" customWidth="1"/>
    <col min="9224" max="9224" width="10.7109375" customWidth="1"/>
    <col min="9225" max="9225" width="13" customWidth="1"/>
    <col min="9468" max="9468" width="48.7109375" customWidth="1"/>
    <col min="9469" max="9469" width="14.7109375" customWidth="1"/>
    <col min="9470" max="9470" width="14.42578125" customWidth="1"/>
    <col min="9471" max="9471" width="12.28515625" customWidth="1"/>
    <col min="9472" max="9472" width="13.7109375" customWidth="1"/>
    <col min="9473" max="9473" width="11.28515625" customWidth="1"/>
    <col min="9474" max="9474" width="12.42578125" customWidth="1"/>
    <col min="9475" max="9475" width="10.28515625" customWidth="1"/>
    <col min="9476" max="9476" width="15" customWidth="1"/>
    <col min="9477" max="9477" width="13.28515625" customWidth="1"/>
    <col min="9478" max="9478" width="12.28515625" customWidth="1"/>
    <col min="9479" max="9479" width="12.42578125" customWidth="1"/>
    <col min="9480" max="9480" width="10.7109375" customWidth="1"/>
    <col min="9481" max="9481" width="13" customWidth="1"/>
    <col min="9724" max="9724" width="48.7109375" customWidth="1"/>
    <col min="9725" max="9725" width="14.7109375" customWidth="1"/>
    <col min="9726" max="9726" width="14.42578125" customWidth="1"/>
    <col min="9727" max="9727" width="12.28515625" customWidth="1"/>
    <col min="9728" max="9728" width="13.7109375" customWidth="1"/>
    <col min="9729" max="9729" width="11.28515625" customWidth="1"/>
    <col min="9730" max="9730" width="12.42578125" customWidth="1"/>
    <col min="9731" max="9731" width="10.28515625" customWidth="1"/>
    <col min="9732" max="9732" width="15" customWidth="1"/>
    <col min="9733" max="9733" width="13.28515625" customWidth="1"/>
    <col min="9734" max="9734" width="12.28515625" customWidth="1"/>
    <col min="9735" max="9735" width="12.42578125" customWidth="1"/>
    <col min="9736" max="9736" width="10.7109375" customWidth="1"/>
    <col min="9737" max="9737" width="13" customWidth="1"/>
    <col min="9980" max="9980" width="48.7109375" customWidth="1"/>
    <col min="9981" max="9981" width="14.7109375" customWidth="1"/>
    <col min="9982" max="9982" width="14.42578125" customWidth="1"/>
    <col min="9983" max="9983" width="12.28515625" customWidth="1"/>
    <col min="9984" max="9984" width="13.7109375" customWidth="1"/>
    <col min="9985" max="9985" width="11.28515625" customWidth="1"/>
    <col min="9986" max="9986" width="12.42578125" customWidth="1"/>
    <col min="9987" max="9987" width="10.28515625" customWidth="1"/>
    <col min="9988" max="9988" width="15" customWidth="1"/>
    <col min="9989" max="9989" width="13.28515625" customWidth="1"/>
    <col min="9990" max="9990" width="12.28515625" customWidth="1"/>
    <col min="9991" max="9991" width="12.42578125" customWidth="1"/>
    <col min="9992" max="9992" width="10.7109375" customWidth="1"/>
    <col min="9993" max="9993" width="13" customWidth="1"/>
    <col min="10236" max="10236" width="48.7109375" customWidth="1"/>
    <col min="10237" max="10237" width="14.7109375" customWidth="1"/>
    <col min="10238" max="10238" width="14.42578125" customWidth="1"/>
    <col min="10239" max="10239" width="12.28515625" customWidth="1"/>
    <col min="10240" max="10240" width="13.7109375" customWidth="1"/>
    <col min="10241" max="10241" width="11.28515625" customWidth="1"/>
    <col min="10242" max="10242" width="12.42578125" customWidth="1"/>
    <col min="10243" max="10243" width="10.28515625" customWidth="1"/>
    <col min="10244" max="10244" width="15" customWidth="1"/>
    <col min="10245" max="10245" width="13.28515625" customWidth="1"/>
    <col min="10246" max="10246" width="12.28515625" customWidth="1"/>
    <col min="10247" max="10247" width="12.42578125" customWidth="1"/>
    <col min="10248" max="10248" width="10.7109375" customWidth="1"/>
    <col min="10249" max="10249" width="13" customWidth="1"/>
    <col min="10492" max="10492" width="48.7109375" customWidth="1"/>
    <col min="10493" max="10493" width="14.7109375" customWidth="1"/>
    <col min="10494" max="10494" width="14.42578125" customWidth="1"/>
    <col min="10495" max="10495" width="12.28515625" customWidth="1"/>
    <col min="10496" max="10496" width="13.7109375" customWidth="1"/>
    <col min="10497" max="10497" width="11.28515625" customWidth="1"/>
    <col min="10498" max="10498" width="12.42578125" customWidth="1"/>
    <col min="10499" max="10499" width="10.28515625" customWidth="1"/>
    <col min="10500" max="10500" width="15" customWidth="1"/>
    <col min="10501" max="10501" width="13.28515625" customWidth="1"/>
    <col min="10502" max="10502" width="12.28515625" customWidth="1"/>
    <col min="10503" max="10503" width="12.42578125" customWidth="1"/>
    <col min="10504" max="10504" width="10.7109375" customWidth="1"/>
    <col min="10505" max="10505" width="13" customWidth="1"/>
    <col min="10748" max="10748" width="48.7109375" customWidth="1"/>
    <col min="10749" max="10749" width="14.7109375" customWidth="1"/>
    <col min="10750" max="10750" width="14.42578125" customWidth="1"/>
    <col min="10751" max="10751" width="12.28515625" customWidth="1"/>
    <col min="10752" max="10752" width="13.7109375" customWidth="1"/>
    <col min="10753" max="10753" width="11.28515625" customWidth="1"/>
    <col min="10754" max="10754" width="12.42578125" customWidth="1"/>
    <col min="10755" max="10755" width="10.28515625" customWidth="1"/>
    <col min="10756" max="10756" width="15" customWidth="1"/>
    <col min="10757" max="10757" width="13.28515625" customWidth="1"/>
    <col min="10758" max="10758" width="12.28515625" customWidth="1"/>
    <col min="10759" max="10759" width="12.42578125" customWidth="1"/>
    <col min="10760" max="10760" width="10.7109375" customWidth="1"/>
    <col min="10761" max="10761" width="13" customWidth="1"/>
    <col min="11004" max="11004" width="48.7109375" customWidth="1"/>
    <col min="11005" max="11005" width="14.7109375" customWidth="1"/>
    <col min="11006" max="11006" width="14.42578125" customWidth="1"/>
    <col min="11007" max="11007" width="12.28515625" customWidth="1"/>
    <col min="11008" max="11008" width="13.7109375" customWidth="1"/>
    <col min="11009" max="11009" width="11.28515625" customWidth="1"/>
    <col min="11010" max="11010" width="12.42578125" customWidth="1"/>
    <col min="11011" max="11011" width="10.28515625" customWidth="1"/>
    <col min="11012" max="11012" width="15" customWidth="1"/>
    <col min="11013" max="11013" width="13.28515625" customWidth="1"/>
    <col min="11014" max="11014" width="12.28515625" customWidth="1"/>
    <col min="11015" max="11015" width="12.42578125" customWidth="1"/>
    <col min="11016" max="11016" width="10.7109375" customWidth="1"/>
    <col min="11017" max="11017" width="13" customWidth="1"/>
    <col min="11260" max="11260" width="48.7109375" customWidth="1"/>
    <col min="11261" max="11261" width="14.7109375" customWidth="1"/>
    <col min="11262" max="11262" width="14.42578125" customWidth="1"/>
    <col min="11263" max="11263" width="12.28515625" customWidth="1"/>
    <col min="11264" max="11264" width="13.7109375" customWidth="1"/>
    <col min="11265" max="11265" width="11.28515625" customWidth="1"/>
    <col min="11266" max="11266" width="12.42578125" customWidth="1"/>
    <col min="11267" max="11267" width="10.28515625" customWidth="1"/>
    <col min="11268" max="11268" width="15" customWidth="1"/>
    <col min="11269" max="11269" width="13.28515625" customWidth="1"/>
    <col min="11270" max="11270" width="12.28515625" customWidth="1"/>
    <col min="11271" max="11271" width="12.42578125" customWidth="1"/>
    <col min="11272" max="11272" width="10.7109375" customWidth="1"/>
    <col min="11273" max="11273" width="13" customWidth="1"/>
    <col min="11516" max="11516" width="48.7109375" customWidth="1"/>
    <col min="11517" max="11517" width="14.7109375" customWidth="1"/>
    <col min="11518" max="11518" width="14.42578125" customWidth="1"/>
    <col min="11519" max="11519" width="12.28515625" customWidth="1"/>
    <col min="11520" max="11520" width="13.7109375" customWidth="1"/>
    <col min="11521" max="11521" width="11.28515625" customWidth="1"/>
    <col min="11522" max="11522" width="12.42578125" customWidth="1"/>
    <col min="11523" max="11523" width="10.28515625" customWidth="1"/>
    <col min="11524" max="11524" width="15" customWidth="1"/>
    <col min="11525" max="11525" width="13.28515625" customWidth="1"/>
    <col min="11526" max="11526" width="12.28515625" customWidth="1"/>
    <col min="11527" max="11527" width="12.42578125" customWidth="1"/>
    <col min="11528" max="11528" width="10.7109375" customWidth="1"/>
    <col min="11529" max="11529" width="13" customWidth="1"/>
    <col min="11772" max="11772" width="48.7109375" customWidth="1"/>
    <col min="11773" max="11773" width="14.7109375" customWidth="1"/>
    <col min="11774" max="11774" width="14.42578125" customWidth="1"/>
    <col min="11775" max="11775" width="12.28515625" customWidth="1"/>
    <col min="11776" max="11776" width="13.7109375" customWidth="1"/>
    <col min="11777" max="11777" width="11.28515625" customWidth="1"/>
    <col min="11778" max="11778" width="12.42578125" customWidth="1"/>
    <col min="11779" max="11779" width="10.28515625" customWidth="1"/>
    <col min="11780" max="11780" width="15" customWidth="1"/>
    <col min="11781" max="11781" width="13.28515625" customWidth="1"/>
    <col min="11782" max="11782" width="12.28515625" customWidth="1"/>
    <col min="11783" max="11783" width="12.42578125" customWidth="1"/>
    <col min="11784" max="11784" width="10.7109375" customWidth="1"/>
    <col min="11785" max="11785" width="13" customWidth="1"/>
    <col min="12028" max="12028" width="48.7109375" customWidth="1"/>
    <col min="12029" max="12029" width="14.7109375" customWidth="1"/>
    <col min="12030" max="12030" width="14.42578125" customWidth="1"/>
    <col min="12031" max="12031" width="12.28515625" customWidth="1"/>
    <col min="12032" max="12032" width="13.7109375" customWidth="1"/>
    <col min="12033" max="12033" width="11.28515625" customWidth="1"/>
    <col min="12034" max="12034" width="12.42578125" customWidth="1"/>
    <col min="12035" max="12035" width="10.28515625" customWidth="1"/>
    <col min="12036" max="12036" width="15" customWidth="1"/>
    <col min="12037" max="12037" width="13.28515625" customWidth="1"/>
    <col min="12038" max="12038" width="12.28515625" customWidth="1"/>
    <col min="12039" max="12039" width="12.42578125" customWidth="1"/>
    <col min="12040" max="12040" width="10.7109375" customWidth="1"/>
    <col min="12041" max="12041" width="13" customWidth="1"/>
    <col min="12284" max="12284" width="48.7109375" customWidth="1"/>
    <col min="12285" max="12285" width="14.7109375" customWidth="1"/>
    <col min="12286" max="12286" width="14.42578125" customWidth="1"/>
    <col min="12287" max="12287" width="12.28515625" customWidth="1"/>
    <col min="12288" max="12288" width="13.7109375" customWidth="1"/>
    <col min="12289" max="12289" width="11.28515625" customWidth="1"/>
    <col min="12290" max="12290" width="12.42578125" customWidth="1"/>
    <col min="12291" max="12291" width="10.28515625" customWidth="1"/>
    <col min="12292" max="12292" width="15" customWidth="1"/>
    <col min="12293" max="12293" width="13.28515625" customWidth="1"/>
    <col min="12294" max="12294" width="12.28515625" customWidth="1"/>
    <col min="12295" max="12295" width="12.42578125" customWidth="1"/>
    <col min="12296" max="12296" width="10.7109375" customWidth="1"/>
    <col min="12297" max="12297" width="13" customWidth="1"/>
    <col min="12540" max="12540" width="48.7109375" customWidth="1"/>
    <col min="12541" max="12541" width="14.7109375" customWidth="1"/>
    <col min="12542" max="12542" width="14.42578125" customWidth="1"/>
    <col min="12543" max="12543" width="12.28515625" customWidth="1"/>
    <col min="12544" max="12544" width="13.7109375" customWidth="1"/>
    <col min="12545" max="12545" width="11.28515625" customWidth="1"/>
    <col min="12546" max="12546" width="12.42578125" customWidth="1"/>
    <col min="12547" max="12547" width="10.28515625" customWidth="1"/>
    <col min="12548" max="12548" width="15" customWidth="1"/>
    <col min="12549" max="12549" width="13.28515625" customWidth="1"/>
    <col min="12550" max="12550" width="12.28515625" customWidth="1"/>
    <col min="12551" max="12551" width="12.42578125" customWidth="1"/>
    <col min="12552" max="12552" width="10.7109375" customWidth="1"/>
    <col min="12553" max="12553" width="13" customWidth="1"/>
    <col min="12796" max="12796" width="48.7109375" customWidth="1"/>
    <col min="12797" max="12797" width="14.7109375" customWidth="1"/>
    <col min="12798" max="12798" width="14.42578125" customWidth="1"/>
    <col min="12799" max="12799" width="12.28515625" customWidth="1"/>
    <col min="12800" max="12800" width="13.7109375" customWidth="1"/>
    <col min="12801" max="12801" width="11.28515625" customWidth="1"/>
    <col min="12802" max="12802" width="12.42578125" customWidth="1"/>
    <col min="12803" max="12803" width="10.28515625" customWidth="1"/>
    <col min="12804" max="12804" width="15" customWidth="1"/>
    <col min="12805" max="12805" width="13.28515625" customWidth="1"/>
    <col min="12806" max="12806" width="12.28515625" customWidth="1"/>
    <col min="12807" max="12807" width="12.42578125" customWidth="1"/>
    <col min="12808" max="12808" width="10.7109375" customWidth="1"/>
    <col min="12809" max="12809" width="13" customWidth="1"/>
    <col min="13052" max="13052" width="48.7109375" customWidth="1"/>
    <col min="13053" max="13053" width="14.7109375" customWidth="1"/>
    <col min="13054" max="13054" width="14.42578125" customWidth="1"/>
    <col min="13055" max="13055" width="12.28515625" customWidth="1"/>
    <col min="13056" max="13056" width="13.7109375" customWidth="1"/>
    <col min="13057" max="13057" width="11.28515625" customWidth="1"/>
    <col min="13058" max="13058" width="12.42578125" customWidth="1"/>
    <col min="13059" max="13059" width="10.28515625" customWidth="1"/>
    <col min="13060" max="13060" width="15" customWidth="1"/>
    <col min="13061" max="13061" width="13.28515625" customWidth="1"/>
    <col min="13062" max="13062" width="12.28515625" customWidth="1"/>
    <col min="13063" max="13063" width="12.42578125" customWidth="1"/>
    <col min="13064" max="13064" width="10.7109375" customWidth="1"/>
    <col min="13065" max="13065" width="13" customWidth="1"/>
    <col min="13308" max="13308" width="48.7109375" customWidth="1"/>
    <col min="13309" max="13309" width="14.7109375" customWidth="1"/>
    <col min="13310" max="13310" width="14.42578125" customWidth="1"/>
    <col min="13311" max="13311" width="12.28515625" customWidth="1"/>
    <col min="13312" max="13312" width="13.7109375" customWidth="1"/>
    <col min="13313" max="13313" width="11.28515625" customWidth="1"/>
    <col min="13314" max="13314" width="12.42578125" customWidth="1"/>
    <col min="13315" max="13315" width="10.28515625" customWidth="1"/>
    <col min="13316" max="13316" width="15" customWidth="1"/>
    <col min="13317" max="13317" width="13.28515625" customWidth="1"/>
    <col min="13318" max="13318" width="12.28515625" customWidth="1"/>
    <col min="13319" max="13319" width="12.42578125" customWidth="1"/>
    <col min="13320" max="13320" width="10.7109375" customWidth="1"/>
    <col min="13321" max="13321" width="13" customWidth="1"/>
    <col min="13564" max="13564" width="48.7109375" customWidth="1"/>
    <col min="13565" max="13565" width="14.7109375" customWidth="1"/>
    <col min="13566" max="13566" width="14.42578125" customWidth="1"/>
    <col min="13567" max="13567" width="12.28515625" customWidth="1"/>
    <col min="13568" max="13568" width="13.7109375" customWidth="1"/>
    <col min="13569" max="13569" width="11.28515625" customWidth="1"/>
    <col min="13570" max="13570" width="12.42578125" customWidth="1"/>
    <col min="13571" max="13571" width="10.28515625" customWidth="1"/>
    <col min="13572" max="13572" width="15" customWidth="1"/>
    <col min="13573" max="13573" width="13.28515625" customWidth="1"/>
    <col min="13574" max="13574" width="12.28515625" customWidth="1"/>
    <col min="13575" max="13575" width="12.42578125" customWidth="1"/>
    <col min="13576" max="13576" width="10.7109375" customWidth="1"/>
    <col min="13577" max="13577" width="13" customWidth="1"/>
    <col min="13820" max="13820" width="48.7109375" customWidth="1"/>
    <col min="13821" max="13821" width="14.7109375" customWidth="1"/>
    <col min="13822" max="13822" width="14.42578125" customWidth="1"/>
    <col min="13823" max="13823" width="12.28515625" customWidth="1"/>
    <col min="13824" max="13824" width="13.7109375" customWidth="1"/>
    <col min="13825" max="13825" width="11.28515625" customWidth="1"/>
    <col min="13826" max="13826" width="12.42578125" customWidth="1"/>
    <col min="13827" max="13827" width="10.28515625" customWidth="1"/>
    <col min="13828" max="13828" width="15" customWidth="1"/>
    <col min="13829" max="13829" width="13.28515625" customWidth="1"/>
    <col min="13830" max="13830" width="12.28515625" customWidth="1"/>
    <col min="13831" max="13831" width="12.42578125" customWidth="1"/>
    <col min="13832" max="13832" width="10.7109375" customWidth="1"/>
    <col min="13833" max="13833" width="13" customWidth="1"/>
    <col min="14076" max="14076" width="48.7109375" customWidth="1"/>
    <col min="14077" max="14077" width="14.7109375" customWidth="1"/>
    <col min="14078" max="14078" width="14.42578125" customWidth="1"/>
    <col min="14079" max="14079" width="12.28515625" customWidth="1"/>
    <col min="14080" max="14080" width="13.7109375" customWidth="1"/>
    <col min="14081" max="14081" width="11.28515625" customWidth="1"/>
    <col min="14082" max="14082" width="12.42578125" customWidth="1"/>
    <col min="14083" max="14083" width="10.28515625" customWidth="1"/>
    <col min="14084" max="14084" width="15" customWidth="1"/>
    <col min="14085" max="14085" width="13.28515625" customWidth="1"/>
    <col min="14086" max="14086" width="12.28515625" customWidth="1"/>
    <col min="14087" max="14087" width="12.42578125" customWidth="1"/>
    <col min="14088" max="14088" width="10.7109375" customWidth="1"/>
    <col min="14089" max="14089" width="13" customWidth="1"/>
    <col min="14332" max="14332" width="48.7109375" customWidth="1"/>
    <col min="14333" max="14333" width="14.7109375" customWidth="1"/>
    <col min="14334" max="14334" width="14.42578125" customWidth="1"/>
    <col min="14335" max="14335" width="12.28515625" customWidth="1"/>
    <col min="14336" max="14336" width="13.7109375" customWidth="1"/>
    <col min="14337" max="14337" width="11.28515625" customWidth="1"/>
    <col min="14338" max="14338" width="12.42578125" customWidth="1"/>
    <col min="14339" max="14339" width="10.28515625" customWidth="1"/>
    <col min="14340" max="14340" width="15" customWidth="1"/>
    <col min="14341" max="14341" width="13.28515625" customWidth="1"/>
    <col min="14342" max="14342" width="12.28515625" customWidth="1"/>
    <col min="14343" max="14343" width="12.42578125" customWidth="1"/>
    <col min="14344" max="14344" width="10.7109375" customWidth="1"/>
    <col min="14345" max="14345" width="13" customWidth="1"/>
    <col min="14588" max="14588" width="48.7109375" customWidth="1"/>
    <col min="14589" max="14589" width="14.7109375" customWidth="1"/>
    <col min="14590" max="14590" width="14.42578125" customWidth="1"/>
    <col min="14591" max="14591" width="12.28515625" customWidth="1"/>
    <col min="14592" max="14592" width="13.7109375" customWidth="1"/>
    <col min="14593" max="14593" width="11.28515625" customWidth="1"/>
    <col min="14594" max="14594" width="12.42578125" customWidth="1"/>
    <col min="14595" max="14595" width="10.28515625" customWidth="1"/>
    <col min="14596" max="14596" width="15" customWidth="1"/>
    <col min="14597" max="14597" width="13.28515625" customWidth="1"/>
    <col min="14598" max="14598" width="12.28515625" customWidth="1"/>
    <col min="14599" max="14599" width="12.42578125" customWidth="1"/>
    <col min="14600" max="14600" width="10.7109375" customWidth="1"/>
    <col min="14601" max="14601" width="13" customWidth="1"/>
    <col min="14844" max="14844" width="48.7109375" customWidth="1"/>
    <col min="14845" max="14845" width="14.7109375" customWidth="1"/>
    <col min="14846" max="14846" width="14.42578125" customWidth="1"/>
    <col min="14847" max="14847" width="12.28515625" customWidth="1"/>
    <col min="14848" max="14848" width="13.7109375" customWidth="1"/>
    <col min="14849" max="14849" width="11.28515625" customWidth="1"/>
    <col min="14850" max="14850" width="12.42578125" customWidth="1"/>
    <col min="14851" max="14851" width="10.28515625" customWidth="1"/>
    <col min="14852" max="14852" width="15" customWidth="1"/>
    <col min="14853" max="14853" width="13.28515625" customWidth="1"/>
    <col min="14854" max="14854" width="12.28515625" customWidth="1"/>
    <col min="14855" max="14855" width="12.42578125" customWidth="1"/>
    <col min="14856" max="14856" width="10.7109375" customWidth="1"/>
    <col min="14857" max="14857" width="13" customWidth="1"/>
    <col min="15100" max="15100" width="48.7109375" customWidth="1"/>
    <col min="15101" max="15101" width="14.7109375" customWidth="1"/>
    <col min="15102" max="15102" width="14.42578125" customWidth="1"/>
    <col min="15103" max="15103" width="12.28515625" customWidth="1"/>
    <col min="15104" max="15104" width="13.7109375" customWidth="1"/>
    <col min="15105" max="15105" width="11.28515625" customWidth="1"/>
    <col min="15106" max="15106" width="12.42578125" customWidth="1"/>
    <col min="15107" max="15107" width="10.28515625" customWidth="1"/>
    <col min="15108" max="15108" width="15" customWidth="1"/>
    <col min="15109" max="15109" width="13.28515625" customWidth="1"/>
    <col min="15110" max="15110" width="12.28515625" customWidth="1"/>
    <col min="15111" max="15111" width="12.42578125" customWidth="1"/>
    <col min="15112" max="15112" width="10.7109375" customWidth="1"/>
    <col min="15113" max="15113" width="13" customWidth="1"/>
    <col min="15356" max="15356" width="48.7109375" customWidth="1"/>
    <col min="15357" max="15357" width="14.7109375" customWidth="1"/>
    <col min="15358" max="15358" width="14.42578125" customWidth="1"/>
    <col min="15359" max="15359" width="12.28515625" customWidth="1"/>
    <col min="15360" max="15360" width="13.7109375" customWidth="1"/>
    <col min="15361" max="15361" width="11.28515625" customWidth="1"/>
    <col min="15362" max="15362" width="12.42578125" customWidth="1"/>
    <col min="15363" max="15363" width="10.28515625" customWidth="1"/>
    <col min="15364" max="15364" width="15" customWidth="1"/>
    <col min="15365" max="15365" width="13.28515625" customWidth="1"/>
    <col min="15366" max="15366" width="12.28515625" customWidth="1"/>
    <col min="15367" max="15367" width="12.42578125" customWidth="1"/>
    <col min="15368" max="15368" width="10.7109375" customWidth="1"/>
    <col min="15369" max="15369" width="13" customWidth="1"/>
    <col min="15612" max="15612" width="48.7109375" customWidth="1"/>
    <col min="15613" max="15613" width="14.7109375" customWidth="1"/>
    <col min="15614" max="15614" width="14.42578125" customWidth="1"/>
    <col min="15615" max="15615" width="12.28515625" customWidth="1"/>
    <col min="15616" max="15616" width="13.7109375" customWidth="1"/>
    <col min="15617" max="15617" width="11.28515625" customWidth="1"/>
    <col min="15618" max="15618" width="12.42578125" customWidth="1"/>
    <col min="15619" max="15619" width="10.28515625" customWidth="1"/>
    <col min="15620" max="15620" width="15" customWidth="1"/>
    <col min="15621" max="15621" width="13.28515625" customWidth="1"/>
    <col min="15622" max="15622" width="12.28515625" customWidth="1"/>
    <col min="15623" max="15623" width="12.42578125" customWidth="1"/>
    <col min="15624" max="15624" width="10.7109375" customWidth="1"/>
    <col min="15625" max="15625" width="13" customWidth="1"/>
    <col min="15868" max="15868" width="48.7109375" customWidth="1"/>
    <col min="15869" max="15869" width="14.7109375" customWidth="1"/>
    <col min="15870" max="15870" width="14.42578125" customWidth="1"/>
    <col min="15871" max="15871" width="12.28515625" customWidth="1"/>
    <col min="15872" max="15872" width="13.7109375" customWidth="1"/>
    <col min="15873" max="15873" width="11.28515625" customWidth="1"/>
    <col min="15874" max="15874" width="12.42578125" customWidth="1"/>
    <col min="15875" max="15875" width="10.28515625" customWidth="1"/>
    <col min="15876" max="15876" width="15" customWidth="1"/>
    <col min="15877" max="15877" width="13.28515625" customWidth="1"/>
    <col min="15878" max="15878" width="12.28515625" customWidth="1"/>
    <col min="15879" max="15879" width="12.42578125" customWidth="1"/>
    <col min="15880" max="15880" width="10.7109375" customWidth="1"/>
    <col min="15881" max="15881" width="13" customWidth="1"/>
    <col min="16124" max="16124" width="48.7109375" customWidth="1"/>
    <col min="16125" max="16125" width="14.7109375" customWidth="1"/>
    <col min="16126" max="16126" width="14.42578125" customWidth="1"/>
    <col min="16127" max="16127" width="12.28515625" customWidth="1"/>
    <col min="16128" max="16128" width="13.7109375" customWidth="1"/>
    <col min="16129" max="16129" width="11.28515625" customWidth="1"/>
    <col min="16130" max="16130" width="12.42578125" customWidth="1"/>
    <col min="16131" max="16131" width="10.28515625" customWidth="1"/>
    <col min="16132" max="16132" width="15" customWidth="1"/>
    <col min="16133" max="16133" width="13.28515625" customWidth="1"/>
    <col min="16134" max="16134" width="12.28515625" customWidth="1"/>
    <col min="16135" max="16135" width="12.42578125" customWidth="1"/>
    <col min="16136" max="16136" width="10.7109375" customWidth="1"/>
    <col min="16137" max="16137" width="13" customWidth="1"/>
  </cols>
  <sheetData>
    <row r="1" spans="1:31" x14ac:dyDescent="0.25">
      <c r="A1" s="127"/>
      <c r="B1" s="129"/>
      <c r="C1" s="127"/>
      <c r="D1" s="127"/>
      <c r="E1" s="127"/>
      <c r="F1" s="127"/>
      <c r="G1" s="127"/>
      <c r="H1" s="127"/>
      <c r="I1" s="127"/>
      <c r="J1" s="127"/>
      <c r="K1" s="127"/>
      <c r="L1" s="127"/>
      <c r="M1" s="127"/>
      <c r="N1" s="127"/>
    </row>
    <row r="2" spans="1:31" x14ac:dyDescent="0.25">
      <c r="A2" s="127"/>
      <c r="B2" s="113" t="s">
        <v>189</v>
      </c>
      <c r="C2" s="127"/>
      <c r="D2" s="127"/>
      <c r="E2" s="127"/>
      <c r="F2" s="127"/>
      <c r="G2" s="127"/>
      <c r="H2" s="127"/>
      <c r="I2" s="127"/>
      <c r="J2" s="127"/>
      <c r="K2" s="127"/>
      <c r="L2" s="127"/>
      <c r="M2" s="127"/>
      <c r="N2" s="127"/>
    </row>
    <row r="3" spans="1:31" x14ac:dyDescent="0.25">
      <c r="A3" s="127"/>
      <c r="B3" s="113" t="s">
        <v>190</v>
      </c>
      <c r="C3" s="133"/>
      <c r="D3" s="127"/>
      <c r="E3" s="139"/>
      <c r="F3" s="127"/>
      <c r="G3" s="127"/>
      <c r="H3" s="127"/>
      <c r="I3" s="127"/>
      <c r="J3" s="127"/>
      <c r="K3" s="127"/>
      <c r="L3" s="127"/>
      <c r="M3" s="127"/>
      <c r="N3" s="127"/>
    </row>
    <row r="4" spans="1:31" x14ac:dyDescent="0.25">
      <c r="A4" s="127"/>
      <c r="B4" s="113" t="s">
        <v>191</v>
      </c>
      <c r="C4" s="133"/>
      <c r="D4" s="127"/>
      <c r="E4" s="139"/>
      <c r="F4" s="127"/>
      <c r="G4" s="127"/>
      <c r="H4" s="127"/>
      <c r="I4" s="127"/>
      <c r="J4" s="127"/>
      <c r="K4" s="127"/>
      <c r="L4" s="127"/>
      <c r="M4" s="127"/>
      <c r="N4" s="127"/>
    </row>
    <row r="5" spans="1:31" x14ac:dyDescent="0.25">
      <c r="A5" s="127"/>
      <c r="B5" s="113" t="s">
        <v>192</v>
      </c>
      <c r="C5" s="133"/>
      <c r="D5" s="127"/>
      <c r="E5" s="139"/>
      <c r="F5" s="127"/>
      <c r="G5" s="127"/>
      <c r="H5" s="127"/>
      <c r="I5" s="127"/>
      <c r="J5" s="127"/>
      <c r="K5" s="127"/>
      <c r="L5" s="127"/>
      <c r="M5" s="127"/>
      <c r="N5" s="127"/>
    </row>
    <row r="6" spans="1:31" ht="15.75" thickBot="1" x14ac:dyDescent="0.3">
      <c r="A6" s="127"/>
      <c r="B6" s="312" t="s">
        <v>193</v>
      </c>
      <c r="C6" s="135"/>
      <c r="D6" s="127"/>
      <c r="E6" s="127"/>
      <c r="F6" s="127"/>
      <c r="G6" s="127"/>
      <c r="H6" s="127"/>
      <c r="N6" s="127"/>
      <c r="O6" s="127"/>
      <c r="Q6" s="127"/>
      <c r="U6" s="127"/>
      <c r="V6" s="127"/>
      <c r="X6" s="127"/>
      <c r="Y6" s="127"/>
    </row>
    <row r="7" spans="1:31" s="14" customFormat="1" ht="26.65" customHeight="1" x14ac:dyDescent="0.25">
      <c r="A7" s="126"/>
      <c r="B7" s="953" t="s">
        <v>103</v>
      </c>
      <c r="C7" s="949" t="s">
        <v>102</v>
      </c>
      <c r="D7" s="951"/>
      <c r="E7" s="949" t="s">
        <v>123</v>
      </c>
      <c r="F7" s="951"/>
      <c r="G7" s="949" t="s">
        <v>194</v>
      </c>
      <c r="H7" s="952"/>
      <c r="I7" s="949" t="s">
        <v>195</v>
      </c>
      <c r="J7" s="951"/>
      <c r="K7" s="949" t="s">
        <v>162</v>
      </c>
      <c r="L7" s="951"/>
      <c r="M7" s="949" t="s">
        <v>196</v>
      </c>
      <c r="N7" s="951"/>
      <c r="O7" s="949" t="s">
        <v>170</v>
      </c>
      <c r="P7" s="952"/>
      <c r="Q7" s="949" t="s">
        <v>197</v>
      </c>
      <c r="R7" s="950"/>
      <c r="S7" s="338"/>
      <c r="T7" s="338"/>
      <c r="U7" s="338"/>
      <c r="V7" s="338"/>
      <c r="W7" s="338"/>
      <c r="X7" s="338"/>
      <c r="Y7" s="126"/>
      <c r="Z7" s="339"/>
      <c r="AA7" s="340"/>
      <c r="AB7" s="340"/>
      <c r="AC7" s="340"/>
      <c r="AD7" s="340"/>
      <c r="AE7" s="340"/>
    </row>
    <row r="8" spans="1:31" s="14" customFormat="1" ht="18" customHeight="1" x14ac:dyDescent="0.25">
      <c r="A8" s="126"/>
      <c r="B8" s="954"/>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25">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25">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25">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25">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25">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25">
      <c r="A14" s="127"/>
      <c r="B14" s="348" t="s">
        <v>112</v>
      </c>
      <c r="C14" s="346"/>
      <c r="D14" s="334"/>
      <c r="E14" s="346"/>
      <c r="F14" s="589"/>
      <c r="G14" s="490"/>
      <c r="H14" s="589"/>
      <c r="I14" s="346"/>
      <c r="J14" s="344"/>
      <c r="K14" s="501"/>
      <c r="L14" s="507"/>
      <c r="M14" s="501"/>
      <c r="N14" s="507"/>
      <c r="O14" s="501"/>
      <c r="P14" s="506"/>
      <c r="Q14" s="501"/>
      <c r="R14" s="503"/>
      <c r="Y14" s="128"/>
    </row>
    <row r="15" spans="1:31" x14ac:dyDescent="0.25">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25">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25">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25">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25">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75" thickBot="1" x14ac:dyDescent="0.3">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25">
      <c r="A21" s="127"/>
      <c r="B21" s="134"/>
      <c r="C21" s="276"/>
      <c r="D21" s="159"/>
      <c r="E21" s="159"/>
      <c r="F21" s="159"/>
      <c r="G21" s="159"/>
      <c r="H21" s="159"/>
      <c r="I21" s="159"/>
      <c r="J21" s="159"/>
      <c r="O21" s="278"/>
      <c r="P21" s="127"/>
      <c r="Q21" s="127"/>
      <c r="R21" s="136"/>
      <c r="S21" s="128"/>
      <c r="T21" s="128"/>
      <c r="U21" s="128"/>
      <c r="V21" s="128"/>
      <c r="W21" s="128"/>
      <c r="X21" s="128"/>
    </row>
    <row r="22" spans="1:28" ht="15.75" thickBot="1" x14ac:dyDescent="0.3">
      <c r="A22" s="127"/>
      <c r="B22" s="312" t="s">
        <v>209</v>
      </c>
      <c r="C22" s="135"/>
      <c r="D22" s="127"/>
      <c r="E22" s="127"/>
      <c r="F22" s="127"/>
      <c r="G22" s="127"/>
      <c r="H22" s="127"/>
      <c r="I22" s="140"/>
      <c r="J22" s="127"/>
      <c r="K22" s="127"/>
      <c r="L22" s="127"/>
      <c r="M22" s="127"/>
      <c r="O22" s="127"/>
      <c r="P22" s="127"/>
      <c r="R22" s="127"/>
      <c r="S22" s="127"/>
    </row>
    <row r="23" spans="1:28" s="14" customFormat="1" ht="26.65" customHeight="1" x14ac:dyDescent="0.25">
      <c r="A23" s="126"/>
      <c r="B23" s="953" t="s">
        <v>103</v>
      </c>
      <c r="C23" s="949" t="s">
        <v>210</v>
      </c>
      <c r="D23" s="951"/>
      <c r="E23" s="949" t="s">
        <v>211</v>
      </c>
      <c r="F23" s="951"/>
      <c r="G23" s="949" t="s">
        <v>212</v>
      </c>
      <c r="H23" s="951"/>
      <c r="I23" s="949" t="s">
        <v>165</v>
      </c>
      <c r="J23" s="951"/>
      <c r="K23" s="949" t="s">
        <v>213</v>
      </c>
      <c r="L23" s="951"/>
      <c r="M23" s="949" t="s">
        <v>197</v>
      </c>
      <c r="N23" s="950"/>
      <c r="O23" s="126"/>
      <c r="P23" s="339"/>
      <c r="Q23" s="340"/>
      <c r="R23" s="340"/>
      <c r="S23" s="340"/>
      <c r="T23" s="340"/>
      <c r="U23" s="340"/>
    </row>
    <row r="24" spans="1:28" s="14" customFormat="1" ht="18" customHeight="1" x14ac:dyDescent="0.25">
      <c r="A24" s="126"/>
      <c r="B24" s="954"/>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25">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25">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25">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25">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25">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25">
      <c r="A30" s="127"/>
      <c r="B30" s="348" t="s">
        <v>112</v>
      </c>
      <c r="C30" s="345"/>
      <c r="D30" s="334"/>
      <c r="E30" s="346"/>
      <c r="F30" s="589"/>
      <c r="G30" s="346"/>
      <c r="H30" s="334"/>
      <c r="I30" s="501"/>
      <c r="J30" s="502"/>
      <c r="K30" s="501"/>
      <c r="L30" s="502"/>
      <c r="M30" s="501"/>
      <c r="N30" s="503"/>
      <c r="O30" s="128"/>
    </row>
    <row r="31" spans="1:28" x14ac:dyDescent="0.25">
      <c r="A31" s="127"/>
      <c r="B31" s="348" t="s">
        <v>204</v>
      </c>
      <c r="C31" s="345"/>
      <c r="D31" s="334"/>
      <c r="E31" s="346"/>
      <c r="F31" s="589"/>
      <c r="G31" s="346"/>
      <c r="H31" s="334"/>
      <c r="I31" s="501"/>
      <c r="J31" s="502"/>
      <c r="K31" s="501"/>
      <c r="L31" s="502"/>
      <c r="M31" s="501"/>
      <c r="N31" s="503"/>
      <c r="O31" s="128"/>
      <c r="P31" s="128"/>
      <c r="Q31" s="128"/>
      <c r="R31" s="128"/>
    </row>
    <row r="32" spans="1:28" x14ac:dyDescent="0.25">
      <c r="A32" s="127"/>
      <c r="B32" s="348" t="s">
        <v>205</v>
      </c>
      <c r="C32" s="345"/>
      <c r="D32" s="334"/>
      <c r="E32" s="346"/>
      <c r="F32" s="589"/>
      <c r="G32" s="346"/>
      <c r="H32" s="334"/>
      <c r="I32" s="501"/>
      <c r="J32" s="502"/>
      <c r="K32" s="501"/>
      <c r="L32" s="502"/>
      <c r="M32" s="501"/>
      <c r="N32" s="503"/>
      <c r="O32" s="128"/>
      <c r="P32" s="128"/>
      <c r="Q32" s="128"/>
      <c r="R32" s="128"/>
    </row>
    <row r="33" spans="1:21" x14ac:dyDescent="0.25">
      <c r="A33" s="127"/>
      <c r="B33" s="349" t="s">
        <v>115</v>
      </c>
      <c r="C33" s="345"/>
      <c r="D33" s="334"/>
      <c r="E33" s="346"/>
      <c r="F33" s="589"/>
      <c r="G33" s="346"/>
      <c r="H33" s="334"/>
      <c r="I33" s="501"/>
      <c r="J33" s="502"/>
      <c r="K33" s="501"/>
      <c r="L33" s="502"/>
      <c r="M33" s="501"/>
      <c r="N33" s="503"/>
      <c r="O33" s="128"/>
      <c r="P33" s="128"/>
      <c r="Q33" s="128"/>
      <c r="R33" s="128"/>
    </row>
    <row r="34" spans="1:21" x14ac:dyDescent="0.25">
      <c r="A34" s="127"/>
      <c r="B34" s="348" t="s">
        <v>206</v>
      </c>
      <c r="C34" s="334"/>
      <c r="D34" s="334"/>
      <c r="E34" s="346"/>
      <c r="F34" s="589"/>
      <c r="G34" s="346"/>
      <c r="H34" s="334"/>
      <c r="I34" s="501"/>
      <c r="J34" s="502"/>
      <c r="K34" s="501"/>
      <c r="L34" s="502"/>
      <c r="M34" s="501"/>
      <c r="N34" s="503"/>
      <c r="O34" s="128"/>
      <c r="P34" s="128"/>
      <c r="Q34" s="128"/>
      <c r="R34" s="128"/>
    </row>
    <row r="35" spans="1:21" x14ac:dyDescent="0.25">
      <c r="A35" s="127"/>
      <c r="B35" s="348" t="s">
        <v>207</v>
      </c>
      <c r="C35" s="334"/>
      <c r="D35" s="334"/>
      <c r="E35" s="346"/>
      <c r="F35" s="589"/>
      <c r="G35" s="346"/>
      <c r="H35" s="334"/>
      <c r="I35" s="501"/>
      <c r="J35" s="502"/>
      <c r="K35" s="501"/>
      <c r="L35" s="502"/>
      <c r="M35" s="501"/>
      <c r="N35" s="503"/>
      <c r="O35" s="128"/>
      <c r="P35" s="128"/>
      <c r="Q35" s="128"/>
      <c r="R35" s="128"/>
    </row>
    <row r="36" spans="1:21" ht="15.75" thickBot="1" x14ac:dyDescent="0.3">
      <c r="A36" s="127"/>
      <c r="B36" s="350" t="s">
        <v>208</v>
      </c>
      <c r="C36" s="501"/>
      <c r="D36" s="501"/>
      <c r="E36" s="501"/>
      <c r="F36" s="501"/>
      <c r="G36" s="501"/>
      <c r="H36" s="501"/>
      <c r="I36" s="347"/>
      <c r="J36" s="342"/>
      <c r="K36" s="563"/>
      <c r="L36" s="565"/>
      <c r="M36" s="504"/>
      <c r="N36" s="505"/>
      <c r="O36" s="128"/>
      <c r="P36" s="128"/>
      <c r="Q36" s="128"/>
      <c r="R36" s="128"/>
    </row>
    <row r="37" spans="1:21" x14ac:dyDescent="0.25">
      <c r="A37" s="127"/>
      <c r="B37" s="134"/>
      <c r="C37" s="276"/>
      <c r="D37" s="159"/>
      <c r="E37" s="159"/>
      <c r="F37" s="159"/>
      <c r="G37" s="159"/>
      <c r="H37" s="159"/>
      <c r="I37" s="279"/>
      <c r="J37" s="128"/>
      <c r="K37" s="127"/>
      <c r="L37" s="127"/>
      <c r="M37" s="127"/>
      <c r="N37" s="128"/>
      <c r="O37" s="128"/>
      <c r="P37" s="128"/>
    </row>
    <row r="38" spans="1:21" ht="15.75" thickBot="1" x14ac:dyDescent="0.3">
      <c r="A38" s="127"/>
      <c r="B38" s="312" t="s">
        <v>214</v>
      </c>
      <c r="G38" s="127"/>
      <c r="H38" s="127"/>
      <c r="L38" s="127"/>
      <c r="M38" s="127"/>
      <c r="O38" s="127"/>
    </row>
    <row r="39" spans="1:21" s="14" customFormat="1" x14ac:dyDescent="0.25">
      <c r="A39" s="126"/>
      <c r="B39" s="446" t="s">
        <v>103</v>
      </c>
      <c r="C39" s="448" t="s">
        <v>104</v>
      </c>
      <c r="D39" s="483" t="s">
        <v>215</v>
      </c>
      <c r="F39" s="340"/>
      <c r="G39" s="339"/>
      <c r="H39" s="339"/>
      <c r="I39" s="338"/>
      <c r="J39" s="338"/>
      <c r="K39" s="338"/>
      <c r="L39" s="338"/>
      <c r="M39" s="126"/>
      <c r="N39" s="339"/>
      <c r="O39" s="340"/>
      <c r="P39" s="340"/>
    </row>
    <row r="40" spans="1:21" x14ac:dyDescent="0.25">
      <c r="A40" s="127"/>
      <c r="B40" s="348" t="s">
        <v>178</v>
      </c>
      <c r="C40" s="485" t="s">
        <v>216</v>
      </c>
      <c r="D40" s="583"/>
      <c r="F40" s="15"/>
      <c r="G40" s="343"/>
      <c r="H40" s="343"/>
      <c r="I40" s="141"/>
      <c r="J40" s="141"/>
      <c r="K40" s="141"/>
      <c r="L40" s="141"/>
      <c r="M40" s="127"/>
      <c r="N40" s="141"/>
      <c r="O40" s="141"/>
      <c r="P40" s="141"/>
    </row>
    <row r="41" spans="1:21" x14ac:dyDescent="0.25">
      <c r="A41" s="127"/>
      <c r="B41" s="348" t="s">
        <v>179</v>
      </c>
      <c r="C41" s="485" t="s">
        <v>217</v>
      </c>
      <c r="D41" s="583"/>
      <c r="F41" s="15"/>
      <c r="G41" s="356"/>
      <c r="H41" s="343"/>
      <c r="I41" s="141"/>
      <c r="J41" s="141"/>
      <c r="K41" s="284"/>
      <c r="L41" s="284"/>
      <c r="M41" s="127"/>
      <c r="N41" s="141"/>
      <c r="O41" s="141"/>
      <c r="P41" s="141"/>
    </row>
    <row r="42" spans="1:21" x14ac:dyDescent="0.25">
      <c r="A42" s="127"/>
      <c r="B42" s="348" t="s">
        <v>173</v>
      </c>
      <c r="C42" s="485" t="s">
        <v>218</v>
      </c>
      <c r="D42" s="583"/>
      <c r="F42" s="15"/>
      <c r="G42" s="343"/>
      <c r="H42" s="343"/>
      <c r="I42" s="141"/>
      <c r="J42" s="141"/>
      <c r="K42" s="142"/>
      <c r="L42" s="142"/>
      <c r="M42" s="128"/>
      <c r="N42" s="143"/>
      <c r="O42" s="143"/>
      <c r="P42" s="143"/>
    </row>
    <row r="43" spans="1:21" x14ac:dyDescent="0.25">
      <c r="A43" s="127"/>
      <c r="B43" s="348" t="s">
        <v>174</v>
      </c>
      <c r="C43" s="485" t="s">
        <v>219</v>
      </c>
      <c r="D43" s="583"/>
      <c r="F43" s="15"/>
      <c r="G43" s="343"/>
      <c r="H43" s="343"/>
      <c r="M43" s="128"/>
    </row>
    <row r="44" spans="1:21" x14ac:dyDescent="0.25">
      <c r="A44" s="127"/>
      <c r="B44" s="348" t="s">
        <v>220</v>
      </c>
      <c r="C44" s="485" t="s">
        <v>221</v>
      </c>
      <c r="D44" s="583"/>
      <c r="F44" s="15"/>
      <c r="G44" s="343"/>
      <c r="H44" s="343"/>
      <c r="I44" s="127"/>
      <c r="J44" s="127"/>
      <c r="K44" s="128"/>
      <c r="L44" s="128"/>
      <c r="M44" s="128"/>
      <c r="N44" s="128"/>
      <c r="O44" s="128"/>
      <c r="P44" s="128"/>
    </row>
    <row r="45" spans="1:21" x14ac:dyDescent="0.25">
      <c r="A45" s="127"/>
      <c r="B45" s="348" t="s">
        <v>222</v>
      </c>
      <c r="C45" s="485" t="s">
        <v>223</v>
      </c>
      <c r="D45" s="583"/>
      <c r="F45" s="15"/>
      <c r="G45" s="343"/>
      <c r="H45" s="343"/>
      <c r="I45" s="127"/>
      <c r="J45" s="127"/>
      <c r="K45" s="128"/>
      <c r="L45" s="128"/>
      <c r="M45" s="128"/>
      <c r="N45" s="128"/>
      <c r="O45" s="128"/>
      <c r="P45" s="128"/>
    </row>
    <row r="46" spans="1:21" x14ac:dyDescent="0.25">
      <c r="A46" s="127"/>
      <c r="B46" s="755" t="s">
        <v>177</v>
      </c>
      <c r="C46" s="756" t="s">
        <v>224</v>
      </c>
      <c r="D46" s="757"/>
      <c r="F46" s="15"/>
      <c r="G46" s="343"/>
      <c r="H46" s="343"/>
      <c r="I46" s="127"/>
      <c r="J46" s="127"/>
      <c r="K46" s="128"/>
      <c r="L46" s="128"/>
      <c r="M46" s="128"/>
      <c r="N46" s="128"/>
      <c r="O46" s="128"/>
      <c r="P46" s="128"/>
    </row>
    <row r="47" spans="1:21" x14ac:dyDescent="0.25">
      <c r="A47" s="127"/>
      <c r="B47" s="134"/>
      <c r="C47" s="277"/>
      <c r="D47" s="277"/>
      <c r="E47" s="278"/>
      <c r="F47" s="277"/>
      <c r="G47" s="128"/>
      <c r="H47" s="127"/>
      <c r="I47" s="136"/>
      <c r="J47" s="128"/>
      <c r="K47" s="128"/>
      <c r="L47" s="128"/>
      <c r="M47" s="128"/>
    </row>
    <row r="48" spans="1:21" ht="15.75" thickBot="1" x14ac:dyDescent="0.3">
      <c r="A48" s="127"/>
      <c r="B48" s="312" t="s">
        <v>225</v>
      </c>
      <c r="C48" s="276"/>
      <c r="D48" s="159"/>
      <c r="E48" s="159"/>
      <c r="F48" s="129"/>
      <c r="K48" s="277"/>
      <c r="L48" s="278"/>
      <c r="M48" s="277"/>
      <c r="N48" s="127"/>
      <c r="O48" s="136"/>
      <c r="P48" s="128"/>
      <c r="Q48" s="128"/>
      <c r="R48" s="128"/>
      <c r="S48" s="128"/>
      <c r="T48" s="128"/>
      <c r="U48" s="128"/>
    </row>
    <row r="49" spans="1:20" x14ac:dyDescent="0.25">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25">
      <c r="A50" s="127"/>
      <c r="B50" s="348" t="s">
        <v>227</v>
      </c>
      <c r="C50" s="485" t="s">
        <v>228</v>
      </c>
      <c r="D50" s="489"/>
      <c r="E50" s="159"/>
      <c r="F50" s="159"/>
      <c r="G50" s="129"/>
      <c r="J50" s="277"/>
      <c r="K50" s="278"/>
      <c r="L50" s="277"/>
      <c r="M50" s="279"/>
      <c r="N50" s="128"/>
      <c r="O50" s="128"/>
      <c r="P50" s="128"/>
      <c r="Q50" s="128"/>
      <c r="R50" s="128"/>
      <c r="S50" s="128"/>
      <c r="T50" s="128"/>
    </row>
    <row r="51" spans="1:20" x14ac:dyDescent="0.25">
      <c r="A51" s="127"/>
      <c r="B51" s="348" t="s">
        <v>229</v>
      </c>
      <c r="C51" s="485" t="s">
        <v>230</v>
      </c>
      <c r="D51" s="489"/>
      <c r="E51" s="159"/>
      <c r="F51" s="159"/>
      <c r="G51" s="129"/>
      <c r="J51" s="277"/>
      <c r="K51" s="278"/>
      <c r="L51" s="277"/>
      <c r="M51" s="279"/>
      <c r="N51" s="128"/>
      <c r="O51" s="128"/>
      <c r="P51" s="128"/>
      <c r="Q51" s="128"/>
      <c r="R51" s="128"/>
      <c r="S51" s="128"/>
      <c r="T51" s="128"/>
    </row>
    <row r="52" spans="1:20" x14ac:dyDescent="0.25">
      <c r="A52" s="127"/>
      <c r="B52" s="349" t="s">
        <v>231</v>
      </c>
      <c r="C52" s="486" t="s">
        <v>232</v>
      </c>
      <c r="D52" s="489"/>
      <c r="E52" s="159"/>
      <c r="F52" s="159"/>
      <c r="G52" s="129"/>
      <c r="J52" s="277"/>
      <c r="K52" s="278"/>
      <c r="L52" s="277"/>
      <c r="M52" s="279"/>
      <c r="N52" s="128"/>
      <c r="O52" s="128"/>
      <c r="P52" s="128"/>
      <c r="Q52" s="128"/>
      <c r="R52" s="128"/>
      <c r="S52" s="128"/>
      <c r="T52" s="128"/>
    </row>
    <row r="53" spans="1:20" x14ac:dyDescent="0.25">
      <c r="A53" s="127"/>
      <c r="B53" s="348" t="s">
        <v>233</v>
      </c>
      <c r="C53" s="485" t="s">
        <v>234</v>
      </c>
      <c r="D53" s="489"/>
      <c r="E53" s="159"/>
      <c r="F53" s="277"/>
      <c r="G53" s="129"/>
      <c r="J53" s="277"/>
      <c r="K53" s="278"/>
      <c r="L53" s="277"/>
      <c r="M53" s="279"/>
      <c r="N53" s="128"/>
      <c r="O53" s="128"/>
      <c r="P53" s="128"/>
      <c r="Q53" s="128"/>
      <c r="R53" s="128"/>
      <c r="S53" s="128"/>
      <c r="T53" s="128"/>
    </row>
    <row r="54" spans="1:20" ht="15.75" thickBot="1" x14ac:dyDescent="0.3">
      <c r="A54" s="127"/>
      <c r="B54" s="487" t="s">
        <v>235</v>
      </c>
      <c r="C54" s="488" t="s">
        <v>236</v>
      </c>
      <c r="D54" s="597"/>
      <c r="E54" s="159"/>
      <c r="F54" s="277"/>
      <c r="G54" s="129"/>
      <c r="J54" s="277"/>
      <c r="K54" s="278"/>
      <c r="L54" s="277"/>
      <c r="M54" s="279"/>
      <c r="N54" s="128"/>
      <c r="O54" s="128"/>
      <c r="P54" s="128"/>
      <c r="Q54" s="128"/>
      <c r="R54" s="128"/>
      <c r="S54" s="128"/>
      <c r="T54" s="128"/>
    </row>
    <row r="55" spans="1:20" x14ac:dyDescent="0.25">
      <c r="A55" s="127"/>
      <c r="B55" s="134"/>
      <c r="C55" s="276"/>
      <c r="D55" s="159"/>
      <c r="E55" s="159"/>
      <c r="F55" s="129"/>
      <c r="I55" s="277"/>
      <c r="J55" s="278"/>
      <c r="K55" s="277"/>
      <c r="L55" s="279"/>
      <c r="M55" s="128"/>
      <c r="N55" s="128"/>
      <c r="O55" s="128"/>
      <c r="P55" s="128"/>
      <c r="Q55" s="128"/>
      <c r="R55" s="128"/>
      <c r="S55" s="128"/>
    </row>
    <row r="56" spans="1:20" x14ac:dyDescent="0.25">
      <c r="A56" s="127"/>
      <c r="B56" s="129"/>
      <c r="C56" s="138"/>
      <c r="D56" s="138"/>
      <c r="E56" s="138"/>
      <c r="F56" s="129"/>
      <c r="G56" s="128"/>
      <c r="H56" s="128"/>
      <c r="I56" s="127"/>
      <c r="J56" s="127"/>
      <c r="K56" s="136"/>
      <c r="L56" s="128"/>
      <c r="M56" s="128"/>
      <c r="N56" s="127"/>
      <c r="O56" s="127"/>
    </row>
    <row r="57" spans="1:20" x14ac:dyDescent="0.25">
      <c r="K57" s="31"/>
      <c r="L57" s="132"/>
      <c r="M57" s="132"/>
    </row>
    <row r="61" spans="1:20" ht="23.25" customHeight="1" x14ac:dyDescent="0.25"/>
  </sheetData>
  <sortState xmlns:xlrd2="http://schemas.microsoft.com/office/spreadsheetml/2017/richdata2" ref="B40:I50">
    <sortCondition ref="D40:D50"/>
  </sortState>
  <mergeCells count="16">
    <mergeCell ref="B7:B8"/>
    <mergeCell ref="B23:B24"/>
    <mergeCell ref="C23:D23"/>
    <mergeCell ref="E23:F23"/>
    <mergeCell ref="G7:H7"/>
    <mergeCell ref="C7:D7"/>
    <mergeCell ref="E7:F7"/>
    <mergeCell ref="Q7:R7"/>
    <mergeCell ref="I23:J23"/>
    <mergeCell ref="K23:L23"/>
    <mergeCell ref="M23:N23"/>
    <mergeCell ref="G23:H23"/>
    <mergeCell ref="O7:P7"/>
    <mergeCell ref="K7:L7"/>
    <mergeCell ref="I7:J7"/>
    <mergeCell ref="M7:N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5" x14ac:dyDescent="0.25"/>
  <cols>
    <col min="2" max="2" width="28.5703125" bestFit="1" customWidth="1"/>
    <col min="3" max="3" width="15.7109375" bestFit="1" customWidth="1"/>
    <col min="4" max="4" width="17" bestFit="1" customWidth="1"/>
    <col min="5" max="5" width="16.28515625" bestFit="1" customWidth="1"/>
    <col min="6" max="6" width="14.5703125" bestFit="1" customWidth="1"/>
    <col min="7" max="7" width="17.28515625" customWidth="1"/>
    <col min="8" max="8" width="17.7109375" customWidth="1"/>
    <col min="9" max="9" width="13.28515625" bestFit="1" customWidth="1"/>
    <col min="10" max="10" width="9.28515625" bestFit="1" customWidth="1"/>
    <col min="11" max="11" width="13.7109375" bestFit="1" customWidth="1"/>
    <col min="12" max="13" width="12.7109375" bestFit="1" customWidth="1"/>
  </cols>
  <sheetData>
    <row r="2" spans="2:13" x14ac:dyDescent="0.25">
      <c r="B2" t="s">
        <v>237</v>
      </c>
      <c r="I2" s="23" t="s">
        <v>238</v>
      </c>
    </row>
    <row r="3" spans="2:13" x14ac:dyDescent="0.25">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25">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25">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25">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25">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25">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25">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25">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25">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25">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25">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25">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25">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25">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25">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25">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25">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25">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25">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25">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25">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25">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25">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25">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25">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25">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25">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25">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25">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25">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25">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25">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25">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25">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25">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25">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25">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25">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25">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25">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25">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25">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25">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25">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25">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25">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25">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25">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25">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25">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25">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25">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25">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25">
      <c r="B58" t="s">
        <v>268</v>
      </c>
    </row>
    <row r="59" spans="2:13" x14ac:dyDescent="0.25">
      <c r="B59" s="868" t="s">
        <v>269</v>
      </c>
      <c r="C59" s="868" t="s">
        <v>270</v>
      </c>
      <c r="D59" s="868" t="s">
        <v>271</v>
      </c>
      <c r="E59" s="888" t="s">
        <v>272</v>
      </c>
      <c r="F59" s="888" t="s">
        <v>273</v>
      </c>
      <c r="G59" s="888" t="s">
        <v>274</v>
      </c>
      <c r="H59" s="869" t="s">
        <v>275</v>
      </c>
    </row>
    <row r="60" spans="2:13" x14ac:dyDescent="0.25">
      <c r="B60" s="394" t="s">
        <v>276</v>
      </c>
      <c r="C60" s="889" t="s">
        <v>277</v>
      </c>
      <c r="D60" s="394">
        <v>1.48</v>
      </c>
      <c r="E60" s="394">
        <v>1.2</v>
      </c>
      <c r="F60" s="394">
        <v>15</v>
      </c>
      <c r="G60" s="394">
        <v>6</v>
      </c>
      <c r="H60" s="394">
        <f>E60+F60+G60</f>
        <v>22.2</v>
      </c>
    </row>
    <row r="61" spans="2:13" x14ac:dyDescent="0.25">
      <c r="B61" s="394"/>
      <c r="C61" s="889" t="s">
        <v>278</v>
      </c>
      <c r="D61" s="394">
        <v>1.34</v>
      </c>
      <c r="E61" s="394">
        <v>1.3</v>
      </c>
      <c r="F61" s="394">
        <v>12</v>
      </c>
      <c r="G61" s="394">
        <v>13</v>
      </c>
      <c r="H61" s="394">
        <f t="shared" ref="H61:H85" si="40">E61+F61+G61</f>
        <v>26.3</v>
      </c>
    </row>
    <row r="62" spans="2:13" x14ac:dyDescent="0.25">
      <c r="B62" s="394"/>
      <c r="C62" s="889" t="s">
        <v>279</v>
      </c>
      <c r="D62" s="394">
        <v>1.37</v>
      </c>
      <c r="E62" s="394">
        <v>1.2</v>
      </c>
      <c r="F62" s="394">
        <v>25</v>
      </c>
      <c r="G62" s="394">
        <v>6</v>
      </c>
      <c r="H62" s="394">
        <f t="shared" si="40"/>
        <v>32.200000000000003</v>
      </c>
    </row>
    <row r="63" spans="2:13" x14ac:dyDescent="0.25">
      <c r="B63" s="394"/>
      <c r="C63" s="889" t="s">
        <v>280</v>
      </c>
      <c r="D63" s="394">
        <v>1.56</v>
      </c>
      <c r="E63" s="394">
        <v>1.2</v>
      </c>
      <c r="F63" s="394">
        <v>39</v>
      </c>
      <c r="G63" s="394">
        <v>4</v>
      </c>
      <c r="H63" s="394">
        <f t="shared" si="40"/>
        <v>44.2</v>
      </c>
    </row>
    <row r="64" spans="2:13" x14ac:dyDescent="0.25">
      <c r="B64" s="394"/>
      <c r="C64" s="889" t="s">
        <v>281</v>
      </c>
      <c r="D64" s="394">
        <v>1.53</v>
      </c>
      <c r="E64" s="394">
        <v>1.6</v>
      </c>
      <c r="F64" s="394">
        <v>34</v>
      </c>
      <c r="G64" s="394">
        <v>5</v>
      </c>
      <c r="H64" s="394">
        <f t="shared" si="40"/>
        <v>40.6</v>
      </c>
    </row>
    <row r="65" spans="2:8" x14ac:dyDescent="0.25">
      <c r="B65" s="394"/>
      <c r="C65" s="889" t="s">
        <v>282</v>
      </c>
      <c r="D65" s="890">
        <v>1.3</v>
      </c>
      <c r="E65" s="394">
        <v>1.7</v>
      </c>
      <c r="F65" s="394">
        <v>37</v>
      </c>
      <c r="G65" s="394">
        <v>3</v>
      </c>
      <c r="H65" s="394">
        <f t="shared" si="40"/>
        <v>41.7</v>
      </c>
    </row>
    <row r="66" spans="2:8" x14ac:dyDescent="0.25">
      <c r="B66" s="394"/>
      <c r="C66" s="889" t="s">
        <v>283</v>
      </c>
      <c r="D66" s="394">
        <v>1.08</v>
      </c>
      <c r="E66" s="394">
        <v>1.6</v>
      </c>
      <c r="F66" s="394">
        <v>24</v>
      </c>
      <c r="G66" s="394">
        <v>2</v>
      </c>
      <c r="H66" s="394">
        <f t="shared" si="40"/>
        <v>27.6</v>
      </c>
    </row>
    <row r="67" spans="2:8" x14ac:dyDescent="0.25">
      <c r="B67" s="394"/>
      <c r="C67" s="889" t="s">
        <v>284</v>
      </c>
      <c r="D67" s="394">
        <v>0.87</v>
      </c>
      <c r="E67" s="394">
        <v>1.1000000000000001</v>
      </c>
      <c r="F67" s="394">
        <v>24</v>
      </c>
      <c r="G67" s="394">
        <v>2</v>
      </c>
      <c r="H67" s="394">
        <f t="shared" si="40"/>
        <v>27.1</v>
      </c>
    </row>
    <row r="68" spans="2:8" x14ac:dyDescent="0.25">
      <c r="B68" s="891"/>
      <c r="C68" s="892" t="s">
        <v>285</v>
      </c>
      <c r="D68" s="891">
        <v>1.35</v>
      </c>
      <c r="E68" s="891">
        <v>1.4</v>
      </c>
      <c r="F68" s="891">
        <v>27</v>
      </c>
      <c r="G68" s="891">
        <v>6</v>
      </c>
      <c r="H68" s="891">
        <f t="shared" si="40"/>
        <v>34.4</v>
      </c>
    </row>
    <row r="69" spans="2:8" x14ac:dyDescent="0.25">
      <c r="B69" s="394" t="s">
        <v>286</v>
      </c>
      <c r="C69" s="889" t="s">
        <v>277</v>
      </c>
      <c r="D69" s="394">
        <v>1.37</v>
      </c>
      <c r="E69" s="893">
        <v>1</v>
      </c>
      <c r="F69" s="894">
        <v>19</v>
      </c>
      <c r="G69" s="894">
        <v>3</v>
      </c>
      <c r="H69" s="893">
        <f t="shared" si="40"/>
        <v>23</v>
      </c>
    </row>
    <row r="70" spans="2:8" x14ac:dyDescent="0.25">
      <c r="B70" s="394"/>
      <c r="C70" s="889" t="s">
        <v>278</v>
      </c>
      <c r="D70" s="394">
        <v>1.37</v>
      </c>
      <c r="E70" s="394">
        <v>1.1000000000000001</v>
      </c>
      <c r="F70" s="394">
        <v>15</v>
      </c>
      <c r="G70" s="394">
        <v>14</v>
      </c>
      <c r="H70" s="394">
        <f t="shared" si="40"/>
        <v>30.1</v>
      </c>
    </row>
    <row r="71" spans="2:8" x14ac:dyDescent="0.25">
      <c r="B71" s="394"/>
      <c r="C71" s="889" t="s">
        <v>279</v>
      </c>
      <c r="D71" s="394">
        <v>1.49</v>
      </c>
      <c r="E71" s="394">
        <v>1.4</v>
      </c>
      <c r="F71" s="394">
        <v>24</v>
      </c>
      <c r="G71" s="394">
        <v>7</v>
      </c>
      <c r="H71" s="394">
        <f t="shared" si="40"/>
        <v>32.4</v>
      </c>
    </row>
    <row r="72" spans="2:8" x14ac:dyDescent="0.25">
      <c r="B72" s="394"/>
      <c r="C72" s="889" t="s">
        <v>280</v>
      </c>
      <c r="D72" s="394">
        <v>1.63</v>
      </c>
      <c r="E72" s="394">
        <v>1.6</v>
      </c>
      <c r="F72" s="394">
        <v>24</v>
      </c>
      <c r="G72" s="394">
        <v>6</v>
      </c>
      <c r="H72" s="394">
        <f t="shared" si="40"/>
        <v>31.6</v>
      </c>
    </row>
    <row r="73" spans="2:8" x14ac:dyDescent="0.25">
      <c r="B73" s="394"/>
      <c r="C73" s="889" t="s">
        <v>281</v>
      </c>
      <c r="D73" s="394">
        <v>1.54</v>
      </c>
      <c r="E73" s="394">
        <v>1.6</v>
      </c>
      <c r="F73" s="394">
        <v>29</v>
      </c>
      <c r="G73" s="394">
        <v>8</v>
      </c>
      <c r="H73" s="394">
        <f t="shared" si="40"/>
        <v>38.6</v>
      </c>
    </row>
    <row r="74" spans="2:8" x14ac:dyDescent="0.25">
      <c r="B74" s="394"/>
      <c r="C74" s="889" t="s">
        <v>282</v>
      </c>
      <c r="D74" s="890">
        <v>1.4</v>
      </c>
      <c r="E74" s="394">
        <v>1.8</v>
      </c>
      <c r="F74" s="394">
        <v>26</v>
      </c>
      <c r="G74" s="394">
        <v>6</v>
      </c>
      <c r="H74" s="394">
        <f t="shared" si="40"/>
        <v>33.799999999999997</v>
      </c>
    </row>
    <row r="75" spans="2:8" x14ac:dyDescent="0.25">
      <c r="B75" s="394"/>
      <c r="C75" s="889" t="s">
        <v>283</v>
      </c>
      <c r="D75" s="394">
        <v>0.96</v>
      </c>
      <c r="E75" s="394">
        <v>1.4</v>
      </c>
      <c r="F75" s="394">
        <v>20</v>
      </c>
      <c r="G75" s="394">
        <v>4</v>
      </c>
      <c r="H75" s="394">
        <f t="shared" si="40"/>
        <v>25.4</v>
      </c>
    </row>
    <row r="76" spans="2:8" x14ac:dyDescent="0.25">
      <c r="B76" s="394"/>
      <c r="C76" s="889" t="s">
        <v>284</v>
      </c>
      <c r="D76" s="394">
        <v>0.73</v>
      </c>
      <c r="E76" s="394">
        <v>0.9</v>
      </c>
      <c r="F76" s="394">
        <v>11</v>
      </c>
      <c r="G76" s="394">
        <v>1</v>
      </c>
      <c r="H76" s="394">
        <f t="shared" si="40"/>
        <v>12.9</v>
      </c>
    </row>
    <row r="77" spans="2:8" x14ac:dyDescent="0.25">
      <c r="B77" s="891"/>
      <c r="C77" s="892" t="s">
        <v>285</v>
      </c>
      <c r="D77" s="891">
        <v>1.35</v>
      </c>
      <c r="E77" s="891">
        <v>1.4</v>
      </c>
      <c r="F77" s="891">
        <v>22</v>
      </c>
      <c r="G77" s="891">
        <v>6</v>
      </c>
      <c r="H77" s="891">
        <f t="shared" si="40"/>
        <v>29.4</v>
      </c>
    </row>
    <row r="78" spans="2:8" x14ac:dyDescent="0.25">
      <c r="B78" s="881" t="s">
        <v>287</v>
      </c>
      <c r="C78" s="895" t="s">
        <v>288</v>
      </c>
      <c r="D78" s="890">
        <v>0</v>
      </c>
      <c r="E78" s="806">
        <v>0</v>
      </c>
      <c r="F78" s="896">
        <v>0</v>
      </c>
      <c r="G78" s="896">
        <v>0</v>
      </c>
      <c r="H78" s="806">
        <f t="shared" si="40"/>
        <v>0</v>
      </c>
    </row>
    <row r="79" spans="2:8" x14ac:dyDescent="0.25">
      <c r="B79" s="881" t="s">
        <v>289</v>
      </c>
      <c r="C79" s="895" t="s">
        <v>290</v>
      </c>
      <c r="D79" s="890">
        <f>(D60+D69)/2</f>
        <v>1.425</v>
      </c>
      <c r="E79" s="806">
        <f>(E60+E69)/2</f>
        <v>1.1000000000000001</v>
      </c>
      <c r="F79" s="896">
        <f t="shared" ref="F79:G79" si="41">(F60+F69)/2</f>
        <v>17</v>
      </c>
      <c r="G79" s="896">
        <f t="shared" si="41"/>
        <v>4.5</v>
      </c>
      <c r="H79" s="806">
        <f t="shared" si="40"/>
        <v>22.6</v>
      </c>
    </row>
    <row r="80" spans="2:8" x14ac:dyDescent="0.25">
      <c r="B80" s="881"/>
      <c r="C80" s="895" t="s">
        <v>291</v>
      </c>
      <c r="D80" s="890">
        <f>(D61+D70)/2</f>
        <v>1.355</v>
      </c>
      <c r="E80" s="806">
        <f t="shared" ref="E80:G80" si="42">(E61+E70)/2</f>
        <v>1.2000000000000002</v>
      </c>
      <c r="F80" s="896">
        <f t="shared" si="42"/>
        <v>13.5</v>
      </c>
      <c r="G80" s="896">
        <f t="shared" si="42"/>
        <v>13.5</v>
      </c>
      <c r="H80" s="806">
        <f t="shared" si="40"/>
        <v>28.2</v>
      </c>
    </row>
    <row r="81" spans="2:8" x14ac:dyDescent="0.25">
      <c r="B81" s="881"/>
      <c r="C81" s="895" t="s">
        <v>292</v>
      </c>
      <c r="D81" s="890">
        <f>(D62+D63+D71+D72)/4</f>
        <v>1.5125</v>
      </c>
      <c r="E81" s="806">
        <f t="shared" ref="E81:G81" si="43">(E62+E63+E71+E72)/4</f>
        <v>1.35</v>
      </c>
      <c r="F81" s="896">
        <f t="shared" si="43"/>
        <v>28</v>
      </c>
      <c r="G81" s="896">
        <f t="shared" si="43"/>
        <v>5.75</v>
      </c>
      <c r="H81" s="806">
        <f t="shared" si="40"/>
        <v>35.1</v>
      </c>
    </row>
    <row r="82" spans="2:8" x14ac:dyDescent="0.25">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25">
      <c r="B83" s="881"/>
      <c r="C83" s="895" t="s">
        <v>294</v>
      </c>
      <c r="D83" s="890">
        <f>(D66+D67+D75+D76)/4</f>
        <v>0.91</v>
      </c>
      <c r="E83" s="806">
        <f t="shared" ref="E83:G83" si="45">(E66+E67+E75+E76)/4</f>
        <v>1.25</v>
      </c>
      <c r="F83" s="896">
        <f t="shared" si="45"/>
        <v>19.75</v>
      </c>
      <c r="G83" s="896">
        <f t="shared" si="45"/>
        <v>2.25</v>
      </c>
      <c r="H83" s="806">
        <f t="shared" si="40"/>
        <v>23.25</v>
      </c>
    </row>
    <row r="84" spans="2:8" x14ac:dyDescent="0.25">
      <c r="B84" s="881"/>
      <c r="C84" s="895" t="s">
        <v>295</v>
      </c>
      <c r="D84" s="890">
        <f>(D67+D76)/2</f>
        <v>0.8</v>
      </c>
      <c r="E84" s="806">
        <f t="shared" ref="E84:G85" si="46">(E67+E76)/2</f>
        <v>1</v>
      </c>
      <c r="F84" s="896">
        <f t="shared" si="46"/>
        <v>17.5</v>
      </c>
      <c r="G84" s="896">
        <f t="shared" si="46"/>
        <v>1.5</v>
      </c>
      <c r="H84" s="806">
        <f t="shared" si="40"/>
        <v>20</v>
      </c>
    </row>
    <row r="85" spans="2:8" x14ac:dyDescent="0.25">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zoomScale="75" zoomScaleNormal="75" zoomScaleSheetLayoutView="100" workbookViewId="0">
      <selection activeCell="U61" sqref="U61"/>
    </sheetView>
  </sheetViews>
  <sheetFormatPr defaultColWidth="9.28515625" defaultRowHeight="15" x14ac:dyDescent="0.25"/>
  <cols>
    <col min="1" max="1" width="9.28515625" customWidth="1"/>
    <col min="2" max="2" width="30.7109375" customWidth="1"/>
    <col min="3" max="3" width="14.42578125" bestFit="1" customWidth="1"/>
    <col min="4" max="19" width="9.7109375" customWidth="1"/>
    <col min="20" max="20" width="10.5703125" customWidth="1"/>
    <col min="21" max="21" width="21.28515625" customWidth="1"/>
    <col min="22" max="22" width="10.5703125" customWidth="1"/>
    <col min="23" max="37" width="9.28515625" bestFit="1" customWidth="1"/>
    <col min="38" max="38" width="9.28515625" customWidth="1"/>
  </cols>
  <sheetData>
    <row r="2" spans="1:55" x14ac:dyDescent="0.25">
      <c r="B2" s="481" t="s">
        <v>296</v>
      </c>
      <c r="V2" s="106" t="s">
        <v>297</v>
      </c>
      <c r="X2" s="113"/>
      <c r="Y2" s="113"/>
      <c r="Z2" s="14"/>
      <c r="AA2" s="14"/>
      <c r="AB2" s="14"/>
      <c r="AC2" s="14"/>
      <c r="AD2" s="14"/>
      <c r="AE2" s="14"/>
      <c r="AF2" s="14"/>
      <c r="AG2" s="14"/>
      <c r="AH2" s="14"/>
      <c r="AI2" s="14"/>
      <c r="AJ2" s="14"/>
      <c r="AK2" s="14"/>
    </row>
    <row r="3" spans="1:55" x14ac:dyDescent="0.25">
      <c r="B3" s="481"/>
      <c r="V3" s="106" t="s">
        <v>298</v>
      </c>
      <c r="X3" s="113"/>
      <c r="Y3" s="113"/>
      <c r="Z3" s="14"/>
      <c r="AA3" s="14"/>
      <c r="AB3" s="14"/>
      <c r="AC3" s="14"/>
      <c r="AD3" s="14"/>
      <c r="AE3" s="14"/>
      <c r="AF3" s="14"/>
      <c r="AG3" s="14"/>
      <c r="AH3" s="14"/>
      <c r="AI3" s="14"/>
      <c r="AJ3" s="14"/>
      <c r="AK3" s="14"/>
    </row>
    <row r="4" spans="1:55" x14ac:dyDescent="0.25">
      <c r="B4" s="481"/>
      <c r="V4" s="3" t="s">
        <v>299</v>
      </c>
      <c r="X4" s="14"/>
      <c r="Y4" s="14"/>
      <c r="Z4" s="14"/>
      <c r="AA4" s="14"/>
      <c r="AB4" s="14"/>
      <c r="AC4" s="14"/>
      <c r="AD4" s="14"/>
      <c r="AE4" s="14"/>
      <c r="AF4" s="14"/>
      <c r="AG4" s="14"/>
      <c r="AH4" s="14"/>
      <c r="AI4" s="14"/>
      <c r="AJ4" s="14"/>
      <c r="AK4" s="14"/>
    </row>
    <row r="5" spans="1:55" x14ac:dyDescent="0.25">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25">
      <c r="C6" s="3"/>
      <c r="V6" s="299" t="s">
        <v>101</v>
      </c>
      <c r="W6" s="908"/>
      <c r="X6" s="908"/>
      <c r="Y6" s="908"/>
      <c r="Z6" s="908"/>
      <c r="AA6" s="908"/>
      <c r="AB6" s="908"/>
      <c r="AC6" s="908"/>
      <c r="AD6" s="908"/>
      <c r="AE6" s="908"/>
      <c r="AF6" s="908"/>
      <c r="AG6" s="908"/>
      <c r="AH6" s="908"/>
      <c r="AI6" s="908"/>
      <c r="AJ6" s="908"/>
      <c r="AK6" s="908"/>
      <c r="AL6" s="591">
        <f>SUM(W6:AK6)</f>
        <v>0</v>
      </c>
    </row>
    <row r="7" spans="1:55" x14ac:dyDescent="0.25">
      <c r="B7" s="940"/>
      <c r="U7" s="167"/>
      <c r="W7" s="442"/>
      <c r="X7" s="442"/>
      <c r="Y7" s="442"/>
      <c r="Z7" s="442"/>
      <c r="AA7" s="442"/>
      <c r="AB7" s="442"/>
      <c r="AC7" s="442"/>
      <c r="AD7" s="442"/>
      <c r="AE7" s="442"/>
      <c r="AF7" s="442"/>
      <c r="AG7" s="442"/>
      <c r="AH7" s="442"/>
      <c r="AI7" s="442"/>
      <c r="AJ7" s="442"/>
      <c r="AK7" s="442"/>
    </row>
    <row r="8" spans="1:55" x14ac:dyDescent="0.25">
      <c r="B8" s="476" t="s">
        <v>300</v>
      </c>
      <c r="C8" s="339"/>
      <c r="D8" s="3"/>
      <c r="U8" s="99"/>
      <c r="W8" s="3" t="s">
        <v>299</v>
      </c>
    </row>
    <row r="9" spans="1:55" x14ac:dyDescent="0.25">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25">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25">
      <c r="A11" s="133"/>
      <c r="B11" s="245" t="str">
        <f>'T_Stock_TOTAL_&amp;_City'!B11</f>
        <v>Diesel</v>
      </c>
      <c r="C11" s="245" t="s">
        <v>302</v>
      </c>
      <c r="D11" s="941">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25">
      <c r="A12" s="133"/>
      <c r="B12" s="245" t="str">
        <f>'T_Stock_TOTAL_&amp;_City'!B12</f>
        <v>Battery electric (BEV)</v>
      </c>
      <c r="C12" s="245" t="s">
        <v>303</v>
      </c>
      <c r="D12" s="941">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25">
      <c r="A13" s="133"/>
      <c r="B13" s="245" t="str">
        <f>'T_Stock_TOTAL_&amp;_City'!B13</f>
        <v>Ethanol</v>
      </c>
      <c r="C13" s="245" t="s">
        <v>304</v>
      </c>
      <c r="D13" s="941">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25">
      <c r="A14" s="133"/>
      <c r="B14" s="245" t="str">
        <f>'T_Stock_TOTAL_&amp;_City'!B14</f>
        <v>Gas (CNG)</v>
      </c>
      <c r="C14" s="245" t="s">
        <v>305</v>
      </c>
      <c r="D14" s="941">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25">
      <c r="A15" s="133"/>
      <c r="B15" s="245" t="str">
        <f>'T_Stock_TOTAL_&amp;_City'!B15</f>
        <v>Gasoline</v>
      </c>
      <c r="C15" s="245" t="s">
        <v>306</v>
      </c>
      <c r="D15" s="941">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25">
      <c r="A16" s="133"/>
      <c r="B16" s="245" t="str">
        <f>'T_Stock_TOTAL_&amp;_City'!B16</f>
        <v>Hybrid Electric - diesel</v>
      </c>
      <c r="C16" s="245" t="s">
        <v>307</v>
      </c>
      <c r="D16" s="941">
        <f>38293/2</f>
        <v>19146.5</v>
      </c>
      <c r="E16" s="798"/>
      <c r="F16" s="798"/>
      <c r="G16" s="798"/>
      <c r="H16" s="798"/>
      <c r="I16" s="798"/>
      <c r="J16" s="798"/>
      <c r="K16" s="798"/>
      <c r="L16" s="798"/>
      <c r="M16" s="798"/>
      <c r="N16" s="798"/>
      <c r="O16" s="798"/>
      <c r="P16" s="798"/>
      <c r="Q16" s="798"/>
      <c r="R16" s="798"/>
      <c r="S16" s="680">
        <f t="shared" si="19"/>
        <v>19146.5</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25">
      <c r="A17" s="133"/>
      <c r="B17" s="245" t="str">
        <f>'T_Stock_TOTAL_&amp;_City'!B17</f>
        <v>Hybrid Electric - gasoline</v>
      </c>
      <c r="C17" s="245" t="s">
        <v>308</v>
      </c>
      <c r="D17" s="941">
        <f>38293/2</f>
        <v>19146.5</v>
      </c>
      <c r="E17" s="798"/>
      <c r="F17" s="798"/>
      <c r="G17" s="798"/>
      <c r="H17" s="798"/>
      <c r="I17" s="798"/>
      <c r="J17" s="798"/>
      <c r="K17" s="798"/>
      <c r="L17" s="798"/>
      <c r="M17" s="798"/>
      <c r="N17" s="798"/>
      <c r="O17" s="798"/>
      <c r="P17" s="798"/>
      <c r="Q17" s="798"/>
      <c r="R17" s="798"/>
      <c r="S17" s="680">
        <f t="shared" si="19"/>
        <v>19146.5</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25">
      <c r="A18" s="133"/>
      <c r="B18" s="245" t="str">
        <f>'T_Stock_TOTAL_&amp;_City'!B18</f>
        <v>LPG</v>
      </c>
      <c r="C18" s="245" t="s">
        <v>309</v>
      </c>
      <c r="D18" s="941">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25">
      <c r="A19" s="133"/>
      <c r="B19" s="245" t="str">
        <f>'T_Stock_TOTAL_&amp;_City'!B19</f>
        <v>Plugin Hybrid Electric - diesel</v>
      </c>
      <c r="C19" s="245" t="s">
        <v>310</v>
      </c>
      <c r="D19" s="941">
        <f>34800/2</f>
        <v>17400</v>
      </c>
      <c r="E19" s="798"/>
      <c r="F19" s="798"/>
      <c r="G19" s="798"/>
      <c r="H19" s="798"/>
      <c r="I19" s="798"/>
      <c r="J19" s="798"/>
      <c r="K19" s="798"/>
      <c r="L19" s="798"/>
      <c r="M19" s="798"/>
      <c r="N19" s="798"/>
      <c r="O19" s="798"/>
      <c r="P19" s="798"/>
      <c r="Q19" s="798"/>
      <c r="R19" s="798"/>
      <c r="S19" s="680">
        <f t="shared" si="19"/>
        <v>17400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25">
      <c r="A20" s="133"/>
      <c r="B20" s="245" t="str">
        <f>'T_Stock_TOTAL_&amp;_City'!B20</f>
        <v>Plugin Hybrid Electric - gasoline</v>
      </c>
      <c r="C20" s="245" t="s">
        <v>311</v>
      </c>
      <c r="D20" s="941">
        <f>34800/2</f>
        <v>17400</v>
      </c>
      <c r="E20" s="798"/>
      <c r="F20" s="798"/>
      <c r="G20" s="798"/>
      <c r="H20" s="798"/>
      <c r="I20" s="798"/>
      <c r="J20" s="798"/>
      <c r="K20" s="798"/>
      <c r="L20" s="798"/>
      <c r="M20" s="798"/>
      <c r="N20" s="798"/>
      <c r="O20" s="798"/>
      <c r="P20" s="798"/>
      <c r="Q20" s="798"/>
      <c r="R20" s="798"/>
      <c r="S20" s="680">
        <f t="shared" si="19"/>
        <v>17400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25">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25">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hidden="1" x14ac:dyDescent="0.25">
      <c r="B24" s="476" t="s">
        <v>312</v>
      </c>
      <c r="C24" s="339"/>
      <c r="D24" s="3"/>
      <c r="U24" s="99"/>
      <c r="W24" s="3" t="s">
        <v>299</v>
      </c>
    </row>
    <row r="25" spans="1:55" hidden="1" x14ac:dyDescent="0.25">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hidden="1" x14ac:dyDescent="0.25">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hidden="1" x14ac:dyDescent="0.25">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hidden="1" x14ac:dyDescent="0.25">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hidden="1" x14ac:dyDescent="0.25">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hidden="1" x14ac:dyDescent="0.25">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hidden="1" x14ac:dyDescent="0.25">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hidden="1" x14ac:dyDescent="0.25">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hidden="1" x14ac:dyDescent="0.25">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hidden="1" x14ac:dyDescent="0.25">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hidden="1" x14ac:dyDescent="0.25">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hidden="1" x14ac:dyDescent="0.25">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hidden="1" x14ac:dyDescent="0.25">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hidden="1" x14ac:dyDescent="0.25">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39" spans="1:38" hidden="1" x14ac:dyDescent="0.25"/>
    <row r="40" spans="1:38" hidden="1" x14ac:dyDescent="0.25">
      <c r="B40" s="476" t="s">
        <v>123</v>
      </c>
      <c r="C40" s="339"/>
      <c r="D40" s="3"/>
      <c r="E40" s="3"/>
      <c r="F40" s="3"/>
      <c r="G40" s="3"/>
      <c r="H40" s="3"/>
      <c r="I40" s="3"/>
      <c r="J40" s="3"/>
      <c r="K40" s="3"/>
      <c r="L40" s="3"/>
      <c r="M40" s="3"/>
      <c r="N40" s="3"/>
      <c r="O40" s="3"/>
      <c r="P40" s="3"/>
      <c r="Q40" s="3"/>
      <c r="R40" s="3"/>
      <c r="S40" s="3"/>
      <c r="W40" s="3" t="s">
        <v>299</v>
      </c>
    </row>
    <row r="41" spans="1:38" hidden="1" x14ac:dyDescent="0.25">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hidden="1" x14ac:dyDescent="0.25">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hidden="1" x14ac:dyDescent="0.25">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hidden="1" x14ac:dyDescent="0.25">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hidden="1" x14ac:dyDescent="0.25">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hidden="1" x14ac:dyDescent="0.25">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hidden="1" x14ac:dyDescent="0.25">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hidden="1" x14ac:dyDescent="0.25">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hidden="1" x14ac:dyDescent="0.25">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hidden="1" x14ac:dyDescent="0.25">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hidden="1" x14ac:dyDescent="0.25">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hidden="1" x14ac:dyDescent="0.25">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hidden="1" x14ac:dyDescent="0.25">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hidden="1" x14ac:dyDescent="0.25">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5" spans="2:38" hidden="1" x14ac:dyDescent="0.25"/>
    <row r="56" spans="2:38" x14ac:dyDescent="0.25">
      <c r="B56" s="476" t="s">
        <v>124</v>
      </c>
      <c r="C56" s="339"/>
      <c r="W56" s="3" t="s">
        <v>299</v>
      </c>
    </row>
    <row r="57" spans="2:38" x14ac:dyDescent="0.25">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25">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25">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25">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25">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25">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25">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25">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25">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25">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25">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25">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25">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25">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25">
      <c r="B72" s="476" t="s">
        <v>125</v>
      </c>
      <c r="C72" s="339"/>
      <c r="W72" s="3" t="s">
        <v>299</v>
      </c>
    </row>
    <row r="73" spans="2:38" x14ac:dyDescent="0.25">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25">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25">
      <c r="B75" s="245" t="str">
        <f>'T_Stock_TOTAL_&amp;_City'!B75</f>
        <v>Diesel</v>
      </c>
      <c r="C75" s="245" t="s">
        <v>337</v>
      </c>
      <c r="D75" s="941">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25">
      <c r="B76" s="245" t="str">
        <f>'T_Stock_TOTAL_&amp;_City'!B76</f>
        <v>Battery electric (BEV)</v>
      </c>
      <c r="C76" s="245" t="s">
        <v>338</v>
      </c>
      <c r="D76" s="941">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25">
      <c r="B77" s="245" t="str">
        <f>'T_Stock_TOTAL_&amp;_City'!B77</f>
        <v>Ethanol</v>
      </c>
      <c r="C77" s="245" t="s">
        <v>339</v>
      </c>
      <c r="D77" s="941">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25">
      <c r="B78" s="245" t="str">
        <f>'T_Stock_TOTAL_&amp;_City'!B78</f>
        <v>Gas (CNG)</v>
      </c>
      <c r="C78" s="245" t="s">
        <v>340</v>
      </c>
      <c r="D78" s="941">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25">
      <c r="B79" s="245" t="str">
        <f>'T_Stock_TOTAL_&amp;_City'!B79</f>
        <v>Gasoline</v>
      </c>
      <c r="C79" s="245" t="s">
        <v>341</v>
      </c>
      <c r="D79" s="941">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25">
      <c r="B80" s="245" t="str">
        <f>'T_Stock_TOTAL_&amp;_City'!B80</f>
        <v>Hybrid Electric - diesel</v>
      </c>
      <c r="C80" s="245" t="s">
        <v>342</v>
      </c>
      <c r="D80" s="941">
        <v>2</v>
      </c>
      <c r="E80" s="798"/>
      <c r="F80" s="798"/>
      <c r="G80" s="798"/>
      <c r="H80" s="798"/>
      <c r="I80" s="798"/>
      <c r="J80" s="798"/>
      <c r="K80" s="798"/>
      <c r="L80" s="798"/>
      <c r="M80" s="798"/>
      <c r="N80" s="798"/>
      <c r="O80" s="798"/>
      <c r="P80" s="798"/>
      <c r="Q80" s="798"/>
      <c r="R80" s="798"/>
      <c r="S80" s="680">
        <f t="shared" si="154"/>
        <v>2</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25">
      <c r="B81" s="245" t="str">
        <f>'T_Stock_TOTAL_&amp;_City'!B81</f>
        <v>Hybrid Electric - gasoline</v>
      </c>
      <c r="C81" s="245" t="s">
        <v>343</v>
      </c>
      <c r="D81" s="941">
        <v>1</v>
      </c>
      <c r="E81" s="798"/>
      <c r="F81" s="798"/>
      <c r="G81" s="798"/>
      <c r="H81" s="798"/>
      <c r="I81" s="798"/>
      <c r="J81" s="798"/>
      <c r="K81" s="798"/>
      <c r="L81" s="798"/>
      <c r="M81" s="798"/>
      <c r="N81" s="798"/>
      <c r="O81" s="798"/>
      <c r="P81" s="798"/>
      <c r="Q81" s="798"/>
      <c r="R81" s="798"/>
      <c r="S81" s="680">
        <f t="shared" si="154"/>
        <v>1</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25">
      <c r="B82" s="245" t="str">
        <f>'T_Stock_TOTAL_&amp;_City'!B82</f>
        <v>LPG</v>
      </c>
      <c r="C82" s="245" t="s">
        <v>344</v>
      </c>
      <c r="D82" s="941">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25">
      <c r="B83" s="245" t="str">
        <f>'T_Stock_TOTAL_&amp;_City'!B83</f>
        <v>Plugin Hybrid Electric - diesel</v>
      </c>
      <c r="C83" s="245" t="s">
        <v>345</v>
      </c>
      <c r="D83" s="941">
        <v>1</v>
      </c>
      <c r="E83" s="798"/>
      <c r="F83" s="798"/>
      <c r="G83" s="798"/>
      <c r="H83" s="798"/>
      <c r="I83" s="798"/>
      <c r="J83" s="798"/>
      <c r="K83" s="798"/>
      <c r="L83" s="798"/>
      <c r="M83" s="798"/>
      <c r="N83" s="798"/>
      <c r="O83" s="798"/>
      <c r="P83" s="798"/>
      <c r="Q83" s="798"/>
      <c r="R83" s="798"/>
      <c r="S83" s="680">
        <f t="shared" si="154"/>
        <v>1</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25">
      <c r="B84" s="245" t="str">
        <f>'T_Stock_TOTAL_&amp;_City'!B84</f>
        <v>Plugin Hybrid Electric - gasoline</v>
      </c>
      <c r="C84" s="245" t="s">
        <v>346</v>
      </c>
      <c r="D84" s="941">
        <v>2</v>
      </c>
      <c r="E84" s="798"/>
      <c r="F84" s="798"/>
      <c r="G84" s="798"/>
      <c r="H84" s="798"/>
      <c r="I84" s="798"/>
      <c r="J84" s="798"/>
      <c r="K84" s="798"/>
      <c r="L84" s="798"/>
      <c r="M84" s="798"/>
      <c r="N84" s="798"/>
      <c r="O84" s="798"/>
      <c r="P84" s="798"/>
      <c r="Q84" s="798"/>
      <c r="R84" s="798"/>
      <c r="S84" s="680">
        <f t="shared" si="154"/>
        <v>2</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25">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25">
      <c r="B86" s="131" t="s">
        <v>119</v>
      </c>
      <c r="C86" s="131"/>
      <c r="D86" s="681">
        <f>SUM(D74:D85)</f>
        <v>3024</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3024</v>
      </c>
      <c r="U86" s="130">
        <f>SUM(U75:U83)</f>
        <v>363</v>
      </c>
      <c r="W86" s="5"/>
      <c r="X86" s="5"/>
      <c r="Y86" s="5"/>
      <c r="Z86" s="5"/>
      <c r="AA86" s="5"/>
      <c r="AB86" s="5"/>
      <c r="AC86" s="5"/>
      <c r="AD86" s="5"/>
      <c r="AE86" s="5"/>
      <c r="AF86" s="5"/>
      <c r="AG86" s="5"/>
    </row>
    <row r="88" spans="2:38" x14ac:dyDescent="0.25">
      <c r="B88" s="441" t="s">
        <v>126</v>
      </c>
      <c r="C88" s="339"/>
      <c r="W88" s="3" t="s">
        <v>299</v>
      </c>
    </row>
    <row r="89" spans="2:38" x14ac:dyDescent="0.25">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25">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25">
      <c r="B91" s="245" t="str">
        <f>'T_Stock_TOTAL_&amp;_City'!B91</f>
        <v>Diesel</v>
      </c>
      <c r="C91" s="245" t="s">
        <v>348</v>
      </c>
      <c r="D91" s="941">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25">
      <c r="B92" s="245" t="str">
        <f>'T_Stock_TOTAL_&amp;_City'!B92</f>
        <v>Battery electric (BEV)</v>
      </c>
      <c r="C92" s="245" t="s">
        <v>349</v>
      </c>
      <c r="D92" s="941">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25">
      <c r="B93" s="245" t="str">
        <f>'T_Stock_TOTAL_&amp;_City'!B93</f>
        <v>Ethanol</v>
      </c>
      <c r="C93" s="245" t="s">
        <v>350</v>
      </c>
      <c r="D93" s="941">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25">
      <c r="B94" s="245" t="str">
        <f>'T_Stock_TOTAL_&amp;_City'!B94</f>
        <v>Gas (CNG)</v>
      </c>
      <c r="C94" s="245" t="s">
        <v>351</v>
      </c>
      <c r="D94" s="941">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25">
      <c r="B95" s="245" t="str">
        <f>'T_Stock_TOTAL_&amp;_City'!B95</f>
        <v>Gasoline</v>
      </c>
      <c r="C95" s="245" t="s">
        <v>352</v>
      </c>
      <c r="D95" s="941">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25">
      <c r="B96" s="245" t="str">
        <f>'T_Stock_TOTAL_&amp;_City'!B96</f>
        <v>Hybrid Electric - diesel</v>
      </c>
      <c r="C96" s="245" t="s">
        <v>353</v>
      </c>
      <c r="D96" s="941">
        <f>30/2</f>
        <v>15</v>
      </c>
      <c r="E96" s="798"/>
      <c r="F96" s="798"/>
      <c r="G96" s="798"/>
      <c r="H96" s="798"/>
      <c r="I96" s="798"/>
      <c r="J96" s="798"/>
      <c r="K96" s="798"/>
      <c r="L96" s="798"/>
      <c r="M96" s="798"/>
      <c r="N96" s="798"/>
      <c r="O96" s="798"/>
      <c r="P96" s="798"/>
      <c r="Q96" s="798"/>
      <c r="R96" s="798"/>
      <c r="S96" s="680">
        <f t="shared" si="190"/>
        <v>15</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25">
      <c r="B97" s="245" t="str">
        <f>'T_Stock_TOTAL_&amp;_City'!B97</f>
        <v>Hybrid Electric - gasoline</v>
      </c>
      <c r="C97" s="245" t="s">
        <v>354</v>
      </c>
      <c r="D97" s="941">
        <f>30/2</f>
        <v>15</v>
      </c>
      <c r="E97" s="798"/>
      <c r="F97" s="798"/>
      <c r="G97" s="798"/>
      <c r="H97" s="798"/>
      <c r="I97" s="798"/>
      <c r="J97" s="798"/>
      <c r="K97" s="798"/>
      <c r="L97" s="798"/>
      <c r="M97" s="798"/>
      <c r="N97" s="798"/>
      <c r="O97" s="798"/>
      <c r="P97" s="798"/>
      <c r="Q97" s="798"/>
      <c r="R97" s="798"/>
      <c r="S97" s="680">
        <f t="shared" si="190"/>
        <v>15</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25">
      <c r="B98" s="245" t="str">
        <f>'T_Stock_TOTAL_&amp;_City'!B98</f>
        <v>LPG</v>
      </c>
      <c r="C98" s="245" t="s">
        <v>355</v>
      </c>
      <c r="D98" s="941">
        <f t="shared" ref="D98" si="193">$U98*W98</f>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25">
      <c r="B99" s="245" t="str">
        <f>'T_Stock_TOTAL_&amp;_City'!B99</f>
        <v>Plugin Hybrid Electric - diesel</v>
      </c>
      <c r="C99" s="245" t="s">
        <v>356</v>
      </c>
      <c r="D99" s="941">
        <v>1</v>
      </c>
      <c r="E99" s="798"/>
      <c r="F99" s="798"/>
      <c r="G99" s="798"/>
      <c r="H99" s="798"/>
      <c r="I99" s="798"/>
      <c r="J99" s="798"/>
      <c r="K99" s="798"/>
      <c r="L99" s="798"/>
      <c r="M99" s="798"/>
      <c r="N99" s="798"/>
      <c r="O99" s="798"/>
      <c r="P99" s="798"/>
      <c r="Q99" s="798"/>
      <c r="R99" s="798"/>
      <c r="S99" s="680">
        <f t="shared" si="190"/>
        <v>1</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25">
      <c r="B100" s="245" t="str">
        <f>'T_Stock_TOTAL_&amp;_City'!B100</f>
        <v>Plugin Hybrid Electric - gasoline</v>
      </c>
      <c r="C100" s="245" t="s">
        <v>357</v>
      </c>
      <c r="D100" s="941">
        <v>0</v>
      </c>
      <c r="E100" s="798"/>
      <c r="F100" s="798"/>
      <c r="G100" s="798"/>
      <c r="H100" s="798"/>
      <c r="I100" s="798"/>
      <c r="J100" s="798"/>
      <c r="K100" s="798"/>
      <c r="L100" s="798"/>
      <c r="M100" s="798"/>
      <c r="N100" s="798"/>
      <c r="O100" s="798"/>
      <c r="P100" s="798"/>
      <c r="Q100" s="798"/>
      <c r="R100" s="798"/>
      <c r="S100" s="680">
        <f t="shared" si="190"/>
        <v>0</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25">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25">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hidden="1" x14ac:dyDescent="0.25">
      <c r="B104" s="441" t="s">
        <v>138</v>
      </c>
      <c r="C104" s="339"/>
      <c r="W104" s="3" t="s">
        <v>299</v>
      </c>
    </row>
    <row r="105" spans="2:38" hidden="1" x14ac:dyDescent="0.25">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hidden="1" x14ac:dyDescent="0.25">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hidden="1" x14ac:dyDescent="0.25">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hidden="1" x14ac:dyDescent="0.25">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hidden="1" x14ac:dyDescent="0.25">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hidden="1" x14ac:dyDescent="0.25">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hidden="1" x14ac:dyDescent="0.25">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hidden="1" x14ac:dyDescent="0.25">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hidden="1" x14ac:dyDescent="0.25">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hidden="1" x14ac:dyDescent="0.25">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hidden="1" x14ac:dyDescent="0.25">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hidden="1" x14ac:dyDescent="0.25">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hidden="1" x14ac:dyDescent="0.25">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hidden="1" x14ac:dyDescent="0.25">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19" spans="2:38" hidden="1" x14ac:dyDescent="0.25"/>
    <row r="120" spans="2:38" x14ac:dyDescent="0.25">
      <c r="B120" s="441" t="s">
        <v>150</v>
      </c>
      <c r="C120" s="339"/>
      <c r="W120" s="3" t="s">
        <v>299</v>
      </c>
    </row>
    <row r="121" spans="2:38" x14ac:dyDescent="0.25">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25">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25">
      <c r="B123" s="245" t="str">
        <f>'T_Stock_TOTAL_&amp;_City'!B123</f>
        <v>Diesel</v>
      </c>
      <c r="C123" s="286" t="s">
        <v>370</v>
      </c>
      <c r="D123" s="941">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25">
      <c r="B124" s="245" t="str">
        <f>'T_Stock_TOTAL_&amp;_City'!B124</f>
        <v>Battery electric (BEV)</v>
      </c>
      <c r="C124" s="286" t="s">
        <v>371</v>
      </c>
      <c r="D124" s="941">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25">
      <c r="B125" s="245" t="str">
        <f>'T_Stock_TOTAL_&amp;_City'!B125</f>
        <v>Ethanol</v>
      </c>
      <c r="C125" s="286" t="s">
        <v>372</v>
      </c>
      <c r="D125" s="941">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25">
      <c r="B126" s="245" t="str">
        <f>'T_Stock_TOTAL_&amp;_City'!B126</f>
        <v>Gas (CNG)</v>
      </c>
      <c r="C126" s="286" t="s">
        <v>373</v>
      </c>
      <c r="D126" s="941">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25">
      <c r="B127" s="245" t="str">
        <f>'T_Stock_TOTAL_&amp;_City'!B127</f>
        <v>Gasoline</v>
      </c>
      <c r="C127" s="286" t="s">
        <v>374</v>
      </c>
      <c r="D127" s="941">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25">
      <c r="B128" s="245" t="str">
        <f>'T_Stock_TOTAL_&amp;_City'!B128</f>
        <v>Hybrid Electric - diesel</v>
      </c>
      <c r="C128" s="286" t="s">
        <v>375</v>
      </c>
      <c r="D128" s="941">
        <v>8</v>
      </c>
      <c r="E128" s="798"/>
      <c r="F128" s="798"/>
      <c r="G128" s="798"/>
      <c r="H128" s="798"/>
      <c r="I128" s="798"/>
      <c r="J128" s="798"/>
      <c r="K128" s="798"/>
      <c r="L128" s="798"/>
      <c r="M128" s="798"/>
      <c r="N128" s="798"/>
      <c r="O128" s="798"/>
      <c r="P128" s="798"/>
      <c r="Q128" s="798"/>
      <c r="R128" s="798"/>
      <c r="S128" s="680">
        <f t="shared" si="263"/>
        <v>8</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25">
      <c r="B129" s="245" t="str">
        <f>'T_Stock_TOTAL_&amp;_City'!B129</f>
        <v>Hybrid Electric - gasoline</v>
      </c>
      <c r="C129" s="286" t="s">
        <v>376</v>
      </c>
      <c r="D129" s="941">
        <v>7</v>
      </c>
      <c r="E129" s="798"/>
      <c r="F129" s="798"/>
      <c r="G129" s="798"/>
      <c r="H129" s="798"/>
      <c r="I129" s="798"/>
      <c r="J129" s="798"/>
      <c r="K129" s="798"/>
      <c r="L129" s="798"/>
      <c r="M129" s="798"/>
      <c r="N129" s="798"/>
      <c r="O129" s="798"/>
      <c r="P129" s="798"/>
      <c r="Q129" s="798"/>
      <c r="R129" s="798"/>
      <c r="S129" s="680">
        <f t="shared" si="263"/>
        <v>7</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25">
      <c r="B130" s="245" t="str">
        <f>'T_Stock_TOTAL_&amp;_City'!B130</f>
        <v>LPG</v>
      </c>
      <c r="C130" s="286" t="s">
        <v>377</v>
      </c>
      <c r="D130" s="941">
        <f t="shared" ref="D130:D132" si="266">$U130*W130</f>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25">
      <c r="B131" s="245" t="str">
        <f>'T_Stock_TOTAL_&amp;_City'!B131</f>
        <v>Plugin Hybrid Electric - diesel</v>
      </c>
      <c r="C131" s="286" t="s">
        <v>378</v>
      </c>
      <c r="D131" s="941">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25">
      <c r="B132" s="245" t="str">
        <f>'T_Stock_TOTAL_&amp;_City'!B132</f>
        <v>Plugin Hybrid Electric - gasoline</v>
      </c>
      <c r="C132" s="286" t="s">
        <v>379</v>
      </c>
      <c r="D132" s="941">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25">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25">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hidden="1" x14ac:dyDescent="0.25">
      <c r="B136" s="476" t="s">
        <v>162</v>
      </c>
      <c r="C136" s="339"/>
      <c r="W136" s="3" t="s">
        <v>299</v>
      </c>
    </row>
    <row r="137" spans="2:38" hidden="1" x14ac:dyDescent="0.25">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hidden="1" x14ac:dyDescent="0.25">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hidden="1" x14ac:dyDescent="0.25">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hidden="1" x14ac:dyDescent="0.25">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1" spans="2:38" hidden="1" x14ac:dyDescent="0.25"/>
    <row r="142" spans="2:38" hidden="1" x14ac:dyDescent="0.25">
      <c r="B142" s="476" t="s">
        <v>165</v>
      </c>
      <c r="C142" s="339"/>
      <c r="W142" s="3" t="s">
        <v>299</v>
      </c>
    </row>
    <row r="143" spans="2:38" hidden="1" x14ac:dyDescent="0.25">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hidden="1" x14ac:dyDescent="0.25">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hidden="1" x14ac:dyDescent="0.25">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hidden="1" x14ac:dyDescent="0.25">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7" spans="2:38" hidden="1" x14ac:dyDescent="0.25"/>
    <row r="148" spans="2:38" hidden="1" x14ac:dyDescent="0.25">
      <c r="B148" s="476" t="s">
        <v>197</v>
      </c>
      <c r="C148" s="339"/>
      <c r="W148" s="3" t="s">
        <v>299</v>
      </c>
    </row>
    <row r="149" spans="2:38" hidden="1" x14ac:dyDescent="0.25">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hidden="1" x14ac:dyDescent="0.25">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hidden="1" x14ac:dyDescent="0.25">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2" spans="2:38" hidden="1" x14ac:dyDescent="0.25"/>
    <row r="153" spans="2:38" hidden="1" x14ac:dyDescent="0.25">
      <c r="B153" s="476" t="s">
        <v>169</v>
      </c>
      <c r="C153" s="339"/>
      <c r="W153" s="3" t="s">
        <v>299</v>
      </c>
    </row>
    <row r="154" spans="2:38" hidden="1" x14ac:dyDescent="0.25">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hidden="1" x14ac:dyDescent="0.25">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hidden="1" x14ac:dyDescent="0.25">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7" spans="2:38" hidden="1" x14ac:dyDescent="0.25"/>
    <row r="158" spans="2:38" hidden="1" x14ac:dyDescent="0.25">
      <c r="B158" s="476" t="s">
        <v>170</v>
      </c>
      <c r="C158" s="339"/>
      <c r="W158" s="3" t="s">
        <v>299</v>
      </c>
    </row>
    <row r="159" spans="2:38" hidden="1" x14ac:dyDescent="0.25">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hidden="1" x14ac:dyDescent="0.25">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hidden="1" x14ac:dyDescent="0.25">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2" spans="2:38" hidden="1" x14ac:dyDescent="0.25"/>
    <row r="163" spans="2:38" hidden="1" x14ac:dyDescent="0.25">
      <c r="B163" s="476" t="s">
        <v>172</v>
      </c>
      <c r="C163" s="339"/>
      <c r="W163" s="3" t="s">
        <v>299</v>
      </c>
    </row>
    <row r="164" spans="2:38" hidden="1" x14ac:dyDescent="0.25">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hidden="1" x14ac:dyDescent="0.25">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hidden="1" x14ac:dyDescent="0.25">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hidden="1" x14ac:dyDescent="0.25">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hidden="1" x14ac:dyDescent="0.25">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hidden="1" x14ac:dyDescent="0.25">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hidden="1" x14ac:dyDescent="0.25">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hidden="1" x14ac:dyDescent="0.25">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hidden="1" x14ac:dyDescent="0.25">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hidden="1" x14ac:dyDescent="0.25">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hidden="1" x14ac:dyDescent="0.25">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hidden="1" x14ac:dyDescent="0.25">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hidden="1" x14ac:dyDescent="0.25">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7" spans="2:38" hidden="1" x14ac:dyDescent="0.25"/>
    <row r="178" spans="2:38" hidden="1" x14ac:dyDescent="0.25">
      <c r="B178" s="441" t="s">
        <v>184</v>
      </c>
      <c r="C178" s="339"/>
      <c r="W178" s="3" t="s">
        <v>299</v>
      </c>
    </row>
    <row r="179" spans="2:38" hidden="1" x14ac:dyDescent="0.25">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hidden="1" customHeight="1" x14ac:dyDescent="0.25">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hidden="1" x14ac:dyDescent="0.25">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2" spans="2:38" hidden="1" x14ac:dyDescent="0.25"/>
    <row r="183" spans="2:38" hidden="1" x14ac:dyDescent="0.25">
      <c r="B183" s="441" t="s">
        <v>187</v>
      </c>
      <c r="C183" s="339"/>
      <c r="W183" s="3" t="s">
        <v>299</v>
      </c>
    </row>
    <row r="184" spans="2:38" hidden="1" x14ac:dyDescent="0.25">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hidden="1" customHeight="1" x14ac:dyDescent="0.25">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hidden="1" x14ac:dyDescent="0.25">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G29" sqref="G29"/>
    </sheetView>
  </sheetViews>
  <sheetFormatPr defaultRowHeight="15" x14ac:dyDescent="0.25"/>
  <cols>
    <col min="2" max="2" width="30.7109375" bestFit="1" customWidth="1"/>
    <col min="3" max="3" width="19.5703125" customWidth="1"/>
    <col min="4" max="4" width="13.7109375" bestFit="1" customWidth="1"/>
    <col min="5" max="7" width="14.5703125" bestFit="1" customWidth="1"/>
    <col min="8" max="8" width="16.28515625" bestFit="1" customWidth="1"/>
    <col min="9" max="9" width="15.7109375" bestFit="1" customWidth="1"/>
    <col min="10" max="10" width="16.7109375" bestFit="1" customWidth="1"/>
    <col min="11" max="11" width="16" style="309" customWidth="1"/>
    <col min="12" max="12" width="14" style="309" bestFit="1" customWidth="1"/>
    <col min="13" max="13" width="15.7109375" bestFit="1" customWidth="1"/>
    <col min="14" max="14" width="13.28515625" bestFit="1" customWidth="1"/>
    <col min="15" max="15" width="16.28515625" bestFit="1" customWidth="1"/>
    <col min="16" max="16" width="17.42578125" bestFit="1" customWidth="1"/>
    <col min="17" max="17" width="17.28515625" customWidth="1"/>
    <col min="18" max="18" width="14.7109375" bestFit="1" customWidth="1"/>
    <col min="19" max="19" width="15.28515625" bestFit="1" customWidth="1"/>
  </cols>
  <sheetData>
    <row r="2" spans="2:19" ht="18.75" x14ac:dyDescent="0.3">
      <c r="B2" s="799" t="s">
        <v>390</v>
      </c>
      <c r="D2" s="861"/>
      <c r="E2" s="861"/>
      <c r="F2" s="861"/>
      <c r="G2" s="861"/>
      <c r="H2" s="861"/>
      <c r="I2" s="861"/>
      <c r="J2" s="861"/>
      <c r="K2" s="861"/>
      <c r="L2" s="861"/>
      <c r="M2" s="861"/>
      <c r="N2" s="861"/>
      <c r="O2" s="861"/>
      <c r="P2" s="861"/>
      <c r="Q2" s="861"/>
      <c r="R2" s="861"/>
    </row>
    <row r="3" spans="2:19" x14ac:dyDescent="0.25">
      <c r="C3" s="132"/>
      <c r="E3" s="933"/>
    </row>
    <row r="4" spans="2:19" x14ac:dyDescent="0.25">
      <c r="B4" s="132"/>
      <c r="C4" s="907"/>
      <c r="D4" s="480"/>
      <c r="E4" s="480"/>
      <c r="F4" s="480"/>
      <c r="G4" s="480"/>
      <c r="H4" s="480"/>
      <c r="I4" s="480"/>
      <c r="J4" s="480"/>
      <c r="K4" s="480"/>
      <c r="L4" s="480"/>
      <c r="M4" s="480"/>
      <c r="N4" s="480"/>
      <c r="O4" s="480"/>
      <c r="P4" s="480"/>
      <c r="Q4" s="480"/>
      <c r="R4" s="480"/>
      <c r="S4" s="15"/>
    </row>
    <row r="5" spans="2:19" x14ac:dyDescent="0.25">
      <c r="B5" s="132"/>
      <c r="C5" s="907"/>
      <c r="D5" s="480"/>
      <c r="E5" s="480"/>
      <c r="F5" s="480"/>
      <c r="G5" s="480"/>
      <c r="H5" s="480"/>
      <c r="I5" s="480"/>
      <c r="J5" s="480"/>
      <c r="K5" s="480"/>
      <c r="L5" s="480"/>
      <c r="M5" s="480"/>
      <c r="N5" s="480"/>
      <c r="O5" s="480"/>
      <c r="P5" s="480"/>
      <c r="Q5" s="480"/>
      <c r="R5" s="480"/>
      <c r="S5" s="15"/>
    </row>
    <row r="6" spans="2:19" x14ac:dyDescent="0.25">
      <c r="B6" s="800" t="s">
        <v>100</v>
      </c>
      <c r="C6" s="901"/>
      <c r="D6" s="817"/>
      <c r="E6" s="817"/>
      <c r="F6" s="817"/>
      <c r="G6" s="817"/>
      <c r="H6" s="817"/>
      <c r="I6" s="817"/>
      <c r="J6" s="817"/>
      <c r="K6" s="817"/>
      <c r="L6" s="817"/>
      <c r="M6" s="817"/>
      <c r="N6" s="817"/>
      <c r="O6" s="817"/>
      <c r="P6" s="817"/>
      <c r="Q6" s="817"/>
      <c r="R6" s="817"/>
    </row>
    <row r="7" spans="2:19" x14ac:dyDescent="0.25">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25">
      <c r="B8" s="423" t="s">
        <v>170</v>
      </c>
      <c r="C8" s="807" t="s">
        <v>394</v>
      </c>
      <c r="D8" s="913"/>
      <c r="E8" s="931"/>
      <c r="F8" s="931"/>
      <c r="G8" s="931"/>
      <c r="H8" s="931"/>
      <c r="I8" s="931"/>
      <c r="J8" s="931"/>
      <c r="K8" s="931"/>
      <c r="L8" s="931"/>
      <c r="M8" s="931"/>
      <c r="N8" s="931"/>
      <c r="O8" s="931"/>
      <c r="P8" s="931"/>
      <c r="Q8" s="931"/>
      <c r="R8" s="931"/>
      <c r="S8" s="903">
        <f>SUM(D8:R8)</f>
        <v>0</v>
      </c>
    </row>
    <row r="9" spans="2:19" x14ac:dyDescent="0.25">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25">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25">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25">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25">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25">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25">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25">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25">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25">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25">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25">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25">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25">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25">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25">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25">
      <c r="B25" s="3"/>
      <c r="C25" s="3"/>
      <c r="K25"/>
      <c r="L25"/>
    </row>
    <row r="26" spans="2:19" x14ac:dyDescent="0.25">
      <c r="B26" s="3"/>
      <c r="D26" s="910"/>
      <c r="E26" s="910"/>
      <c r="F26" s="911"/>
      <c r="G26" s="911"/>
      <c r="H26" s="911"/>
      <c r="I26" s="911"/>
      <c r="J26" s="911"/>
      <c r="K26" s="911"/>
      <c r="L26" s="911"/>
      <c r="M26" s="911"/>
      <c r="N26" s="911"/>
      <c r="O26" s="911"/>
      <c r="P26" s="911"/>
      <c r="Q26" s="911"/>
      <c r="R26" s="911"/>
      <c r="S26" s="912"/>
    </row>
    <row r="27" spans="2:19" x14ac:dyDescent="0.25">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J73" sqref="J73"/>
    </sheetView>
  </sheetViews>
  <sheetFormatPr defaultRowHeight="15" x14ac:dyDescent="0.25"/>
  <cols>
    <col min="2" max="2" width="33.7109375" customWidth="1"/>
    <col min="3" max="3" width="15.7109375" customWidth="1"/>
    <col min="4" max="19" width="14.5703125" customWidth="1"/>
    <col min="20" max="20" width="12.28515625" bestFit="1" customWidth="1"/>
  </cols>
  <sheetData>
    <row r="2" spans="2:24" ht="18.75" x14ac:dyDescent="0.3">
      <c r="B2" s="799" t="s">
        <v>422</v>
      </c>
    </row>
    <row r="4" spans="2:24" x14ac:dyDescent="0.25">
      <c r="B4" s="800" t="s">
        <v>100</v>
      </c>
      <c r="C4" s="801"/>
      <c r="D4" s="817"/>
      <c r="E4" s="817"/>
      <c r="F4" s="817"/>
      <c r="G4" s="817"/>
      <c r="H4" s="817"/>
      <c r="I4" s="817"/>
      <c r="J4" s="817"/>
      <c r="K4" s="817"/>
      <c r="L4" s="817"/>
      <c r="M4" s="817"/>
      <c r="N4" s="817"/>
      <c r="O4" s="817"/>
      <c r="P4" s="817"/>
      <c r="Q4" s="817"/>
      <c r="R4" s="817"/>
    </row>
    <row r="5" spans="2:24" x14ac:dyDescent="0.25">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25">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25">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25">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25">
      <c r="B9" s="424" t="s">
        <v>428</v>
      </c>
      <c r="C9" s="809" t="s">
        <v>429</v>
      </c>
      <c r="D9" s="813">
        <v>198.7</v>
      </c>
      <c r="E9" s="808"/>
      <c r="F9" s="808"/>
      <c r="G9" s="808"/>
      <c r="H9" s="808"/>
      <c r="I9" s="808"/>
      <c r="J9" s="808"/>
      <c r="K9" s="808"/>
      <c r="L9" s="808"/>
      <c r="M9" s="808"/>
      <c r="N9" s="808"/>
      <c r="O9" s="808"/>
      <c r="P9" s="808"/>
      <c r="Q9" s="808"/>
      <c r="R9" s="808"/>
      <c r="S9" s="808">
        <f t="shared" si="0"/>
        <v>198.7</v>
      </c>
      <c r="W9" s="805"/>
      <c r="X9" s="805"/>
    </row>
    <row r="10" spans="2:24" x14ac:dyDescent="0.25">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25">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25">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25">
      <c r="B13" s="424" t="s">
        <v>436</v>
      </c>
      <c r="C13" s="809" t="s">
        <v>437</v>
      </c>
      <c r="D13" s="813">
        <v>2780</v>
      </c>
      <c r="E13" s="808"/>
      <c r="F13" s="808"/>
      <c r="G13" s="808"/>
      <c r="H13" s="808"/>
      <c r="I13" s="808"/>
      <c r="J13" s="808"/>
      <c r="K13" s="808"/>
      <c r="L13" s="808"/>
      <c r="M13" s="808"/>
      <c r="N13" s="808"/>
      <c r="O13" s="808"/>
      <c r="P13" s="808"/>
      <c r="Q13" s="808"/>
      <c r="R13" s="808"/>
      <c r="S13" s="808">
        <f t="shared" si="0"/>
        <v>2780</v>
      </c>
      <c r="W13" s="805"/>
      <c r="X13" s="805"/>
    </row>
    <row r="14" spans="2:24" x14ac:dyDescent="0.25">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25">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25">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25">
      <c r="B17" s="418" t="s">
        <v>421</v>
      </c>
      <c r="C17" s="580"/>
      <c r="D17" s="419">
        <f>SUM(D6:D16)</f>
        <v>2978.7</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2978.7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5" x14ac:dyDescent="0.25"/>
  <cols>
    <col min="2" max="2" width="59" customWidth="1"/>
    <col min="5" max="5" width="18" customWidth="1"/>
  </cols>
  <sheetData>
    <row r="2" spans="2:5" x14ac:dyDescent="0.25">
      <c r="B2" s="113" t="s">
        <v>444</v>
      </c>
    </row>
    <row r="3" spans="2:5" x14ac:dyDescent="0.25">
      <c r="B3" s="113" t="s">
        <v>189</v>
      </c>
    </row>
    <row r="4" spans="2:5" x14ac:dyDescent="0.25">
      <c r="B4" s="113"/>
    </row>
    <row r="5" spans="2:5" x14ac:dyDescent="0.25">
      <c r="B5" s="441" t="s">
        <v>445</v>
      </c>
      <c r="C5" s="264">
        <v>2015</v>
      </c>
      <c r="D5" s="264">
        <v>2020</v>
      </c>
      <c r="E5" s="264" t="s">
        <v>446</v>
      </c>
    </row>
    <row r="6" spans="2:5" x14ac:dyDescent="0.25">
      <c r="B6" s="441"/>
      <c r="C6" s="264" t="s">
        <v>447</v>
      </c>
      <c r="D6" s="264" t="s">
        <v>447</v>
      </c>
      <c r="E6" s="441"/>
    </row>
    <row r="7" spans="2:5" x14ac:dyDescent="0.25">
      <c r="B7" s="169" t="s">
        <v>448</v>
      </c>
      <c r="C7" s="449">
        <v>0.9</v>
      </c>
      <c r="D7" s="445">
        <f>C7</f>
        <v>0.9</v>
      </c>
      <c r="E7" s="918" t="s">
        <v>449</v>
      </c>
    </row>
    <row r="8" spans="2:5" x14ac:dyDescent="0.25">
      <c r="B8" s="169" t="s">
        <v>450</v>
      </c>
      <c r="C8" s="449">
        <v>7.0000000000000007E-2</v>
      </c>
      <c r="D8" s="445">
        <v>7.0000000000000007E-2</v>
      </c>
      <c r="E8" s="918" t="s">
        <v>449</v>
      </c>
    </row>
    <row r="9" spans="2:5" x14ac:dyDescent="0.25">
      <c r="B9" s="169" t="s">
        <v>451</v>
      </c>
      <c r="C9" s="449">
        <v>0.15</v>
      </c>
      <c r="D9" s="445">
        <f t="shared" ref="D9:D12" si="0">C9</f>
        <v>0.15</v>
      </c>
      <c r="E9" s="918" t="s">
        <v>449</v>
      </c>
    </row>
    <row r="10" spans="2:5" x14ac:dyDescent="0.25">
      <c r="B10" s="169" t="s">
        <v>452</v>
      </c>
      <c r="C10" s="449">
        <v>0.03</v>
      </c>
      <c r="D10" s="445">
        <f t="shared" si="0"/>
        <v>0.03</v>
      </c>
      <c r="E10" s="918" t="s">
        <v>449</v>
      </c>
    </row>
    <row r="11" spans="2:5" x14ac:dyDescent="0.25">
      <c r="B11" s="169" t="s">
        <v>453</v>
      </c>
      <c r="C11" s="449">
        <v>0</v>
      </c>
      <c r="D11" s="445">
        <v>0</v>
      </c>
      <c r="E11" s="918" t="s">
        <v>449</v>
      </c>
    </row>
    <row r="12" spans="2:5" x14ac:dyDescent="0.25">
      <c r="B12" s="169" t="s">
        <v>454</v>
      </c>
      <c r="C12" s="449">
        <v>0.85</v>
      </c>
      <c r="D12" s="445">
        <f t="shared" si="0"/>
        <v>0.85</v>
      </c>
      <c r="E12" s="918" t="s">
        <v>449</v>
      </c>
    </row>
    <row r="13" spans="2:5" x14ac:dyDescent="0.25">
      <c r="B13" s="169" t="s">
        <v>455</v>
      </c>
      <c r="C13" s="449">
        <v>0.95</v>
      </c>
      <c r="D13" s="445">
        <v>0.95</v>
      </c>
      <c r="E13" s="918" t="s">
        <v>449</v>
      </c>
    </row>
    <row r="14" spans="2:5" x14ac:dyDescent="0.25">
      <c r="B14" s="14"/>
      <c r="C14" s="442"/>
      <c r="E14" s="421"/>
    </row>
    <row r="15" spans="2:5" x14ac:dyDescent="0.25">
      <c r="B15" s="14"/>
      <c r="C15" s="442"/>
      <c r="E15" s="421"/>
    </row>
    <row r="16" spans="2:5" x14ac:dyDescent="0.25">
      <c r="B16" s="441" t="s">
        <v>456</v>
      </c>
      <c r="C16" s="264">
        <v>2015</v>
      </c>
      <c r="D16" s="264">
        <v>2020</v>
      </c>
      <c r="E16" s="264" t="s">
        <v>446</v>
      </c>
    </row>
    <row r="17" spans="2:5" x14ac:dyDescent="0.25">
      <c r="B17" s="441"/>
      <c r="C17" s="264" t="s">
        <v>447</v>
      </c>
      <c r="D17" s="264" t="s">
        <v>447</v>
      </c>
      <c r="E17" s="264"/>
    </row>
    <row r="18" spans="2:5" x14ac:dyDescent="0.25">
      <c r="B18" s="169" t="s">
        <v>457</v>
      </c>
      <c r="C18" s="449">
        <v>0.8</v>
      </c>
      <c r="D18" s="445">
        <f>C18</f>
        <v>0.8</v>
      </c>
      <c r="E18" s="955" t="s">
        <v>449</v>
      </c>
    </row>
    <row r="19" spans="2:5" x14ac:dyDescent="0.25">
      <c r="B19" s="169" t="s">
        <v>458</v>
      </c>
      <c r="C19" s="449">
        <v>0.75</v>
      </c>
      <c r="D19" s="445">
        <f t="shared" ref="D19:D20" si="1">C19</f>
        <v>0.75</v>
      </c>
      <c r="E19" s="955"/>
    </row>
    <row r="20" spans="2:5" x14ac:dyDescent="0.25">
      <c r="B20" s="169" t="s">
        <v>459</v>
      </c>
      <c r="C20" s="449">
        <v>0.8</v>
      </c>
      <c r="D20" s="445">
        <f t="shared" si="1"/>
        <v>0.8</v>
      </c>
      <c r="E20" s="955"/>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2"/>
  <sheetViews>
    <sheetView zoomScale="75" zoomScaleNormal="75" workbookViewId="0">
      <selection activeCell="A29" sqref="A29:XFD29"/>
    </sheetView>
  </sheetViews>
  <sheetFormatPr defaultColWidth="9.28515625" defaultRowHeight="15" x14ac:dyDescent="0.25"/>
  <cols>
    <col min="1" max="1" width="9.28515625" style="2"/>
    <col min="2" max="3" width="15.28515625" style="2" customWidth="1"/>
    <col min="4" max="4" width="34.7109375" style="2" customWidth="1"/>
    <col min="5" max="18" width="10.7109375" style="2" customWidth="1"/>
    <col min="19" max="19" width="9.28515625" style="2"/>
    <col min="20" max="20" width="9.7109375" style="2" bestFit="1" customWidth="1"/>
    <col min="21" max="21" width="9.28515625" style="2"/>
    <col min="22" max="22" width="139" style="2" bestFit="1" customWidth="1"/>
    <col min="23" max="16384" width="9.28515625" style="2"/>
  </cols>
  <sheetData>
    <row r="2" spans="2:24" x14ac:dyDescent="0.25">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25"/>
    <row r="4" spans="2:24" customFormat="1" x14ac:dyDescent="0.25">
      <c r="B4" s="42" t="s">
        <v>461</v>
      </c>
      <c r="C4" s="42"/>
      <c r="D4" s="42"/>
    </row>
    <row r="5" spans="2:24" customFormat="1" ht="18.75" x14ac:dyDescent="0.3">
      <c r="B5" s="186" t="s">
        <v>462</v>
      </c>
      <c r="C5" s="186"/>
      <c r="D5" s="186"/>
      <c r="E5" s="320"/>
    </row>
    <row r="6" spans="2:24" customFormat="1" x14ac:dyDescent="0.25">
      <c r="E6" s="106"/>
      <c r="F6" s="106"/>
      <c r="U6" s="106" t="s">
        <v>190</v>
      </c>
    </row>
    <row r="7" spans="2:24" customFormat="1" x14ac:dyDescent="0.25">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hidden="1" x14ac:dyDescent="0.25">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hidden="1" x14ac:dyDescent="0.25">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6" si="1">IF(U9=0, "0", "ok")</f>
        <v>0</v>
      </c>
    </row>
    <row r="10" spans="2:24" customFormat="1" hidden="1" x14ac:dyDescent="0.25">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hidden="1" x14ac:dyDescent="0.25">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hidden="1" x14ac:dyDescent="0.25">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hidden="1" x14ac:dyDescent="0.25">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hidden="1" x14ac:dyDescent="0.25">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hidden="1" x14ac:dyDescent="0.25">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hidden="1" x14ac:dyDescent="0.25">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hidden="1" x14ac:dyDescent="0.25">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hidden="1" x14ac:dyDescent="0.25">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25">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hidden="1" x14ac:dyDescent="0.25">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hidden="1" x14ac:dyDescent="0.25">
      <c r="B21" s="186" t="s">
        <v>76</v>
      </c>
      <c r="C21" s="186" t="s">
        <v>76</v>
      </c>
      <c r="D21" s="186" t="s">
        <v>493</v>
      </c>
      <c r="E21" s="500">
        <f t="shared" ref="E21:E46"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hidden="1" x14ac:dyDescent="0.25">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25">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25">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1241</v>
      </c>
      <c r="W24" s="123"/>
      <c r="X24" s="632" t="str">
        <f t="shared" si="1"/>
        <v>ok</v>
      </c>
    </row>
    <row r="25" spans="2:24" customFormat="1" hidden="1" x14ac:dyDescent="0.25">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hidden="1" x14ac:dyDescent="0.25">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hidden="1" x14ac:dyDescent="0.25">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25">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25">
      <c r="B29" s="191" t="s">
        <v>78</v>
      </c>
      <c r="C29" s="191" t="s">
        <v>504</v>
      </c>
      <c r="D29" s="191" t="s">
        <v>505</v>
      </c>
      <c r="E29" s="500">
        <f t="shared" si="4"/>
        <v>6.7</v>
      </c>
      <c r="F29" s="500"/>
      <c r="G29" s="500"/>
      <c r="H29" s="500"/>
      <c r="I29" s="500"/>
      <c r="J29" s="500"/>
      <c r="K29" s="500"/>
      <c r="L29" s="500"/>
      <c r="M29" s="500"/>
      <c r="N29" s="500"/>
      <c r="O29" s="500"/>
      <c r="P29" s="500"/>
      <c r="Q29" s="500"/>
      <c r="R29" s="500"/>
      <c r="S29" s="500"/>
      <c r="U29" s="451">
        <v>6.7</v>
      </c>
      <c r="V29" s="485" t="s">
        <v>501</v>
      </c>
      <c r="W29" s="123"/>
      <c r="X29" s="632" t="str">
        <f t="shared" si="1"/>
        <v>ok</v>
      </c>
    </row>
    <row r="30" spans="2:24" customFormat="1" hidden="1" x14ac:dyDescent="0.25">
      <c r="B30" s="191" t="s">
        <v>506</v>
      </c>
      <c r="C30" s="186" t="s">
        <v>507</v>
      </c>
      <c r="D30" s="186" t="s">
        <v>426</v>
      </c>
      <c r="E30" s="500">
        <f t="shared" si="4"/>
        <v>0</v>
      </c>
      <c r="F30" s="500"/>
      <c r="G30" s="500"/>
      <c r="H30" s="500"/>
      <c r="I30" s="500"/>
      <c r="J30" s="500"/>
      <c r="K30" s="500"/>
      <c r="L30" s="500"/>
      <c r="M30" s="500"/>
      <c r="N30" s="500"/>
      <c r="O30" s="500"/>
      <c r="P30" s="500"/>
      <c r="Q30" s="500"/>
      <c r="R30" s="500"/>
      <c r="S30" s="500"/>
      <c r="U30" s="451">
        <v>0</v>
      </c>
      <c r="V30" s="468"/>
      <c r="W30" s="123"/>
      <c r="X30" s="632" t="str">
        <f t="shared" si="1"/>
        <v>0</v>
      </c>
    </row>
    <row r="31" spans="2:24" customFormat="1" hidden="1" x14ac:dyDescent="0.25">
      <c r="B31" s="191" t="s">
        <v>506</v>
      </c>
      <c r="C31" s="186" t="s">
        <v>508</v>
      </c>
      <c r="D31" s="186" t="s">
        <v>162</v>
      </c>
      <c r="E31" s="500">
        <f t="shared" ref="E31:E32" si="6">U31</f>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hidden="1" x14ac:dyDescent="0.25">
      <c r="B32" s="191" t="s">
        <v>506</v>
      </c>
      <c r="C32" s="186" t="s">
        <v>509</v>
      </c>
      <c r="D32" s="186" t="s">
        <v>196</v>
      </c>
      <c r="E32" s="500">
        <f t="shared" si="6"/>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hidden="1" x14ac:dyDescent="0.25">
      <c r="B33" s="191" t="s">
        <v>506</v>
      </c>
      <c r="C33" s="191" t="s">
        <v>499</v>
      </c>
      <c r="D33" s="191" t="s">
        <v>500</v>
      </c>
      <c r="E33" s="500">
        <f t="shared" si="4"/>
        <v>0.10390000000000001</v>
      </c>
      <c r="F33" s="500"/>
      <c r="G33" s="500"/>
      <c r="H33" s="500"/>
      <c r="I33" s="500"/>
      <c r="J33" s="500"/>
      <c r="K33" s="500"/>
      <c r="L33" s="500"/>
      <c r="M33" s="500"/>
      <c r="N33" s="500"/>
      <c r="O33" s="500"/>
      <c r="P33" s="500"/>
      <c r="Q33" s="500"/>
      <c r="R33" s="500"/>
      <c r="S33" s="500"/>
      <c r="U33" s="451">
        <f>U28</f>
        <v>0.10390000000000001</v>
      </c>
      <c r="V33" s="468"/>
      <c r="W33" s="123"/>
      <c r="X33" s="632" t="str">
        <f t="shared" si="1"/>
        <v>ok</v>
      </c>
    </row>
    <row r="34" spans="2:24" customFormat="1" hidden="1" x14ac:dyDescent="0.25">
      <c r="B34" s="191" t="s">
        <v>506</v>
      </c>
      <c r="C34" s="191" t="s">
        <v>502</v>
      </c>
      <c r="D34" s="191" t="s">
        <v>503</v>
      </c>
      <c r="E34" s="500">
        <f t="shared" si="4"/>
        <v>0</v>
      </c>
      <c r="F34" s="500"/>
      <c r="G34" s="500"/>
      <c r="H34" s="500"/>
      <c r="I34" s="500"/>
      <c r="J34" s="500"/>
      <c r="K34" s="500"/>
      <c r="L34" s="500"/>
      <c r="M34" s="500"/>
      <c r="N34" s="500"/>
      <c r="O34" s="500"/>
      <c r="P34" s="500"/>
      <c r="Q34" s="500"/>
      <c r="R34" s="500"/>
      <c r="S34" s="500"/>
      <c r="U34" s="451">
        <v>0</v>
      </c>
      <c r="V34" s="468"/>
      <c r="W34" s="123"/>
      <c r="X34" s="632" t="str">
        <f t="shared" si="1"/>
        <v>0</v>
      </c>
    </row>
    <row r="35" spans="2:24" customFormat="1" hidden="1" x14ac:dyDescent="0.25">
      <c r="B35" s="191" t="s">
        <v>506</v>
      </c>
      <c r="C35" s="191" t="s">
        <v>504</v>
      </c>
      <c r="D35" s="191" t="s">
        <v>505</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hidden="1" x14ac:dyDescent="0.25">
      <c r="B36" s="186" t="s">
        <v>80</v>
      </c>
      <c r="C36" s="186" t="s">
        <v>510</v>
      </c>
      <c r="D36" s="186" t="s">
        <v>511</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hidden="1" x14ac:dyDescent="0.25">
      <c r="B37" s="186" t="s">
        <v>80</v>
      </c>
      <c r="C37" s="186" t="s">
        <v>512</v>
      </c>
      <c r="D37" s="186" t="s">
        <v>513</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hidden="1" x14ac:dyDescent="0.25">
      <c r="B38" s="186" t="s">
        <v>80</v>
      </c>
      <c r="C38" s="186" t="s">
        <v>417</v>
      </c>
      <c r="D38" s="186" t="s">
        <v>514</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hidden="1" x14ac:dyDescent="0.25">
      <c r="B39" s="186" t="s">
        <v>80</v>
      </c>
      <c r="C39" s="186" t="s">
        <v>417</v>
      </c>
      <c r="D39" s="186" t="s">
        <v>515</v>
      </c>
      <c r="E39" s="500">
        <f t="shared" ref="E39" si="7">U39</f>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hidden="1" x14ac:dyDescent="0.25">
      <c r="B40" s="186" t="s">
        <v>80</v>
      </c>
      <c r="C40" s="186" t="s">
        <v>419</v>
      </c>
      <c r="D40" s="186" t="s">
        <v>516</v>
      </c>
      <c r="E40" s="500">
        <f t="shared" si="4"/>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hidden="1" x14ac:dyDescent="0.25">
      <c r="B41" s="186" t="s">
        <v>80</v>
      </c>
      <c r="C41" s="186" t="s">
        <v>441</v>
      </c>
      <c r="D41" s="186" t="s">
        <v>517</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hidden="1" x14ac:dyDescent="0.25">
      <c r="B42" s="191" t="s">
        <v>81</v>
      </c>
      <c r="C42" s="191" t="s">
        <v>81</v>
      </c>
      <c r="D42" s="191" t="s">
        <v>518</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hidden="1" x14ac:dyDescent="0.25">
      <c r="B43" s="191" t="s">
        <v>81</v>
      </c>
      <c r="C43" s="191" t="s">
        <v>443</v>
      </c>
      <c r="D43" s="191" t="s">
        <v>519</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hidden="1" x14ac:dyDescent="0.25">
      <c r="B44" s="191" t="s">
        <v>81</v>
      </c>
      <c r="C44" s="191" t="s">
        <v>520</v>
      </c>
      <c r="D44" s="191" t="s">
        <v>521</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hidden="1" x14ac:dyDescent="0.25">
      <c r="B45" s="186" t="s">
        <v>82</v>
      </c>
      <c r="C45" s="186" t="s">
        <v>522</v>
      </c>
      <c r="D45" s="186" t="s">
        <v>523</v>
      </c>
      <c r="E45" s="500">
        <f t="shared" si="4"/>
        <v>0</v>
      </c>
      <c r="F45" s="500"/>
      <c r="G45" s="500"/>
      <c r="H45" s="500"/>
      <c r="I45" s="500"/>
      <c r="J45" s="500"/>
      <c r="K45" s="500"/>
      <c r="L45" s="500"/>
      <c r="M45" s="500"/>
      <c r="N45" s="500"/>
      <c r="O45" s="500"/>
      <c r="P45" s="500"/>
      <c r="Q45" s="500"/>
      <c r="R45" s="500"/>
      <c r="S45" s="500"/>
      <c r="U45" s="451">
        <v>0</v>
      </c>
      <c r="V45" s="468"/>
      <c r="X45" s="632" t="str">
        <f t="shared" si="1"/>
        <v>0</v>
      </c>
    </row>
    <row r="46" spans="2:24" customFormat="1" hidden="1" x14ac:dyDescent="0.25">
      <c r="B46" s="186" t="s">
        <v>82</v>
      </c>
      <c r="C46" s="186" t="s">
        <v>82</v>
      </c>
      <c r="D46" s="186" t="s">
        <v>524</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25"/>
    <row r="48" spans="2:24"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sheetData>
  <sortState xmlns:xlrd2="http://schemas.microsoft.com/office/spreadsheetml/2017/richdata2" ref="B18:V41">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zoomScale="75" zoomScaleNormal="75" workbookViewId="0">
      <selection activeCell="T4" sqref="T4"/>
    </sheetView>
  </sheetViews>
  <sheetFormatPr defaultColWidth="9.28515625" defaultRowHeight="15" x14ac:dyDescent="0.25"/>
  <cols>
    <col min="1" max="1" width="11.7109375" style="14" customWidth="1"/>
    <col min="2" max="2" width="41.28515625" style="14" customWidth="1"/>
    <col min="3" max="3" width="15.5703125" style="14" customWidth="1"/>
    <col min="4" max="4" width="10.42578125" style="14" bestFit="1" customWidth="1"/>
    <col min="5" max="5" width="10.42578125" style="14" customWidth="1"/>
    <col min="6" max="11" width="10" style="14" bestFit="1" customWidth="1"/>
    <col min="12" max="12" width="10.42578125" style="14" bestFit="1" customWidth="1"/>
    <col min="13" max="18" width="10" style="14" bestFit="1" customWidth="1"/>
    <col min="19" max="19" width="10.5703125" style="14" customWidth="1"/>
    <col min="20" max="20" width="12.5703125" style="14" customWidth="1"/>
    <col min="21" max="21" width="12.28515625" style="14" customWidth="1"/>
    <col min="22" max="16384" width="9.28515625" style="14"/>
  </cols>
  <sheetData>
    <row r="1" spans="2:21" x14ac:dyDescent="0.25">
      <c r="T1" s="120"/>
    </row>
    <row r="2" spans="2:21" x14ac:dyDescent="0.25">
      <c r="B2" s="149"/>
      <c r="C2" s="149"/>
    </row>
    <row r="3" spans="2:21" x14ac:dyDescent="0.25">
      <c r="B3" s="441" t="s">
        <v>525</v>
      </c>
      <c r="C3" s="339"/>
    </row>
    <row r="4" spans="2:21" x14ac:dyDescent="0.25">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25">
      <c r="B5" s="169" t="s">
        <v>107</v>
      </c>
      <c r="C5" s="169"/>
      <c r="D5" s="265"/>
      <c r="E5" s="265"/>
      <c r="F5" s="265"/>
      <c r="G5" s="265"/>
      <c r="H5" s="265"/>
      <c r="I5" s="265"/>
      <c r="J5" s="265"/>
      <c r="K5" s="265"/>
      <c r="L5" s="265"/>
      <c r="M5" s="265"/>
      <c r="N5" s="265"/>
      <c r="O5" s="265"/>
      <c r="P5" s="265"/>
      <c r="Q5" s="265"/>
      <c r="R5" s="265"/>
      <c r="T5" s="820"/>
      <c r="U5" s="16"/>
    </row>
    <row r="6" spans="2:21" x14ac:dyDescent="0.25">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25">
      <c r="B7" s="169" t="s">
        <v>203</v>
      </c>
      <c r="C7" s="169" t="s">
        <v>303</v>
      </c>
      <c r="D7" s="265">
        <v>10.75</v>
      </c>
      <c r="E7" s="265"/>
      <c r="F7" s="265"/>
      <c r="G7" s="265"/>
      <c r="H7" s="265"/>
      <c r="I7" s="265"/>
      <c r="J7" s="265"/>
      <c r="K7" s="265"/>
      <c r="L7" s="265"/>
      <c r="M7" s="265"/>
      <c r="N7" s="265"/>
      <c r="O7" s="265"/>
      <c r="P7" s="265"/>
      <c r="Q7" s="265"/>
      <c r="R7" s="265"/>
      <c r="T7" s="820"/>
      <c r="U7" s="16"/>
    </row>
    <row r="8" spans="2:21" x14ac:dyDescent="0.25">
      <c r="B8" s="169" t="s">
        <v>110</v>
      </c>
      <c r="C8" s="169" t="s">
        <v>304</v>
      </c>
      <c r="D8" s="265">
        <v>11.54</v>
      </c>
      <c r="E8" s="265"/>
      <c r="F8" s="265"/>
      <c r="G8" s="265"/>
      <c r="H8" s="265"/>
      <c r="I8" s="265"/>
      <c r="J8" s="265"/>
      <c r="K8" s="265"/>
      <c r="L8" s="265"/>
      <c r="M8" s="265"/>
      <c r="N8" s="265"/>
      <c r="O8" s="265"/>
      <c r="P8" s="265"/>
      <c r="Q8" s="265"/>
      <c r="R8" s="265"/>
      <c r="T8" s="820"/>
      <c r="U8" s="16"/>
    </row>
    <row r="9" spans="2:21" x14ac:dyDescent="0.25">
      <c r="B9" s="169" t="s">
        <v>111</v>
      </c>
      <c r="C9" s="169" t="s">
        <v>305</v>
      </c>
      <c r="D9" s="265">
        <v>17.59</v>
      </c>
      <c r="E9" s="265"/>
      <c r="F9" s="265"/>
      <c r="G9" s="265"/>
      <c r="H9" s="265"/>
      <c r="I9" s="265"/>
      <c r="J9" s="265"/>
      <c r="K9" s="265"/>
      <c r="L9" s="265"/>
      <c r="M9" s="265"/>
      <c r="N9" s="265"/>
      <c r="O9" s="265"/>
      <c r="P9" s="265"/>
      <c r="Q9" s="265"/>
      <c r="R9" s="265"/>
      <c r="T9" s="820"/>
      <c r="U9" s="16"/>
    </row>
    <row r="10" spans="2:21" x14ac:dyDescent="0.25">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25">
      <c r="B11" s="169" t="s">
        <v>204</v>
      </c>
      <c r="C11" s="169" t="s">
        <v>307</v>
      </c>
      <c r="D11" s="265"/>
      <c r="E11" s="265"/>
      <c r="F11" s="265"/>
      <c r="G11" s="265"/>
      <c r="H11" s="265"/>
      <c r="I11" s="265"/>
      <c r="J11" s="265"/>
      <c r="K11" s="265"/>
      <c r="L11" s="265"/>
      <c r="M11" s="265"/>
      <c r="N11" s="265"/>
      <c r="O11" s="265"/>
      <c r="P11" s="265"/>
      <c r="Q11" s="265"/>
      <c r="R11" s="265"/>
      <c r="T11" s="820"/>
      <c r="U11" s="16"/>
    </row>
    <row r="12" spans="2:21" x14ac:dyDescent="0.25">
      <c r="B12" s="169" t="s">
        <v>205</v>
      </c>
      <c r="C12" s="169" t="s">
        <v>308</v>
      </c>
      <c r="D12" s="265"/>
      <c r="E12" s="265"/>
      <c r="F12" s="265"/>
      <c r="G12" s="265"/>
      <c r="H12" s="265"/>
      <c r="I12" s="265"/>
      <c r="J12" s="265"/>
      <c r="K12" s="265"/>
      <c r="L12" s="265"/>
      <c r="M12" s="265"/>
      <c r="N12" s="265"/>
      <c r="O12" s="265"/>
      <c r="P12" s="265"/>
      <c r="Q12" s="265"/>
      <c r="R12" s="265"/>
      <c r="T12" s="820"/>
      <c r="U12" s="16"/>
    </row>
    <row r="13" spans="2:21" x14ac:dyDescent="0.25">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25">
      <c r="B14" s="169" t="s">
        <v>206</v>
      </c>
      <c r="C14" s="169" t="s">
        <v>310</v>
      </c>
      <c r="D14" s="265"/>
      <c r="E14" s="265"/>
      <c r="F14" s="265"/>
      <c r="G14" s="265"/>
      <c r="H14" s="265"/>
      <c r="I14" s="265"/>
      <c r="J14" s="265"/>
      <c r="K14" s="265"/>
      <c r="L14" s="265"/>
      <c r="M14" s="265"/>
      <c r="N14" s="265"/>
      <c r="O14" s="265"/>
      <c r="P14" s="265"/>
      <c r="Q14" s="265"/>
      <c r="R14" s="265"/>
      <c r="T14" s="820"/>
      <c r="U14" s="16"/>
    </row>
    <row r="15" spans="2:21" x14ac:dyDescent="0.25">
      <c r="B15" s="169" t="s">
        <v>207</v>
      </c>
      <c r="C15" s="169" t="s">
        <v>311</v>
      </c>
      <c r="D15" s="265"/>
      <c r="E15" s="265"/>
      <c r="F15" s="265"/>
      <c r="G15" s="265"/>
      <c r="H15" s="265"/>
      <c r="I15" s="265"/>
      <c r="J15" s="265"/>
      <c r="K15" s="265"/>
      <c r="L15" s="265"/>
      <c r="M15" s="265"/>
      <c r="N15" s="265"/>
      <c r="O15" s="265"/>
      <c r="P15" s="265"/>
      <c r="Q15" s="265"/>
      <c r="R15" s="265"/>
      <c r="T15" s="820"/>
      <c r="U15" s="267"/>
    </row>
    <row r="16" spans="2:21" x14ac:dyDescent="0.25">
      <c r="B16" s="114"/>
      <c r="C16" s="114"/>
      <c r="D16" s="268"/>
      <c r="E16" s="268"/>
      <c r="F16" s="268"/>
      <c r="G16" s="268"/>
      <c r="H16" s="268"/>
      <c r="I16" s="268"/>
      <c r="J16" s="268"/>
      <c r="K16" s="268"/>
      <c r="L16" s="268"/>
      <c r="M16" s="268"/>
      <c r="N16" s="268"/>
      <c r="O16" s="268"/>
      <c r="P16" s="268"/>
      <c r="Q16" s="268"/>
      <c r="R16" s="268"/>
      <c r="T16" s="269"/>
      <c r="U16" s="269"/>
    </row>
    <row r="17" spans="2:21" x14ac:dyDescent="0.25">
      <c r="B17" s="149"/>
      <c r="C17" s="149"/>
      <c r="D17" s="268"/>
      <c r="E17" s="268"/>
      <c r="F17" s="268"/>
      <c r="G17" s="268"/>
      <c r="H17" s="268"/>
      <c r="I17" s="268"/>
      <c r="J17" s="268"/>
      <c r="K17" s="268"/>
      <c r="L17" s="268"/>
      <c r="M17" s="268"/>
      <c r="N17" s="268"/>
      <c r="O17" s="268"/>
      <c r="P17" s="268"/>
      <c r="Q17" s="268"/>
      <c r="R17" s="268"/>
      <c r="T17" s="269"/>
      <c r="U17" s="269"/>
    </row>
    <row r="18" spans="2:21" hidden="1" x14ac:dyDescent="0.25">
      <c r="B18" s="441" t="s">
        <v>527</v>
      </c>
      <c r="C18" s="339"/>
      <c r="U18" s="269"/>
    </row>
    <row r="19" spans="2:21" hidden="1" x14ac:dyDescent="0.25">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hidden="1" x14ac:dyDescent="0.25">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hidden="1" x14ac:dyDescent="0.25">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hidden="1" x14ac:dyDescent="0.25">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hidden="1" x14ac:dyDescent="0.25">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hidden="1" x14ac:dyDescent="0.25">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hidden="1" x14ac:dyDescent="0.25">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hidden="1" x14ac:dyDescent="0.25">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hidden="1" x14ac:dyDescent="0.25">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hidden="1" x14ac:dyDescent="0.25">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hidden="1" x14ac:dyDescent="0.25">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hidden="1" x14ac:dyDescent="0.25">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hidden="1" x14ac:dyDescent="0.25">
      <c r="B31" s="114"/>
      <c r="C31" s="114"/>
      <c r="D31" s="268"/>
      <c r="E31" s="268"/>
      <c r="F31" s="268"/>
      <c r="G31" s="268"/>
      <c r="H31" s="268"/>
      <c r="I31" s="268"/>
      <c r="J31" s="268"/>
      <c r="K31" s="268"/>
      <c r="L31" s="268"/>
      <c r="M31" s="268"/>
      <c r="N31" s="268"/>
      <c r="O31" s="268"/>
      <c r="P31" s="268"/>
      <c r="Q31" s="268"/>
      <c r="R31" s="268"/>
      <c r="T31" s="269"/>
      <c r="U31" s="269"/>
    </row>
    <row r="32" spans="2:21" hidden="1" x14ac:dyDescent="0.25">
      <c r="B32" s="114"/>
      <c r="C32" s="114"/>
      <c r="D32" s="268"/>
      <c r="E32" s="268"/>
      <c r="F32" s="268"/>
      <c r="G32" s="268"/>
      <c r="H32" s="268"/>
      <c r="I32" s="268"/>
      <c r="J32" s="268"/>
      <c r="K32" s="268"/>
      <c r="L32" s="268"/>
      <c r="M32" s="268"/>
      <c r="N32" s="268"/>
      <c r="O32" s="268"/>
      <c r="P32" s="268"/>
      <c r="Q32" s="268"/>
      <c r="R32" s="268"/>
      <c r="T32" s="269"/>
      <c r="U32" s="269"/>
    </row>
    <row r="33" spans="2:21" hidden="1" x14ac:dyDescent="0.25">
      <c r="B33" s="441" t="s">
        <v>312</v>
      </c>
      <c r="C33" s="339"/>
    </row>
    <row r="34" spans="2:21" hidden="1" x14ac:dyDescent="0.25">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hidden="1" x14ac:dyDescent="0.25">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hidden="1" x14ac:dyDescent="0.25">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hidden="1" x14ac:dyDescent="0.25">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hidden="1" x14ac:dyDescent="0.25">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hidden="1" x14ac:dyDescent="0.25">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hidden="1" x14ac:dyDescent="0.25">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hidden="1" x14ac:dyDescent="0.25">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hidden="1" x14ac:dyDescent="0.25">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hidden="1" x14ac:dyDescent="0.25">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hidden="1" x14ac:dyDescent="0.25">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hidden="1" x14ac:dyDescent="0.25">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hidden="1" x14ac:dyDescent="0.25">
      <c r="B46" s="114"/>
      <c r="C46" s="114"/>
      <c r="D46" s="268"/>
      <c r="E46" s="268"/>
      <c r="F46" s="268"/>
      <c r="G46" s="268"/>
      <c r="H46" s="268"/>
      <c r="I46" s="268"/>
      <c r="J46" s="268"/>
      <c r="K46" s="268"/>
      <c r="L46" s="268"/>
      <c r="M46" s="268"/>
      <c r="N46" s="268"/>
      <c r="O46" s="268"/>
      <c r="P46" s="268"/>
      <c r="Q46" s="268"/>
      <c r="R46" s="268"/>
      <c r="T46" s="269"/>
      <c r="U46" s="269"/>
    </row>
    <row r="47" spans="2:21" hidden="1" x14ac:dyDescent="0.25">
      <c r="B47" s="114"/>
      <c r="C47" s="114"/>
      <c r="D47" s="268"/>
      <c r="E47" s="268"/>
      <c r="F47" s="268"/>
      <c r="G47" s="268"/>
      <c r="H47" s="268"/>
      <c r="I47" s="268"/>
      <c r="J47" s="268"/>
      <c r="K47" s="268"/>
      <c r="L47" s="268"/>
      <c r="M47" s="268"/>
      <c r="N47" s="268"/>
      <c r="O47" s="268"/>
      <c r="P47" s="268"/>
      <c r="Q47" s="268"/>
      <c r="R47" s="268"/>
      <c r="T47" s="269"/>
      <c r="U47" s="269"/>
    </row>
    <row r="48" spans="2:21" hidden="1" x14ac:dyDescent="0.25">
      <c r="B48" s="441" t="s">
        <v>538</v>
      </c>
      <c r="C48" s="339"/>
    </row>
    <row r="49" spans="2:21" hidden="1" x14ac:dyDescent="0.25">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hidden="1" x14ac:dyDescent="0.25">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hidden="1" x14ac:dyDescent="0.25">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hidden="1" x14ac:dyDescent="0.25">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hidden="1" x14ac:dyDescent="0.25">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hidden="1" x14ac:dyDescent="0.25">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hidden="1" x14ac:dyDescent="0.25">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hidden="1" x14ac:dyDescent="0.25">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hidden="1" x14ac:dyDescent="0.25">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hidden="1" x14ac:dyDescent="0.25">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hidden="1" x14ac:dyDescent="0.25">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hidden="1" x14ac:dyDescent="0.25">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hidden="1" x14ac:dyDescent="0.25">
      <c r="B61" s="114"/>
      <c r="C61" s="114"/>
      <c r="D61" s="268"/>
      <c r="E61" s="268"/>
      <c r="F61" s="268"/>
      <c r="G61" s="268"/>
      <c r="H61" s="268"/>
      <c r="I61" s="268"/>
      <c r="J61" s="268"/>
      <c r="K61" s="268"/>
      <c r="L61" s="268"/>
      <c r="M61" s="268"/>
      <c r="N61" s="268"/>
      <c r="O61" s="268"/>
      <c r="P61" s="268"/>
      <c r="Q61" s="268"/>
      <c r="R61" s="268"/>
      <c r="T61" s="269"/>
      <c r="U61" s="269"/>
    </row>
    <row r="62" spans="2:21" hidden="1" x14ac:dyDescent="0.25">
      <c r="B62" s="149"/>
      <c r="C62" s="149"/>
    </row>
    <row r="63" spans="2:21" hidden="1" x14ac:dyDescent="0.25">
      <c r="B63" s="441" t="s">
        <v>539</v>
      </c>
      <c r="C63" s="339"/>
      <c r="D63" s="114"/>
      <c r="E63" s="114"/>
      <c r="F63" s="114"/>
      <c r="G63" s="114"/>
      <c r="H63" s="114"/>
      <c r="I63" s="114"/>
      <c r="J63" s="114"/>
      <c r="K63" s="114"/>
      <c r="L63" s="114"/>
      <c r="M63" s="114"/>
      <c r="N63" s="114"/>
      <c r="O63" s="114"/>
      <c r="P63" s="114"/>
      <c r="Q63" s="114"/>
      <c r="R63" s="114"/>
    </row>
    <row r="64" spans="2:21" hidden="1" x14ac:dyDescent="0.25">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hidden="1" x14ac:dyDescent="0.25">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hidden="1" x14ac:dyDescent="0.25">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hidden="1" x14ac:dyDescent="0.25">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hidden="1" x14ac:dyDescent="0.25">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hidden="1" x14ac:dyDescent="0.25">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hidden="1" x14ac:dyDescent="0.25">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hidden="1" x14ac:dyDescent="0.25">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hidden="1" x14ac:dyDescent="0.25">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hidden="1" x14ac:dyDescent="0.25">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hidden="1" x14ac:dyDescent="0.25">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hidden="1" x14ac:dyDescent="0.25">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6" spans="2:21" hidden="1" x14ac:dyDescent="0.25"/>
    <row r="77" spans="2:21" hidden="1" x14ac:dyDescent="0.25">
      <c r="B77" s="149"/>
      <c r="C77" s="149"/>
    </row>
    <row r="78" spans="2:21" hidden="1" x14ac:dyDescent="0.25">
      <c r="B78" s="441" t="s">
        <v>540</v>
      </c>
      <c r="C78" s="339"/>
      <c r="D78" s="114"/>
      <c r="E78" s="114"/>
      <c r="F78" s="114"/>
      <c r="G78" s="114"/>
      <c r="H78" s="114"/>
      <c r="I78" s="114"/>
      <c r="J78" s="114"/>
      <c r="K78" s="114"/>
      <c r="L78" s="114"/>
      <c r="M78" s="114"/>
      <c r="N78" s="114"/>
      <c r="O78" s="114"/>
      <c r="P78" s="114"/>
      <c r="Q78" s="114"/>
      <c r="R78" s="114"/>
    </row>
    <row r="79" spans="2:21" hidden="1" x14ac:dyDescent="0.25">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hidden="1" x14ac:dyDescent="0.25">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hidden="1" x14ac:dyDescent="0.25">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hidden="1" x14ac:dyDescent="0.25">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hidden="1" x14ac:dyDescent="0.25">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hidden="1" x14ac:dyDescent="0.25">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hidden="1" x14ac:dyDescent="0.25">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hidden="1" x14ac:dyDescent="0.25">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hidden="1" x14ac:dyDescent="0.25">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hidden="1" x14ac:dyDescent="0.25">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hidden="1" x14ac:dyDescent="0.25">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hidden="1" x14ac:dyDescent="0.25">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1" spans="2:21" hidden="1" x14ac:dyDescent="0.25"/>
    <row r="92" spans="2:21" hidden="1" x14ac:dyDescent="0.25">
      <c r="B92" s="149"/>
      <c r="C92" s="149"/>
    </row>
    <row r="93" spans="2:21" x14ac:dyDescent="0.25">
      <c r="B93" s="441" t="s">
        <v>543</v>
      </c>
      <c r="C93" s="339"/>
    </row>
    <row r="94" spans="2:21" x14ac:dyDescent="0.25">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25">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25">
      <c r="B96" s="169" t="s">
        <v>108</v>
      </c>
      <c r="C96" s="169" t="s">
        <v>326</v>
      </c>
      <c r="D96" s="265"/>
      <c r="E96" s="265"/>
      <c r="F96" s="265"/>
      <c r="G96" s="265"/>
      <c r="H96" s="265"/>
      <c r="I96" s="265"/>
      <c r="J96" s="265"/>
      <c r="K96" s="265"/>
      <c r="L96" s="265"/>
      <c r="M96" s="265"/>
      <c r="N96" s="265"/>
      <c r="O96" s="265"/>
      <c r="P96" s="265"/>
      <c r="Q96" s="265"/>
      <c r="R96" s="265"/>
      <c r="T96" s="820"/>
      <c r="U96" s="16"/>
    </row>
    <row r="97" spans="2:21" x14ac:dyDescent="0.25">
      <c r="B97" s="169" t="s">
        <v>203</v>
      </c>
      <c r="C97" s="169" t="s">
        <v>327</v>
      </c>
      <c r="D97" s="265"/>
      <c r="E97" s="265"/>
      <c r="F97" s="265"/>
      <c r="G97" s="265"/>
      <c r="H97" s="265"/>
      <c r="I97" s="265"/>
      <c r="J97" s="265"/>
      <c r="K97" s="265"/>
      <c r="L97" s="265"/>
      <c r="M97" s="265"/>
      <c r="N97" s="265"/>
      <c r="O97" s="265"/>
      <c r="P97" s="265"/>
      <c r="Q97" s="265"/>
      <c r="R97" s="265"/>
      <c r="T97" s="820"/>
      <c r="U97" s="16"/>
    </row>
    <row r="98" spans="2:21" x14ac:dyDescent="0.25">
      <c r="B98" s="169" t="s">
        <v>110</v>
      </c>
      <c r="C98" s="169" t="s">
        <v>328</v>
      </c>
      <c r="D98" s="265"/>
      <c r="E98" s="265"/>
      <c r="F98" s="265"/>
      <c r="G98" s="265"/>
      <c r="H98" s="265"/>
      <c r="I98" s="265"/>
      <c r="J98" s="265"/>
      <c r="K98" s="265"/>
      <c r="L98" s="265"/>
      <c r="M98" s="265"/>
      <c r="N98" s="265"/>
      <c r="O98" s="265"/>
      <c r="P98" s="265"/>
      <c r="Q98" s="265"/>
      <c r="R98" s="265"/>
      <c r="T98" s="820"/>
      <c r="U98" s="16"/>
    </row>
    <row r="99" spans="2:21" x14ac:dyDescent="0.25">
      <c r="B99" s="169" t="s">
        <v>111</v>
      </c>
      <c r="C99" s="169" t="s">
        <v>329</v>
      </c>
      <c r="D99" s="265"/>
      <c r="E99" s="265"/>
      <c r="F99" s="265"/>
      <c r="G99" s="265"/>
      <c r="H99" s="265"/>
      <c r="I99" s="265"/>
      <c r="J99" s="265"/>
      <c r="K99" s="265"/>
      <c r="L99" s="265"/>
      <c r="M99" s="265"/>
      <c r="N99" s="265"/>
      <c r="O99" s="265"/>
      <c r="P99" s="265"/>
      <c r="Q99" s="265"/>
      <c r="R99" s="265"/>
      <c r="T99" s="820"/>
      <c r="U99" s="16"/>
    </row>
    <row r="100" spans="2:21" x14ac:dyDescent="0.25">
      <c r="B100" s="169" t="s">
        <v>112</v>
      </c>
      <c r="C100" s="169" t="s">
        <v>330</v>
      </c>
      <c r="D100" s="265"/>
      <c r="E100" s="265"/>
      <c r="F100" s="265"/>
      <c r="G100" s="265"/>
      <c r="H100" s="265"/>
      <c r="I100" s="265"/>
      <c r="J100" s="265"/>
      <c r="K100" s="265"/>
      <c r="L100" s="265"/>
      <c r="M100" s="265"/>
      <c r="N100" s="265"/>
      <c r="O100" s="265"/>
      <c r="P100" s="265"/>
      <c r="Q100" s="265"/>
      <c r="R100" s="265"/>
      <c r="T100" s="820"/>
      <c r="U100" s="16"/>
    </row>
    <row r="101" spans="2:21" x14ac:dyDescent="0.25">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25">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25">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25">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25">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25">
      <c r="D106" s="16"/>
      <c r="E106" s="16"/>
      <c r="F106" s="16"/>
      <c r="G106" s="16"/>
      <c r="H106" s="16"/>
      <c r="I106" s="16"/>
      <c r="J106" s="16"/>
      <c r="K106" s="16"/>
      <c r="L106" s="16"/>
      <c r="M106" s="16"/>
      <c r="N106" s="16"/>
      <c r="O106" s="16"/>
      <c r="P106" s="16"/>
      <c r="Q106" s="16"/>
      <c r="R106" s="16"/>
    </row>
    <row r="107" spans="2:21" x14ac:dyDescent="0.25">
      <c r="B107" s="149"/>
      <c r="C107" s="149"/>
      <c r="D107" s="16"/>
      <c r="E107" s="16"/>
      <c r="F107" s="16"/>
      <c r="G107" s="16"/>
      <c r="H107" s="16"/>
      <c r="I107" s="16"/>
      <c r="J107" s="16"/>
      <c r="K107" s="16"/>
      <c r="L107" s="16"/>
      <c r="M107" s="16"/>
      <c r="N107" s="16"/>
      <c r="O107" s="16"/>
      <c r="P107" s="16"/>
      <c r="Q107" s="16"/>
      <c r="R107" s="16"/>
    </row>
    <row r="108" spans="2:21" x14ac:dyDescent="0.25">
      <c r="B108" s="441" t="s">
        <v>544</v>
      </c>
      <c r="C108" s="339"/>
      <c r="D108" s="16"/>
      <c r="E108" s="16"/>
      <c r="F108" s="16"/>
      <c r="G108" s="16"/>
      <c r="H108" s="16"/>
      <c r="I108" s="16"/>
      <c r="J108" s="16"/>
      <c r="K108" s="16"/>
      <c r="L108" s="16"/>
      <c r="M108" s="16"/>
      <c r="N108" s="16"/>
      <c r="O108" s="16"/>
      <c r="P108" s="16"/>
      <c r="Q108" s="16"/>
      <c r="R108" s="16"/>
    </row>
    <row r="109" spans="2:21" x14ac:dyDescent="0.25">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25">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25">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25">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25">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25">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25">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25">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25">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25">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25">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25">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25">
      <c r="B121" s="114"/>
      <c r="C121" s="114"/>
      <c r="D121" s="268"/>
      <c r="E121" s="268"/>
      <c r="F121" s="268"/>
      <c r="G121" s="268"/>
      <c r="H121" s="268"/>
      <c r="I121" s="268"/>
      <c r="J121" s="268"/>
      <c r="K121" s="268"/>
      <c r="L121" s="268"/>
      <c r="M121" s="268"/>
      <c r="N121" s="268"/>
      <c r="O121" s="268"/>
      <c r="P121" s="268"/>
      <c r="Q121" s="268"/>
      <c r="R121" s="268"/>
      <c r="T121" s="269"/>
    </row>
    <row r="122" spans="2:21" x14ac:dyDescent="0.25">
      <c r="B122" s="149"/>
      <c r="C122" s="149"/>
      <c r="D122" s="268"/>
      <c r="E122" s="268"/>
      <c r="F122" s="268"/>
      <c r="G122" s="268"/>
      <c r="H122" s="268"/>
      <c r="I122" s="268"/>
      <c r="J122" s="268"/>
      <c r="K122" s="268"/>
      <c r="L122" s="268"/>
      <c r="M122" s="268"/>
      <c r="N122" s="268"/>
      <c r="O122" s="268"/>
      <c r="P122" s="268"/>
      <c r="Q122" s="268"/>
      <c r="R122" s="268"/>
      <c r="T122" s="269"/>
    </row>
    <row r="123" spans="2:21" x14ac:dyDescent="0.25">
      <c r="B123" s="441" t="s">
        <v>545</v>
      </c>
      <c r="C123" s="339"/>
    </row>
    <row r="124" spans="2:21" x14ac:dyDescent="0.25">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25">
      <c r="B125" s="169" t="s">
        <v>107</v>
      </c>
      <c r="C125" s="169" t="s">
        <v>347</v>
      </c>
      <c r="D125" s="265">
        <v>8</v>
      </c>
      <c r="E125" s="265"/>
      <c r="F125" s="265"/>
      <c r="G125" s="265"/>
      <c r="H125" s="265"/>
      <c r="I125" s="265"/>
      <c r="J125" s="265"/>
      <c r="K125" s="265"/>
      <c r="L125" s="265"/>
      <c r="M125" s="265"/>
      <c r="N125" s="265"/>
      <c r="O125" s="265"/>
      <c r="P125" s="265"/>
      <c r="Q125" s="265"/>
      <c r="R125" s="265"/>
      <c r="T125" s="820"/>
    </row>
    <row r="126" spans="2:21" x14ac:dyDescent="0.25">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25">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25">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25">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25">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25">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25">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25">
      <c r="B133" s="169" t="s">
        <v>115</v>
      </c>
      <c r="C133" s="169" t="s">
        <v>355</v>
      </c>
      <c r="D133" s="265">
        <v>10</v>
      </c>
      <c r="E133" s="265"/>
      <c r="F133" s="265"/>
      <c r="G133" s="265"/>
      <c r="H133" s="265"/>
      <c r="I133" s="265"/>
      <c r="J133" s="265"/>
      <c r="K133" s="265"/>
      <c r="L133" s="265"/>
      <c r="M133" s="265"/>
      <c r="N133" s="265"/>
      <c r="O133" s="265"/>
      <c r="P133" s="265"/>
      <c r="Q133" s="265"/>
      <c r="R133" s="265"/>
      <c r="T133" s="820"/>
    </row>
    <row r="134" spans="2:20" x14ac:dyDescent="0.25">
      <c r="B134" s="169" t="s">
        <v>206</v>
      </c>
      <c r="C134" s="169" t="s">
        <v>356</v>
      </c>
      <c r="D134" s="265"/>
      <c r="E134" s="265"/>
      <c r="F134" s="265"/>
      <c r="G134" s="265"/>
      <c r="H134" s="265"/>
      <c r="I134" s="265"/>
      <c r="J134" s="265"/>
      <c r="K134" s="265"/>
      <c r="L134" s="265"/>
      <c r="M134" s="265"/>
      <c r="N134" s="265"/>
      <c r="O134" s="265"/>
      <c r="P134" s="265"/>
      <c r="Q134" s="265"/>
      <c r="R134" s="265"/>
      <c r="T134" s="820"/>
    </row>
    <row r="135" spans="2:20" x14ac:dyDescent="0.25">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25">
      <c r="B136" s="114"/>
      <c r="C136" s="114"/>
      <c r="D136" s="268"/>
      <c r="E136" s="268"/>
      <c r="F136" s="268"/>
      <c r="G136" s="268"/>
      <c r="H136" s="268"/>
      <c r="I136" s="268"/>
      <c r="J136" s="268"/>
      <c r="K136" s="268"/>
      <c r="L136" s="268"/>
      <c r="M136" s="268"/>
      <c r="N136" s="268"/>
      <c r="O136" s="268"/>
      <c r="P136" s="268"/>
      <c r="Q136" s="268"/>
      <c r="R136" s="268"/>
      <c r="T136" s="269"/>
    </row>
    <row r="137" spans="2:20" x14ac:dyDescent="0.25">
      <c r="B137" s="149"/>
      <c r="C137" s="149"/>
      <c r="D137" s="268"/>
      <c r="E137" s="268"/>
      <c r="F137" s="268"/>
      <c r="G137" s="268"/>
      <c r="H137" s="268"/>
      <c r="I137" s="268"/>
      <c r="J137" s="268"/>
      <c r="K137" s="268"/>
      <c r="L137" s="268"/>
      <c r="M137" s="268"/>
      <c r="N137" s="268"/>
      <c r="O137" s="268"/>
      <c r="P137" s="268"/>
      <c r="Q137" s="268"/>
      <c r="R137" s="268"/>
      <c r="T137" s="269"/>
    </row>
    <row r="138" spans="2:20" hidden="1" x14ac:dyDescent="0.25">
      <c r="B138" s="441" t="s">
        <v>546</v>
      </c>
      <c r="C138" s="339"/>
    </row>
    <row r="139" spans="2:20" hidden="1" x14ac:dyDescent="0.25">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hidden="1" x14ac:dyDescent="0.25">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hidden="1" x14ac:dyDescent="0.25">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hidden="1" x14ac:dyDescent="0.25">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hidden="1" x14ac:dyDescent="0.25">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hidden="1" x14ac:dyDescent="0.25">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hidden="1" x14ac:dyDescent="0.25">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hidden="1" x14ac:dyDescent="0.25">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hidden="1" x14ac:dyDescent="0.25">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hidden="1" x14ac:dyDescent="0.25">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hidden="1" x14ac:dyDescent="0.25">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hidden="1" x14ac:dyDescent="0.25">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1" spans="2:20" hidden="1" x14ac:dyDescent="0.25"/>
    <row r="152" spans="2:20" hidden="1" x14ac:dyDescent="0.25">
      <c r="B152" s="149"/>
      <c r="C152" s="149"/>
      <c r="D152" s="268"/>
      <c r="E152" s="268"/>
      <c r="F152" s="268"/>
      <c r="G152" s="268"/>
      <c r="H152" s="268"/>
      <c r="I152" s="268"/>
      <c r="J152" s="268"/>
      <c r="K152" s="268"/>
      <c r="L152" s="268"/>
      <c r="M152" s="268"/>
      <c r="N152" s="268"/>
      <c r="O152" s="268"/>
      <c r="P152" s="268"/>
      <c r="Q152" s="268"/>
      <c r="R152" s="268"/>
      <c r="T152" s="269"/>
    </row>
    <row r="153" spans="2:20" hidden="1" x14ac:dyDescent="0.25">
      <c r="B153" s="441" t="s">
        <v>547</v>
      </c>
      <c r="C153" s="339"/>
    </row>
    <row r="154" spans="2:20" hidden="1" x14ac:dyDescent="0.25">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hidden="1" x14ac:dyDescent="0.25">
      <c r="B155" s="169" t="s">
        <v>107</v>
      </c>
      <c r="C155" s="169" t="s">
        <v>358</v>
      </c>
      <c r="D155" s="265"/>
      <c r="E155" s="265"/>
      <c r="F155" s="265"/>
      <c r="G155" s="265"/>
      <c r="H155" s="265"/>
      <c r="I155" s="265"/>
      <c r="J155" s="265"/>
      <c r="K155" s="265"/>
      <c r="L155" s="265"/>
      <c r="M155" s="265"/>
      <c r="N155" s="265"/>
      <c r="O155" s="265"/>
      <c r="P155" s="265"/>
      <c r="Q155" s="265"/>
      <c r="R155" s="265"/>
      <c r="T155" s="820"/>
    </row>
    <row r="156" spans="2:20" hidden="1" x14ac:dyDescent="0.25">
      <c r="B156" s="169" t="s">
        <v>108</v>
      </c>
      <c r="C156" s="169" t="s">
        <v>359</v>
      </c>
      <c r="D156" s="265"/>
      <c r="E156" s="265"/>
      <c r="F156" s="265"/>
      <c r="G156" s="265"/>
      <c r="H156" s="265"/>
      <c r="I156" s="265"/>
      <c r="J156" s="265"/>
      <c r="K156" s="265"/>
      <c r="L156" s="265"/>
      <c r="M156" s="265"/>
      <c r="N156" s="265"/>
      <c r="O156" s="265"/>
      <c r="P156" s="265"/>
      <c r="Q156" s="265"/>
      <c r="R156" s="265"/>
      <c r="T156" s="820"/>
    </row>
    <row r="157" spans="2:20" hidden="1" x14ac:dyDescent="0.25">
      <c r="B157" s="169" t="s">
        <v>203</v>
      </c>
      <c r="C157" s="169" t="s">
        <v>360</v>
      </c>
      <c r="D157" s="265"/>
      <c r="E157" s="265"/>
      <c r="F157" s="265"/>
      <c r="G157" s="265"/>
      <c r="H157" s="265"/>
      <c r="I157" s="265"/>
      <c r="J157" s="265"/>
      <c r="K157" s="265"/>
      <c r="L157" s="265"/>
      <c r="M157" s="265"/>
      <c r="N157" s="265"/>
      <c r="O157" s="265"/>
      <c r="P157" s="265"/>
      <c r="Q157" s="265"/>
      <c r="R157" s="265"/>
      <c r="T157" s="820"/>
    </row>
    <row r="158" spans="2:20" hidden="1" x14ac:dyDescent="0.25">
      <c r="B158" s="169" t="s">
        <v>110</v>
      </c>
      <c r="C158" s="169" t="s">
        <v>361</v>
      </c>
      <c r="D158" s="265"/>
      <c r="E158" s="265"/>
      <c r="F158" s="265"/>
      <c r="G158" s="265"/>
      <c r="H158" s="265"/>
      <c r="I158" s="265"/>
      <c r="J158" s="265"/>
      <c r="K158" s="265"/>
      <c r="L158" s="265"/>
      <c r="M158" s="265"/>
      <c r="N158" s="265"/>
      <c r="O158" s="265"/>
      <c r="P158" s="265"/>
      <c r="Q158" s="265"/>
      <c r="R158" s="265"/>
      <c r="T158" s="820"/>
    </row>
    <row r="159" spans="2:20" hidden="1" x14ac:dyDescent="0.25">
      <c r="B159" s="169" t="s">
        <v>111</v>
      </c>
      <c r="C159" s="169" t="s">
        <v>362</v>
      </c>
      <c r="D159" s="265"/>
      <c r="E159" s="265"/>
      <c r="F159" s="265"/>
      <c r="G159" s="265"/>
      <c r="H159" s="265"/>
      <c r="I159" s="265"/>
      <c r="J159" s="265"/>
      <c r="K159" s="265"/>
      <c r="L159" s="265"/>
      <c r="M159" s="265"/>
      <c r="N159" s="265"/>
      <c r="O159" s="265"/>
      <c r="P159" s="265"/>
      <c r="Q159" s="265"/>
      <c r="R159" s="265"/>
      <c r="T159" s="820"/>
    </row>
    <row r="160" spans="2:20" hidden="1" x14ac:dyDescent="0.25">
      <c r="B160" s="169" t="s">
        <v>112</v>
      </c>
      <c r="C160" s="169" t="s">
        <v>363</v>
      </c>
      <c r="D160" s="265"/>
      <c r="E160" s="265"/>
      <c r="F160" s="265"/>
      <c r="G160" s="265"/>
      <c r="H160" s="265"/>
      <c r="I160" s="265"/>
      <c r="J160" s="265"/>
      <c r="K160" s="265"/>
      <c r="L160" s="265"/>
      <c r="M160" s="265"/>
      <c r="N160" s="265"/>
      <c r="O160" s="265"/>
      <c r="P160" s="265"/>
      <c r="Q160" s="265"/>
      <c r="R160" s="265"/>
      <c r="T160" s="820"/>
    </row>
    <row r="161" spans="2:20" hidden="1" x14ac:dyDescent="0.25">
      <c r="B161" s="169" t="s">
        <v>204</v>
      </c>
      <c r="C161" s="169" t="s">
        <v>364</v>
      </c>
      <c r="D161" s="265"/>
      <c r="E161" s="265"/>
      <c r="F161" s="265"/>
      <c r="G161" s="265"/>
      <c r="H161" s="265"/>
      <c r="I161" s="265"/>
      <c r="J161" s="265"/>
      <c r="K161" s="265"/>
      <c r="L161" s="265"/>
      <c r="M161" s="265"/>
      <c r="N161" s="265"/>
      <c r="O161" s="265"/>
      <c r="P161" s="265"/>
      <c r="Q161" s="265"/>
      <c r="R161" s="265"/>
      <c r="T161" s="820"/>
    </row>
    <row r="162" spans="2:20" hidden="1" x14ac:dyDescent="0.25">
      <c r="B162" s="169" t="s">
        <v>205</v>
      </c>
      <c r="C162" s="169" t="s">
        <v>365</v>
      </c>
      <c r="D162" s="265"/>
      <c r="E162" s="265"/>
      <c r="F162" s="265"/>
      <c r="G162" s="265"/>
      <c r="H162" s="265"/>
      <c r="I162" s="265"/>
      <c r="J162" s="265"/>
      <c r="K162" s="265"/>
      <c r="L162" s="265"/>
      <c r="M162" s="265"/>
      <c r="N162" s="265"/>
      <c r="O162" s="265"/>
      <c r="P162" s="265"/>
      <c r="Q162" s="265"/>
      <c r="R162" s="265"/>
      <c r="T162" s="820"/>
    </row>
    <row r="163" spans="2:20" hidden="1" x14ac:dyDescent="0.25">
      <c r="B163" s="169" t="s">
        <v>115</v>
      </c>
      <c r="C163" s="169" t="s">
        <v>366</v>
      </c>
      <c r="D163" s="265"/>
      <c r="E163" s="265"/>
      <c r="F163" s="265"/>
      <c r="G163" s="265"/>
      <c r="H163" s="265"/>
      <c r="I163" s="265"/>
      <c r="J163" s="265"/>
      <c r="K163" s="265"/>
      <c r="L163" s="265"/>
      <c r="M163" s="265"/>
      <c r="N163" s="265"/>
      <c r="O163" s="265"/>
      <c r="P163" s="265"/>
      <c r="Q163" s="265"/>
      <c r="R163" s="265"/>
      <c r="T163" s="820"/>
    </row>
    <row r="164" spans="2:20" hidden="1" x14ac:dyDescent="0.25">
      <c r="B164" s="169" t="s">
        <v>206</v>
      </c>
      <c r="C164" s="169" t="s">
        <v>367</v>
      </c>
      <c r="D164" s="265"/>
      <c r="E164" s="265"/>
      <c r="F164" s="265"/>
      <c r="G164" s="265"/>
      <c r="H164" s="265"/>
      <c r="I164" s="265"/>
      <c r="J164" s="265"/>
      <c r="K164" s="265"/>
      <c r="L164" s="265"/>
      <c r="M164" s="265"/>
      <c r="N164" s="265"/>
      <c r="O164" s="265"/>
      <c r="P164" s="265"/>
      <c r="Q164" s="265"/>
      <c r="R164" s="265"/>
      <c r="T164" s="820"/>
    </row>
    <row r="165" spans="2:20" hidden="1" x14ac:dyDescent="0.25">
      <c r="B165" s="169" t="s">
        <v>207</v>
      </c>
      <c r="C165" s="169" t="s">
        <v>368</v>
      </c>
      <c r="D165" s="265"/>
      <c r="E165" s="265"/>
      <c r="F165" s="265"/>
      <c r="G165" s="265"/>
      <c r="H165" s="265"/>
      <c r="I165" s="265"/>
      <c r="J165" s="265"/>
      <c r="K165" s="265"/>
      <c r="L165" s="265"/>
      <c r="M165" s="265"/>
      <c r="N165" s="265"/>
      <c r="O165" s="265"/>
      <c r="P165" s="265"/>
      <c r="Q165" s="265"/>
      <c r="R165" s="265"/>
      <c r="T165" s="820"/>
    </row>
    <row r="166" spans="2:20" hidden="1" x14ac:dyDescent="0.25">
      <c r="B166" s="114"/>
      <c r="C166" s="114"/>
      <c r="D166" s="268"/>
      <c r="E166" s="268"/>
      <c r="F166" s="268"/>
      <c r="G166" s="268"/>
      <c r="H166" s="268"/>
      <c r="I166" s="268"/>
      <c r="J166" s="268"/>
      <c r="K166" s="268"/>
      <c r="L166" s="268"/>
      <c r="M166" s="268"/>
      <c r="N166" s="268"/>
      <c r="O166" s="268"/>
      <c r="P166" s="268"/>
      <c r="Q166" s="268"/>
      <c r="R166" s="268"/>
      <c r="T166" s="269"/>
    </row>
    <row r="167" spans="2:20" hidden="1" x14ac:dyDescent="0.25">
      <c r="B167" s="149"/>
      <c r="C167" s="149"/>
      <c r="D167" s="268"/>
      <c r="E167" s="268"/>
      <c r="F167" s="268"/>
      <c r="G167" s="268"/>
      <c r="H167" s="268"/>
      <c r="I167" s="268"/>
      <c r="J167" s="268"/>
      <c r="K167" s="268"/>
      <c r="L167" s="268"/>
      <c r="M167" s="268"/>
      <c r="N167" s="268"/>
      <c r="O167" s="268"/>
      <c r="P167" s="268"/>
      <c r="Q167" s="268"/>
      <c r="R167" s="268"/>
      <c r="T167" s="269"/>
    </row>
    <row r="168" spans="2:20" hidden="1" x14ac:dyDescent="0.25">
      <c r="B168" s="441" t="s">
        <v>548</v>
      </c>
      <c r="C168" s="339"/>
    </row>
    <row r="169" spans="2:20" hidden="1" x14ac:dyDescent="0.25">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hidden="1" x14ac:dyDescent="0.25">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hidden="1" x14ac:dyDescent="0.25">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hidden="1" x14ac:dyDescent="0.25">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hidden="1" x14ac:dyDescent="0.25">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hidden="1" x14ac:dyDescent="0.25">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hidden="1" x14ac:dyDescent="0.25">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hidden="1" x14ac:dyDescent="0.25">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hidden="1" x14ac:dyDescent="0.25">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hidden="1" x14ac:dyDescent="0.25">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hidden="1" x14ac:dyDescent="0.25">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hidden="1" x14ac:dyDescent="0.25">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1" spans="1:21" hidden="1" x14ac:dyDescent="0.25"/>
    <row r="182" spans="1:21" hidden="1" x14ac:dyDescent="0.25">
      <c r="B182" s="149"/>
      <c r="C182" s="149"/>
    </row>
    <row r="183" spans="1:21" x14ac:dyDescent="0.25">
      <c r="B183" s="441" t="s">
        <v>549</v>
      </c>
      <c r="C183" s="339"/>
    </row>
    <row r="184" spans="1:21" x14ac:dyDescent="0.25">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25">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25">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25">
      <c r="A187" s="292"/>
      <c r="B187" s="169" t="s">
        <v>203</v>
      </c>
      <c r="C187" s="271" t="s">
        <v>371</v>
      </c>
      <c r="D187" s="265">
        <v>0</v>
      </c>
      <c r="E187" s="265"/>
      <c r="F187" s="265"/>
      <c r="G187" s="265"/>
      <c r="H187" s="265"/>
      <c r="I187" s="265"/>
      <c r="J187" s="265"/>
      <c r="K187" s="265"/>
      <c r="L187" s="265"/>
      <c r="M187" s="265"/>
      <c r="N187" s="265"/>
      <c r="O187" s="265"/>
      <c r="P187" s="265"/>
      <c r="Q187" s="265"/>
      <c r="R187" s="265"/>
      <c r="T187" s="820"/>
      <c r="U187" s="16"/>
    </row>
    <row r="188" spans="1:21" x14ac:dyDescent="0.25">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25">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25">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25">
      <c r="A191" s="292"/>
      <c r="B191" s="169" t="s">
        <v>204</v>
      </c>
      <c r="C191" s="271" t="s">
        <v>375</v>
      </c>
      <c r="D191" s="265"/>
      <c r="E191" s="265"/>
      <c r="F191" s="265"/>
      <c r="G191" s="265"/>
      <c r="H191" s="265"/>
      <c r="I191" s="265"/>
      <c r="J191" s="265"/>
      <c r="K191" s="265"/>
      <c r="L191" s="265"/>
      <c r="M191" s="265"/>
      <c r="N191" s="265"/>
      <c r="O191" s="265"/>
      <c r="P191" s="265"/>
      <c r="Q191" s="265"/>
      <c r="R191" s="265"/>
      <c r="T191" s="820"/>
      <c r="U191" s="16"/>
    </row>
    <row r="192" spans="1:21" x14ac:dyDescent="0.25">
      <c r="A192" s="292"/>
      <c r="B192" s="169" t="s">
        <v>205</v>
      </c>
      <c r="C192" s="271" t="s">
        <v>376</v>
      </c>
      <c r="D192" s="265"/>
      <c r="E192" s="265"/>
      <c r="F192" s="265"/>
      <c r="G192" s="265"/>
      <c r="H192" s="265"/>
      <c r="I192" s="265"/>
      <c r="J192" s="265"/>
      <c r="K192" s="265"/>
      <c r="L192" s="265"/>
      <c r="M192" s="265"/>
      <c r="N192" s="265"/>
      <c r="O192" s="265"/>
      <c r="P192" s="265"/>
      <c r="Q192" s="265"/>
      <c r="R192" s="265"/>
      <c r="T192" s="820"/>
      <c r="U192" s="16"/>
    </row>
    <row r="193" spans="1:21" x14ac:dyDescent="0.25">
      <c r="A193" s="293"/>
      <c r="B193" s="169" t="s">
        <v>115</v>
      </c>
      <c r="C193" s="271" t="s">
        <v>377</v>
      </c>
      <c r="D193" s="265"/>
      <c r="E193" s="265"/>
      <c r="F193" s="265"/>
      <c r="G193" s="265"/>
      <c r="H193" s="265"/>
      <c r="I193" s="265"/>
      <c r="J193" s="265"/>
      <c r="K193" s="265"/>
      <c r="L193" s="265"/>
      <c r="M193" s="265"/>
      <c r="N193" s="265"/>
      <c r="O193" s="265"/>
      <c r="P193" s="265"/>
      <c r="Q193" s="265"/>
      <c r="R193" s="265"/>
      <c r="T193" s="820"/>
      <c r="U193" s="16"/>
    </row>
    <row r="194" spans="1:21" x14ac:dyDescent="0.25">
      <c r="A194" s="293"/>
      <c r="B194" s="169" t="s">
        <v>206</v>
      </c>
      <c r="C194" s="271" t="s">
        <v>378</v>
      </c>
      <c r="D194" s="265"/>
      <c r="E194" s="265"/>
      <c r="F194" s="265"/>
      <c r="G194" s="265"/>
      <c r="H194" s="265"/>
      <c r="I194" s="265"/>
      <c r="J194" s="265"/>
      <c r="K194" s="265"/>
      <c r="L194" s="265"/>
      <c r="M194" s="265"/>
      <c r="N194" s="265"/>
      <c r="O194" s="265"/>
      <c r="P194" s="265"/>
      <c r="Q194" s="265"/>
      <c r="R194" s="265"/>
      <c r="T194" s="820"/>
      <c r="U194" s="16"/>
    </row>
    <row r="195" spans="1:21" x14ac:dyDescent="0.25">
      <c r="B195" s="169" t="s">
        <v>207</v>
      </c>
      <c r="C195" s="271" t="s">
        <v>379</v>
      </c>
      <c r="D195" s="265"/>
      <c r="E195" s="265"/>
      <c r="F195" s="265"/>
      <c r="G195" s="265"/>
      <c r="H195" s="265"/>
      <c r="I195" s="265"/>
      <c r="J195" s="265"/>
      <c r="K195" s="265"/>
      <c r="L195" s="265"/>
      <c r="M195" s="265"/>
      <c r="N195" s="265"/>
      <c r="O195" s="265"/>
      <c r="P195" s="265"/>
      <c r="Q195" s="265"/>
      <c r="R195" s="265"/>
      <c r="T195" s="820"/>
      <c r="U195" s="16"/>
    </row>
    <row r="196" spans="1:21" x14ac:dyDescent="0.25">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25">
      <c r="B197" s="149"/>
      <c r="C197" s="149"/>
      <c r="D197" s="268"/>
      <c r="E197" s="268"/>
      <c r="F197" s="268"/>
      <c r="G197" s="268"/>
      <c r="H197" s="268"/>
      <c r="I197" s="268"/>
      <c r="J197" s="268"/>
      <c r="K197" s="268"/>
      <c r="L197" s="268"/>
      <c r="M197" s="268"/>
      <c r="N197" s="268"/>
      <c r="O197" s="268"/>
      <c r="P197" s="268"/>
      <c r="Q197" s="268"/>
      <c r="R197" s="268"/>
      <c r="T197" s="269"/>
      <c r="U197" s="269"/>
    </row>
    <row r="198" spans="1:21" hidden="1" x14ac:dyDescent="0.25">
      <c r="B198" s="441" t="s">
        <v>550</v>
      </c>
      <c r="C198" s="339"/>
    </row>
    <row r="199" spans="1:21" hidden="1" x14ac:dyDescent="0.25">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hidden="1" x14ac:dyDescent="0.25">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hidden="1" x14ac:dyDescent="0.25">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hidden="1" x14ac:dyDescent="0.25">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hidden="1" x14ac:dyDescent="0.25">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hidden="1" x14ac:dyDescent="0.25">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hidden="1" x14ac:dyDescent="0.25">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hidden="1" x14ac:dyDescent="0.25">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hidden="1" x14ac:dyDescent="0.25">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hidden="1" x14ac:dyDescent="0.25">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hidden="1" x14ac:dyDescent="0.25">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hidden="1" x14ac:dyDescent="0.25">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1" spans="2:21" hidden="1" x14ac:dyDescent="0.25"/>
    <row r="212" spans="2:21" hidden="1" x14ac:dyDescent="0.25">
      <c r="B212" s="149"/>
      <c r="C212" s="149"/>
    </row>
    <row r="213" spans="2:21" hidden="1" x14ac:dyDescent="0.25">
      <c r="B213" s="441" t="s">
        <v>551</v>
      </c>
      <c r="C213" s="339"/>
    </row>
    <row r="214" spans="2:21" hidden="1" x14ac:dyDescent="0.25">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hidden="1" x14ac:dyDescent="0.25">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hidden="1" x14ac:dyDescent="0.25">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hidden="1" x14ac:dyDescent="0.25">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hidden="1" x14ac:dyDescent="0.25">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hidden="1" x14ac:dyDescent="0.25">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hidden="1" x14ac:dyDescent="0.25">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hidden="1" x14ac:dyDescent="0.25">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hidden="1" x14ac:dyDescent="0.25">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hidden="1" x14ac:dyDescent="0.25">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hidden="1" x14ac:dyDescent="0.25">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hidden="1" x14ac:dyDescent="0.25">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hidden="1" x14ac:dyDescent="0.25">
      <c r="B226" s="169" t="s">
        <v>208</v>
      </c>
      <c r="C226" s="169"/>
      <c r="D226" s="511"/>
      <c r="E226" s="511"/>
      <c r="F226" s="511"/>
      <c r="G226" s="511"/>
      <c r="H226" s="511"/>
      <c r="I226" s="511"/>
      <c r="J226" s="511"/>
      <c r="K226" s="511"/>
      <c r="L226" s="511"/>
      <c r="M226" s="511"/>
      <c r="N226" s="511"/>
      <c r="O226" s="511"/>
      <c r="P226" s="511"/>
      <c r="Q226" s="511"/>
      <c r="R226" s="511"/>
      <c r="T226" s="510"/>
      <c r="U226" s="16"/>
    </row>
    <row r="227" spans="2:21" hidden="1" x14ac:dyDescent="0.25"/>
    <row r="228" spans="2:21" hidden="1" x14ac:dyDescent="0.25">
      <c r="B228" s="149"/>
      <c r="C228" s="149"/>
    </row>
    <row r="229" spans="2:21" hidden="1" x14ac:dyDescent="0.25">
      <c r="B229" s="441" t="s">
        <v>553</v>
      </c>
      <c r="C229" s="339"/>
    </row>
    <row r="230" spans="2:21" hidden="1" x14ac:dyDescent="0.25">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hidden="1" x14ac:dyDescent="0.25">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hidden="1" x14ac:dyDescent="0.25">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hidden="1" x14ac:dyDescent="0.25">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hidden="1" x14ac:dyDescent="0.25">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hidden="1" x14ac:dyDescent="0.25">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hidden="1" x14ac:dyDescent="0.25">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hidden="1" x14ac:dyDescent="0.25">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hidden="1" x14ac:dyDescent="0.25">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hidden="1" x14ac:dyDescent="0.25">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hidden="1" x14ac:dyDescent="0.25">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hidden="1" x14ac:dyDescent="0.25">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hidden="1" x14ac:dyDescent="0.25">
      <c r="B242" s="169" t="s">
        <v>208</v>
      </c>
      <c r="C242" s="169"/>
      <c r="D242" s="511"/>
      <c r="E242" s="511"/>
      <c r="F242" s="511"/>
      <c r="G242" s="511"/>
      <c r="H242" s="511"/>
      <c r="I242" s="511"/>
      <c r="J242" s="511"/>
      <c r="K242" s="511"/>
      <c r="L242" s="511"/>
      <c r="M242" s="511"/>
      <c r="N242" s="511"/>
      <c r="O242" s="511"/>
      <c r="P242" s="511"/>
      <c r="Q242" s="511"/>
      <c r="R242" s="511"/>
      <c r="T242" s="510"/>
      <c r="U242" s="16"/>
    </row>
    <row r="243" spans="2:21" hidden="1" x14ac:dyDescent="0.25"/>
    <row r="244" spans="2:21" hidden="1" x14ac:dyDescent="0.25">
      <c r="B244" s="149"/>
      <c r="C244" s="149"/>
    </row>
    <row r="245" spans="2:21" hidden="1" x14ac:dyDescent="0.25">
      <c r="B245" s="441" t="s">
        <v>555</v>
      </c>
      <c r="C245" s="339"/>
    </row>
    <row r="246" spans="2:21" hidden="1" x14ac:dyDescent="0.25">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hidden="1" x14ac:dyDescent="0.25">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hidden="1" x14ac:dyDescent="0.25">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hidden="1" x14ac:dyDescent="0.25">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hidden="1" x14ac:dyDescent="0.25">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hidden="1" x14ac:dyDescent="0.25">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hidden="1" x14ac:dyDescent="0.25">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hidden="1" x14ac:dyDescent="0.25">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hidden="1" x14ac:dyDescent="0.25">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hidden="1" x14ac:dyDescent="0.25">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hidden="1" x14ac:dyDescent="0.25">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hidden="1" x14ac:dyDescent="0.25">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hidden="1" x14ac:dyDescent="0.25">
      <c r="B258" s="169" t="s">
        <v>208</v>
      </c>
      <c r="C258" s="169"/>
      <c r="D258" s="511"/>
      <c r="E258" s="511"/>
      <c r="F258" s="511"/>
      <c r="G258" s="511"/>
      <c r="H258" s="511"/>
      <c r="I258" s="511"/>
      <c r="J258" s="511"/>
      <c r="K258" s="511"/>
      <c r="L258" s="511"/>
      <c r="M258" s="511"/>
      <c r="N258" s="511"/>
      <c r="O258" s="511"/>
      <c r="P258" s="511"/>
      <c r="Q258" s="511"/>
      <c r="R258" s="511"/>
      <c r="T258" s="510"/>
      <c r="U258" s="16"/>
    </row>
    <row r="259" spans="2:21" hidden="1" x14ac:dyDescent="0.25"/>
    <row r="260" spans="2:21" hidden="1" x14ac:dyDescent="0.25">
      <c r="B260" s="149"/>
      <c r="C260" s="149"/>
    </row>
    <row r="261" spans="2:21" hidden="1" x14ac:dyDescent="0.25">
      <c r="B261" s="441" t="s">
        <v>557</v>
      </c>
      <c r="C261" s="339"/>
    </row>
    <row r="262" spans="2:21" hidden="1" x14ac:dyDescent="0.25">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hidden="1" x14ac:dyDescent="0.25">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hidden="1" x14ac:dyDescent="0.25">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hidden="1" x14ac:dyDescent="0.25">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hidden="1" x14ac:dyDescent="0.25">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hidden="1" x14ac:dyDescent="0.25">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hidden="1" x14ac:dyDescent="0.25">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hidden="1" x14ac:dyDescent="0.25">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hidden="1" x14ac:dyDescent="0.25">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hidden="1" x14ac:dyDescent="0.25">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hidden="1" x14ac:dyDescent="0.25">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hidden="1" x14ac:dyDescent="0.25">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hidden="1" x14ac:dyDescent="0.25">
      <c r="B274" s="169" t="s">
        <v>208</v>
      </c>
      <c r="C274" s="169"/>
      <c r="D274" s="511"/>
      <c r="E274" s="511"/>
      <c r="F274" s="511"/>
      <c r="G274" s="511"/>
      <c r="H274" s="511"/>
      <c r="I274" s="511"/>
      <c r="J274" s="511"/>
      <c r="K274" s="511"/>
      <c r="L274" s="511"/>
      <c r="M274" s="511"/>
      <c r="N274" s="511"/>
      <c r="O274" s="511"/>
      <c r="P274" s="511"/>
      <c r="Q274" s="511"/>
      <c r="R274" s="511"/>
      <c r="T274" s="510"/>
      <c r="U274" s="16"/>
    </row>
    <row r="275" spans="2:21" hidden="1" x14ac:dyDescent="0.25"/>
    <row r="276" spans="2:21" hidden="1" x14ac:dyDescent="0.25">
      <c r="B276" s="149"/>
      <c r="C276" s="149"/>
    </row>
    <row r="277" spans="2:21" hidden="1" x14ac:dyDescent="0.25">
      <c r="B277" s="441" t="s">
        <v>559</v>
      </c>
      <c r="C277" s="339"/>
    </row>
    <row r="278" spans="2:21" hidden="1" x14ac:dyDescent="0.25">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hidden="1" x14ac:dyDescent="0.25">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hidden="1" x14ac:dyDescent="0.25">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hidden="1" x14ac:dyDescent="0.25">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hidden="1" x14ac:dyDescent="0.25">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hidden="1" x14ac:dyDescent="0.25">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hidden="1" x14ac:dyDescent="0.25">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hidden="1" x14ac:dyDescent="0.25">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hidden="1" x14ac:dyDescent="0.25">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hidden="1" x14ac:dyDescent="0.25">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hidden="1" x14ac:dyDescent="0.25">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hidden="1" x14ac:dyDescent="0.25">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hidden="1" x14ac:dyDescent="0.25">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1" spans="2:21" hidden="1" x14ac:dyDescent="0.25"/>
    <row r="292" spans="2:21" hidden="1" x14ac:dyDescent="0.25">
      <c r="B292" s="149"/>
      <c r="C292" s="149"/>
    </row>
    <row r="293" spans="2:21" hidden="1" x14ac:dyDescent="0.25">
      <c r="B293" s="441" t="s">
        <v>560</v>
      </c>
      <c r="C293" s="339"/>
    </row>
    <row r="294" spans="2:21" hidden="1" x14ac:dyDescent="0.25">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hidden="1" x14ac:dyDescent="0.25">
      <c r="B295" s="169" t="s">
        <v>107</v>
      </c>
      <c r="C295" s="169"/>
      <c r="D295" s="509"/>
      <c r="E295" s="509"/>
      <c r="F295" s="509"/>
      <c r="G295" s="509"/>
      <c r="H295" s="509"/>
      <c r="I295" s="509"/>
      <c r="J295" s="509"/>
      <c r="K295" s="509"/>
      <c r="L295" s="509"/>
      <c r="M295" s="509"/>
      <c r="N295" s="509"/>
      <c r="O295" s="509"/>
      <c r="P295" s="509"/>
      <c r="Q295" s="509"/>
      <c r="R295" s="509"/>
      <c r="T295" s="510"/>
    </row>
    <row r="296" spans="2:21" hidden="1" x14ac:dyDescent="0.25">
      <c r="B296" s="169" t="s">
        <v>108</v>
      </c>
      <c r="C296" s="169"/>
      <c r="D296" s="509"/>
      <c r="E296" s="509"/>
      <c r="F296" s="509"/>
      <c r="G296" s="509"/>
      <c r="H296" s="509"/>
      <c r="I296" s="509"/>
      <c r="J296" s="509"/>
      <c r="K296" s="509"/>
      <c r="L296" s="509"/>
      <c r="M296" s="509"/>
      <c r="N296" s="509"/>
      <c r="O296" s="509"/>
      <c r="P296" s="509"/>
      <c r="Q296" s="509"/>
      <c r="R296" s="509"/>
      <c r="T296" s="510"/>
    </row>
    <row r="297" spans="2:21" hidden="1" x14ac:dyDescent="0.25">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hidden="1" x14ac:dyDescent="0.25">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hidden="1" x14ac:dyDescent="0.25">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hidden="1" x14ac:dyDescent="0.25">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hidden="1" x14ac:dyDescent="0.25">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hidden="1" x14ac:dyDescent="0.25">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hidden="1" x14ac:dyDescent="0.25">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hidden="1" x14ac:dyDescent="0.25">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hidden="1" x14ac:dyDescent="0.25">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hidden="1" x14ac:dyDescent="0.25">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7" spans="2:21" hidden="1" x14ac:dyDescent="0.25"/>
    <row r="308" spans="2:21" hidden="1" x14ac:dyDescent="0.25">
      <c r="B308" s="149"/>
      <c r="C308" s="149"/>
    </row>
    <row r="309" spans="2:21" hidden="1" x14ac:dyDescent="0.25">
      <c r="B309" s="441" t="s">
        <v>563</v>
      </c>
      <c r="C309" s="339"/>
    </row>
    <row r="310" spans="2:21" hidden="1" x14ac:dyDescent="0.25">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hidden="1" x14ac:dyDescent="0.25">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hidden="1" x14ac:dyDescent="0.25">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hidden="1" x14ac:dyDescent="0.25">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hidden="1" x14ac:dyDescent="0.25">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hidden="1" x14ac:dyDescent="0.25">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hidden="1" x14ac:dyDescent="0.25">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hidden="1" x14ac:dyDescent="0.25">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hidden="1" x14ac:dyDescent="0.25">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hidden="1" x14ac:dyDescent="0.25">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hidden="1" x14ac:dyDescent="0.25">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hidden="1" x14ac:dyDescent="0.25">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hidden="1" x14ac:dyDescent="0.25">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3" spans="2:21" hidden="1" x14ac:dyDescent="0.25"/>
    <row r="324" spans="2:21" hidden="1" x14ac:dyDescent="0.25">
      <c r="B324" s="149"/>
      <c r="C324" s="149"/>
    </row>
    <row r="325" spans="2:21" hidden="1" x14ac:dyDescent="0.25">
      <c r="B325" s="441" t="s">
        <v>566</v>
      </c>
      <c r="C325" s="339"/>
    </row>
    <row r="326" spans="2:21" hidden="1" x14ac:dyDescent="0.25">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hidden="1" x14ac:dyDescent="0.25">
      <c r="B327" s="169" t="s">
        <v>107</v>
      </c>
      <c r="C327" s="169"/>
      <c r="D327" s="509"/>
      <c r="E327" s="509"/>
      <c r="F327" s="509"/>
      <c r="G327" s="509"/>
      <c r="H327" s="509"/>
      <c r="I327" s="509"/>
      <c r="J327" s="509"/>
      <c r="K327" s="509"/>
      <c r="L327" s="509"/>
      <c r="M327" s="509"/>
      <c r="N327" s="509"/>
      <c r="O327" s="509"/>
      <c r="P327" s="509"/>
      <c r="Q327" s="509"/>
      <c r="R327" s="509"/>
      <c r="T327" s="510"/>
    </row>
    <row r="328" spans="2:21" hidden="1" x14ac:dyDescent="0.25">
      <c r="B328" s="169" t="s">
        <v>108</v>
      </c>
      <c r="C328" s="169"/>
      <c r="D328" s="509"/>
      <c r="E328" s="509"/>
      <c r="F328" s="509"/>
      <c r="G328" s="509"/>
      <c r="H328" s="509"/>
      <c r="I328" s="509"/>
      <c r="J328" s="509"/>
      <c r="K328" s="509"/>
      <c r="L328" s="509"/>
      <c r="M328" s="509"/>
      <c r="N328" s="509"/>
      <c r="O328" s="509"/>
      <c r="P328" s="509"/>
      <c r="Q328" s="509"/>
      <c r="R328" s="509"/>
      <c r="T328" s="510"/>
    </row>
    <row r="329" spans="2:21" hidden="1" x14ac:dyDescent="0.25">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hidden="1" x14ac:dyDescent="0.25">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hidden="1" x14ac:dyDescent="0.25">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hidden="1" x14ac:dyDescent="0.25">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hidden="1" x14ac:dyDescent="0.25">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hidden="1" x14ac:dyDescent="0.25">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hidden="1" x14ac:dyDescent="0.25">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hidden="1" x14ac:dyDescent="0.25">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hidden="1" x14ac:dyDescent="0.25">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hidden="1" x14ac:dyDescent="0.25">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39" spans="1:21" hidden="1" x14ac:dyDescent="0.25"/>
    <row r="340" spans="1:21" hidden="1" x14ac:dyDescent="0.25">
      <c r="B340" s="149"/>
      <c r="C340" s="149"/>
    </row>
    <row r="341" spans="1:21" hidden="1" x14ac:dyDescent="0.25">
      <c r="B341" s="441" t="s">
        <v>170</v>
      </c>
      <c r="C341" s="339"/>
    </row>
    <row r="342" spans="1:21" hidden="1" x14ac:dyDescent="0.25">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hidden="1" x14ac:dyDescent="0.25">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hidden="1" x14ac:dyDescent="0.25">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5" spans="1:21" hidden="1" x14ac:dyDescent="0.25"/>
    <row r="346" spans="1:21" hidden="1" x14ac:dyDescent="0.25">
      <c r="B346" s="149"/>
      <c r="C346" s="149"/>
      <c r="D346" s="268"/>
      <c r="E346" s="268"/>
      <c r="F346" s="268"/>
      <c r="G346" s="268"/>
      <c r="H346" s="268"/>
      <c r="I346" s="268"/>
      <c r="J346" s="268"/>
      <c r="K346" s="268"/>
      <c r="L346" s="268"/>
      <c r="M346" s="268"/>
      <c r="N346" s="268"/>
      <c r="O346" s="268"/>
      <c r="P346" s="268"/>
      <c r="Q346" s="268"/>
      <c r="R346" s="268"/>
      <c r="T346" s="269"/>
    </row>
    <row r="347" spans="1:21" hidden="1" x14ac:dyDescent="0.25">
      <c r="B347" s="441" t="s">
        <v>569</v>
      </c>
      <c r="C347" s="339"/>
    </row>
    <row r="348" spans="1:21" hidden="1" x14ac:dyDescent="0.25">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hidden="1" x14ac:dyDescent="0.25">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hidden="1" x14ac:dyDescent="0.25">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hidden="1" x14ac:dyDescent="0.25">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hidden="1" x14ac:dyDescent="0.25">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hidden="1" x14ac:dyDescent="0.25">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hidden="1" x14ac:dyDescent="0.25">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hidden="1" x14ac:dyDescent="0.25">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6" spans="1:21" hidden="1" x14ac:dyDescent="0.25"/>
    <row r="357" spans="1:21" hidden="1" x14ac:dyDescent="0.25">
      <c r="B357" s="149"/>
      <c r="C357" s="149"/>
    </row>
    <row r="358" spans="1:21" hidden="1" x14ac:dyDescent="0.25">
      <c r="B358" s="441" t="s">
        <v>81</v>
      </c>
      <c r="C358" s="339"/>
    </row>
    <row r="359" spans="1:21" hidden="1" x14ac:dyDescent="0.25">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hidden="1" x14ac:dyDescent="0.25">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hidden="1" x14ac:dyDescent="0.25">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hidden="1" x14ac:dyDescent="0.25">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3" spans="1:21" hidden="1" x14ac:dyDescent="0.25"/>
    <row r="364" spans="1:21" hidden="1" x14ac:dyDescent="0.25">
      <c r="B364" s="149"/>
      <c r="C364" s="149"/>
    </row>
    <row r="365" spans="1:21" hidden="1" x14ac:dyDescent="0.25">
      <c r="B365" s="441" t="s">
        <v>82</v>
      </c>
      <c r="C365" s="339"/>
    </row>
    <row r="366" spans="1:21" hidden="1" x14ac:dyDescent="0.25">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hidden="1" x14ac:dyDescent="0.25">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hidden="1" x14ac:dyDescent="0.25">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topLeftCell="A2" zoomScale="75" zoomScaleNormal="75" workbookViewId="0">
      <selection activeCell="E17" sqref="E17"/>
    </sheetView>
  </sheetViews>
  <sheetFormatPr defaultColWidth="9.28515625" defaultRowHeight="15" x14ac:dyDescent="0.25"/>
  <cols>
    <col min="1" max="1" width="3.5703125" style="14" customWidth="1"/>
    <col min="2" max="2" width="2" style="14" customWidth="1"/>
    <col min="3" max="3" width="19.7109375" style="14" customWidth="1"/>
    <col min="4" max="4" width="56.42578125" style="14" bestFit="1" customWidth="1"/>
    <col min="5" max="5" width="13.7109375" style="14" customWidth="1"/>
    <col min="6" max="6" width="19.42578125" style="14" bestFit="1" customWidth="1"/>
    <col min="7" max="21" width="12.5703125" style="14" customWidth="1"/>
    <col min="22" max="22" width="7.5703125" style="115" customWidth="1"/>
    <col min="23" max="23" width="9.28515625" style="14"/>
    <col min="24" max="24" width="10.28515625" style="14" bestFit="1" customWidth="1"/>
    <col min="25" max="25" width="8.7109375" style="14" customWidth="1"/>
    <col min="26" max="16384" width="9.28515625" style="14"/>
  </cols>
  <sheetData>
    <row r="1" spans="2:25" x14ac:dyDescent="0.25">
      <c r="D1" s="297"/>
      <c r="G1" s="296"/>
      <c r="H1" s="296"/>
      <c r="I1" s="296"/>
      <c r="J1" s="296"/>
      <c r="K1" s="296"/>
      <c r="L1" s="296"/>
      <c r="M1" s="296"/>
      <c r="N1" s="296"/>
      <c r="O1" s="296"/>
      <c r="P1" s="296"/>
      <c r="Q1" s="296"/>
      <c r="R1" s="296"/>
      <c r="S1" s="296"/>
      <c r="T1" s="296"/>
      <c r="U1" s="296"/>
    </row>
    <row r="2" spans="2:25" x14ac:dyDescent="0.25">
      <c r="C2" s="113" t="s">
        <v>575</v>
      </c>
      <c r="D2" s="298"/>
    </row>
    <row r="3" spans="2:25" ht="14.65" customHeight="1" x14ac:dyDescent="0.25">
      <c r="G3" s="310"/>
      <c r="H3" s="310"/>
      <c r="I3" s="310"/>
      <c r="J3" s="310"/>
      <c r="K3" s="310"/>
      <c r="L3" s="310"/>
      <c r="M3" s="310"/>
      <c r="N3" s="310"/>
      <c r="O3" s="310"/>
      <c r="P3" s="310"/>
      <c r="Q3" s="310"/>
      <c r="R3" s="310"/>
      <c r="S3" s="310"/>
      <c r="T3" s="310"/>
      <c r="U3" s="310"/>
      <c r="V3" s="14"/>
    </row>
    <row r="4" spans="2:25" ht="14.65" customHeight="1" x14ac:dyDescent="0.25">
      <c r="B4" s="306" t="s">
        <v>576</v>
      </c>
      <c r="C4" s="17" t="s">
        <v>577</v>
      </c>
      <c r="D4" s="17"/>
      <c r="E4" s="17"/>
      <c r="F4" s="17"/>
      <c r="G4" s="121"/>
      <c r="H4" s="121"/>
      <c r="I4" s="121"/>
      <c r="J4" s="121"/>
      <c r="K4" s="121"/>
      <c r="L4" s="121"/>
      <c r="M4" s="121"/>
      <c r="N4" s="121"/>
      <c r="O4" s="121"/>
      <c r="P4" s="121"/>
      <c r="Q4" s="121"/>
      <c r="R4" s="121"/>
      <c r="S4" s="121"/>
      <c r="T4" s="121"/>
      <c r="U4" s="121"/>
    </row>
    <row r="5" spans="2:25" x14ac:dyDescent="0.25">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25">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25">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25">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25">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25">
      <c r="B10" s="18" t="str">
        <f>IF(COUNTIF(TRA_Comm!$C$29:$C$90,DEMAND_Pkm_Tkm!C10)=1,"X","De-Active")</f>
        <v>X</v>
      </c>
      <c r="C10" s="169" t="s">
        <v>414</v>
      </c>
      <c r="D10" s="169" t="s">
        <v>588</v>
      </c>
      <c r="E10" s="698">
        <f t="shared" si="1"/>
        <v>1920</v>
      </c>
      <c r="F10" s="169" t="s">
        <v>582</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25">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25">
      <c r="B12" s="18" t="str">
        <f>IF(COUNTIF(TRA_Comm!$C$29:$C$90,DEMAND_Pkm_Tkm!C12)=1,"X","De-Active")</f>
        <v>X</v>
      </c>
      <c r="C12" s="169" t="s">
        <v>415</v>
      </c>
      <c r="D12" s="169" t="s">
        <v>591</v>
      </c>
      <c r="E12" s="698">
        <f t="shared" si="1"/>
        <v>0</v>
      </c>
      <c r="F12" s="169" t="s">
        <v>582</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25">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25">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25">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25">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25">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25">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25">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25">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25">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25">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25">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25">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25">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25">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25">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25">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25">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25">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25">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25">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25">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25">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25">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25">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25">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25">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25">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25">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25">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25">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25">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25">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25">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25">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25">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25">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25">
      <c r="B50" s="18" t="str">
        <f>IF(COUNTIF(TRA_Comm!$C$29:$C$90,DEMAND_Pkm_Tkm!C50)=1,"X","De-Active")</f>
        <v>X</v>
      </c>
      <c r="C50" s="169" t="s">
        <v>431</v>
      </c>
      <c r="D50" s="169" t="s">
        <v>635</v>
      </c>
      <c r="E50" s="698">
        <f t="shared" si="2"/>
        <v>0</v>
      </c>
      <c r="F50" s="169" t="s">
        <v>632</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25">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25">
      <c r="B52" s="18" t="str">
        <f>IF(COUNTIF(TRA_Comm!$C$29:$C$90,DEMAND_Pkm_Tkm!C52)=1,"X","De-Active")</f>
        <v>X</v>
      </c>
      <c r="C52" s="169" t="s">
        <v>429</v>
      </c>
      <c r="D52" s="169" t="s">
        <v>638</v>
      </c>
      <c r="E52" s="698">
        <f t="shared" si="2"/>
        <v>198.7</v>
      </c>
      <c r="F52" s="169" t="s">
        <v>632</v>
      </c>
      <c r="G52" s="814">
        <f>SUMIF(STAT_TRA_Survey_Tkm!$C$6:$C$16, DEMAND_Pkm_Tkm!$C52, STAT_TRA_Survey_Tkm!D$6:D$16)</f>
        <v>198.7</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25">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25">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25">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25">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25">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25">
      <c r="B58" s="18" t="str">
        <f>IF(COUNTIF(TRA_Comm!$C$29:$C$90,DEMAND_Pkm_Tkm!C58)=1,"X","De-Active")</f>
        <v>X</v>
      </c>
      <c r="C58" s="169" t="s">
        <v>439</v>
      </c>
      <c r="D58" s="169" t="s">
        <v>647</v>
      </c>
      <c r="E58" s="698">
        <f t="shared" si="2"/>
        <v>0</v>
      </c>
      <c r="F58" s="169" t="s">
        <v>632</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25">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25">
      <c r="B60" s="18" t="str">
        <f>IF(COUNTIF(TRA_Comm!$C$29:$C$90,DEMAND_Pkm_Tkm!C60)=1,"X","De-Active")</f>
        <v>X</v>
      </c>
      <c r="C60" s="169" t="s">
        <v>437</v>
      </c>
      <c r="D60" s="169" t="s">
        <v>650</v>
      </c>
      <c r="E60" s="698">
        <f t="shared" si="2"/>
        <v>2780</v>
      </c>
      <c r="F60" s="169" t="s">
        <v>632</v>
      </c>
      <c r="G60" s="814">
        <f>SUMIF(STAT_TRA_Survey_Tkm!$C$6:$C$16, DEMAND_Pkm_Tkm!$C60, STAT_TRA_Survey_Tkm!D$6:D$16)</f>
        <v>2780</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25">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25">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25">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25">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25">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25">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25">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25">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25">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25">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25">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25">
      <c r="E72" s="16"/>
    </row>
    <row r="73" spans="2:22" x14ac:dyDescent="0.25">
      <c r="C73" s="102"/>
    </row>
    <row r="74" spans="2:22" x14ac:dyDescent="0.25">
      <c r="C74" s="102"/>
    </row>
    <row r="75" spans="2:22" x14ac:dyDescent="0.25">
      <c r="C75" s="102"/>
    </row>
    <row r="76" spans="2:22" x14ac:dyDescent="0.25">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14" zoomScale="75" zoomScaleNormal="75" workbookViewId="0">
      <pane xSplit="6" topLeftCell="X1" activePane="topRight" state="frozen"/>
      <selection activeCell="G30" sqref="G30"/>
      <selection pane="topRight" activeCell="AA86" sqref="AA86"/>
    </sheetView>
  </sheetViews>
  <sheetFormatPr defaultColWidth="9.28515625" defaultRowHeight="15" x14ac:dyDescent="0.25"/>
  <cols>
    <col min="1" max="1" width="15" customWidth="1"/>
    <col min="2" max="2" width="15.28515625" customWidth="1"/>
    <col min="3" max="3" width="18.42578125" customWidth="1"/>
    <col min="4" max="4" width="30.5703125" bestFit="1" customWidth="1"/>
    <col min="5" max="7" width="15.28515625" customWidth="1"/>
    <col min="8" max="22" width="10.7109375" customWidth="1"/>
    <col min="23" max="23" width="5.5703125" customWidth="1"/>
    <col min="24" max="24" width="93.7109375" bestFit="1" customWidth="1"/>
    <col min="25" max="25" width="19.42578125" customWidth="1"/>
    <col min="27" max="27" width="79.7109375" bestFit="1" customWidth="1"/>
    <col min="28" max="28" width="13.28515625" customWidth="1"/>
    <col min="30" max="30" width="11.5703125" bestFit="1" customWidth="1"/>
    <col min="32" max="32" width="11" bestFit="1" customWidth="1"/>
  </cols>
  <sheetData>
    <row r="2" spans="2:28" x14ac:dyDescent="0.25">
      <c r="B2" s="106" t="s">
        <v>667</v>
      </c>
      <c r="F2" s="122"/>
    </row>
    <row r="3" spans="2:28" x14ac:dyDescent="0.25">
      <c r="B3" s="106" t="s">
        <v>668</v>
      </c>
      <c r="F3" s="122"/>
      <c r="X3" s="106"/>
    </row>
    <row r="4" spans="2:28" x14ac:dyDescent="0.25">
      <c r="B4" s="106" t="s">
        <v>669</v>
      </c>
    </row>
    <row r="5" spans="2:28" x14ac:dyDescent="0.25">
      <c r="G5" s="21"/>
      <c r="H5" s="21"/>
      <c r="I5" s="21"/>
      <c r="J5" s="21"/>
      <c r="K5" s="21"/>
      <c r="L5" s="21"/>
      <c r="M5" s="21"/>
      <c r="N5" s="21"/>
      <c r="O5" s="21"/>
      <c r="P5" s="21"/>
      <c r="AA5" s="106"/>
    </row>
    <row r="6" spans="2:28" x14ac:dyDescent="0.25">
      <c r="H6" s="111"/>
      <c r="I6" s="111"/>
      <c r="J6" s="111"/>
      <c r="K6" s="111"/>
      <c r="L6" s="111"/>
      <c r="M6" s="111"/>
      <c r="N6" s="111"/>
      <c r="O6" s="22"/>
      <c r="P6" s="22"/>
      <c r="Z6" s="112"/>
      <c r="AB6" s="112"/>
    </row>
    <row r="7" spans="2:28" ht="18.75" x14ac:dyDescent="0.3">
      <c r="B7" s="42" t="s">
        <v>670</v>
      </c>
      <c r="C7" s="42"/>
      <c r="D7" s="21"/>
      <c r="E7" s="21"/>
      <c r="X7" s="320"/>
    </row>
    <row r="8" spans="2:28" x14ac:dyDescent="0.25">
      <c r="G8" s="457"/>
      <c r="Y8" s="295"/>
    </row>
    <row r="9" spans="2:28" hidden="1" x14ac:dyDescent="0.25">
      <c r="B9" s="466" t="s">
        <v>671</v>
      </c>
      <c r="G9" s="457"/>
      <c r="Y9" s="295"/>
    </row>
    <row r="10" spans="2:28" hidden="1" x14ac:dyDescent="0.25">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hidden="1" x14ac:dyDescent="0.25">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hidden="1" x14ac:dyDescent="0.25">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hidden="1" x14ac:dyDescent="0.25">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hidden="1" x14ac:dyDescent="0.25">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hidden="1" x14ac:dyDescent="0.25">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hidden="1" x14ac:dyDescent="0.25">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hidden="1" x14ac:dyDescent="0.25">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hidden="1" x14ac:dyDescent="0.25">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hidden="1" x14ac:dyDescent="0.25">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hidden="1" x14ac:dyDescent="0.25">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hidden="1" x14ac:dyDescent="0.25">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2" spans="2:36" hidden="1" x14ac:dyDescent="0.25"/>
    <row r="23" spans="2:36" hidden="1" x14ac:dyDescent="0.25">
      <c r="G23" s="457"/>
      <c r="Y23" s="295"/>
    </row>
    <row r="24" spans="2:36" hidden="1" x14ac:dyDescent="0.25">
      <c r="B24" s="466" t="s">
        <v>481</v>
      </c>
      <c r="G24" s="457"/>
      <c r="Y24" s="295"/>
    </row>
    <row r="25" spans="2:36" hidden="1" x14ac:dyDescent="0.25">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30" hidden="1" x14ac:dyDescent="0.25">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hidden="1" x14ac:dyDescent="0.25">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hidden="1" x14ac:dyDescent="0.25">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hidden="1" x14ac:dyDescent="0.25">
      <c r="B29" s="63"/>
      <c r="C29" s="434"/>
      <c r="D29" s="434"/>
      <c r="E29" s="434"/>
      <c r="F29" s="63"/>
      <c r="G29" s="62"/>
      <c r="H29" s="15"/>
      <c r="I29" s="15"/>
      <c r="J29" s="15"/>
      <c r="K29" s="15"/>
      <c r="L29" s="15"/>
      <c r="M29" s="15"/>
      <c r="N29" s="15"/>
      <c r="O29" s="15"/>
      <c r="P29" s="15"/>
      <c r="Q29" s="15"/>
      <c r="R29" s="15"/>
      <c r="S29" s="15"/>
      <c r="T29" s="15"/>
      <c r="U29" s="15"/>
      <c r="V29" s="15"/>
      <c r="Y29" s="435"/>
    </row>
    <row r="30" spans="2:36" hidden="1" x14ac:dyDescent="0.25">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25">
      <c r="B31" s="466" t="s">
        <v>691</v>
      </c>
      <c r="G31" s="822">
        <v>1.25</v>
      </c>
      <c r="X31" s="106" t="s">
        <v>692</v>
      </c>
      <c r="AA31" s="106" t="s">
        <v>693</v>
      </c>
    </row>
    <row r="32" spans="2:36" x14ac:dyDescent="0.25">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25">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25">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25">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25">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25">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25">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25">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25">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25">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25">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25">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25">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25">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25">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25">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25">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25">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25">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25">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25">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25">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25">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25">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25">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25">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25">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25">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25">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25">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25">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25">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25">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25">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25">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25">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25">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25">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25">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25">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25">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25">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25">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25">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25">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25">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25">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25">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25">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25">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25">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25">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25">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25">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25">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25">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25">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25">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25">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25">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25">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25">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25">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hidden="1" x14ac:dyDescent="0.25">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hidden="1" x14ac:dyDescent="0.25">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hidden="1" x14ac:dyDescent="0.25">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hidden="1" x14ac:dyDescent="0.25">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hidden="1" x14ac:dyDescent="0.25">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hidden="1" x14ac:dyDescent="0.25">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hidden="1" x14ac:dyDescent="0.25">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hidden="1" x14ac:dyDescent="0.25">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hidden="1" x14ac:dyDescent="0.25">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25">
      <c r="B105" s="466" t="s">
        <v>704</v>
      </c>
      <c r="G105" s="822">
        <v>1</v>
      </c>
      <c r="X105" s="106" t="s">
        <v>692</v>
      </c>
      <c r="AA105" s="106" t="s">
        <v>693</v>
      </c>
    </row>
    <row r="106" spans="2:36" x14ac:dyDescent="0.25">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25">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25">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25">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25">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25">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25">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25">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25">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25">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25">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25">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25">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25">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25">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25">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25">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25">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25">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25">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25">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25">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25">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25">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25">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25">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25">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25">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25">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25">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25">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25">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25">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25">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25">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25">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25">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25">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25">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25">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25">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25">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25">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25">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25">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25">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25">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25">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25">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25">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25">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25">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25">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25">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25">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25">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25">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25">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25">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25">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25">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25">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25">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25">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25">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25">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25">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25">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25">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25">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25">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25">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25">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25">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25">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25">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25">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25">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25">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25">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25">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25">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25">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25">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25">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25">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25">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25">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25">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25">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25">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25">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25">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25">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25">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25">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25">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25">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25">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25">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25">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25">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25">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25">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25">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25">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25">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25">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25">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25">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25">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25">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25">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25">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25">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25">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25">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25">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25">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25">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25">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25">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25">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25">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25">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25">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25">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25">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25">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25">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25">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25">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25">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25">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25">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25">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25">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25">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25">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25">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25">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25">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25">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25">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25">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25">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25">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25">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25">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25">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25">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25">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25">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25">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25">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25">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25">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25">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25">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25">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25">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25">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25">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25">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25">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25">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25">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25">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25">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25">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25">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25">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25">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25">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25">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25">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25">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25">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25">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25">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25">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25">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25">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25">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25">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25">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25">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25">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25">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hidden="1" x14ac:dyDescent="0.25">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6" spans="2:25" hidden="1" x14ac:dyDescent="0.25"/>
    <row r="297" spans="2:25" hidden="1" x14ac:dyDescent="0.25">
      <c r="B297" s="466" t="s">
        <v>727</v>
      </c>
      <c r="G297" s="457"/>
    </row>
    <row r="298" spans="2:25" s="3" customFormat="1" hidden="1" x14ac:dyDescent="0.25">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hidden="1" x14ac:dyDescent="0.25">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hidden="1" x14ac:dyDescent="0.25">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hidden="1" x14ac:dyDescent="0.25">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hidden="1" x14ac:dyDescent="0.25">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hidden="1" x14ac:dyDescent="0.25">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hidden="1" x14ac:dyDescent="0.25">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hidden="1" x14ac:dyDescent="0.25">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hidden="1" x14ac:dyDescent="0.25">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hidden="1" x14ac:dyDescent="0.25">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hidden="1" x14ac:dyDescent="0.25">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hidden="1" x14ac:dyDescent="0.25">
      <c r="B309" s="466" t="s">
        <v>730</v>
      </c>
      <c r="G309" s="457"/>
    </row>
    <row r="310" spans="2:27" hidden="1" x14ac:dyDescent="0.25">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hidden="1" x14ac:dyDescent="0.25">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hidden="1" x14ac:dyDescent="0.25">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hidden="1" x14ac:dyDescent="0.25">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hidden="1" x14ac:dyDescent="0.25">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hidden="1" x14ac:dyDescent="0.25">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hidden="1" x14ac:dyDescent="0.25">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hidden="1" x14ac:dyDescent="0.25">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hidden="1" x14ac:dyDescent="0.25">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hidden="1" x14ac:dyDescent="0.25">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hidden="1" x14ac:dyDescent="0.25">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hidden="1" x14ac:dyDescent="0.25">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25">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tabSelected="1" zoomScale="80" zoomScaleNormal="80" workbookViewId="0">
      <selection activeCell="E16" sqref="E16"/>
    </sheetView>
  </sheetViews>
  <sheetFormatPr defaultColWidth="9.28515625" defaultRowHeight="15" x14ac:dyDescent="0.25"/>
  <cols>
    <col min="2" max="2" width="16" bestFit="1" customWidth="1"/>
    <col min="3" max="3" width="18" customWidth="1"/>
    <col min="4" max="4" width="62.28515625" bestFit="1" customWidth="1"/>
    <col min="5" max="5" width="16.7109375" customWidth="1"/>
    <col min="6" max="6" width="13.5703125" customWidth="1"/>
    <col min="7" max="7" width="5.7109375" bestFit="1" customWidth="1"/>
    <col min="8" max="8" width="12.42578125" bestFit="1" customWidth="1"/>
    <col min="9" max="9" width="8.7109375" bestFit="1" customWidth="1"/>
    <col min="12" max="12" width="11.7109375" bestFit="1" customWidth="1"/>
    <col min="13" max="13" width="38.28515625" bestFit="1" customWidth="1"/>
  </cols>
  <sheetData>
    <row r="1" spans="2:9" s="14" customFormat="1" x14ac:dyDescent="0.25"/>
    <row r="2" spans="2:9" s="14" customFormat="1" x14ac:dyDescent="0.25"/>
    <row r="3" spans="2:9" s="14" customFormat="1" x14ac:dyDescent="0.25">
      <c r="B3" s="24" t="s">
        <v>737</v>
      </c>
      <c r="C3" s="25"/>
      <c r="D3" s="25"/>
      <c r="E3" s="25"/>
      <c r="F3" s="25"/>
      <c r="G3" s="25"/>
      <c r="H3" s="25"/>
      <c r="I3" s="25"/>
    </row>
    <row r="4" spans="2:9" s="14" customFormat="1" ht="21" customHeight="1" thickBot="1" x14ac:dyDescent="0.3">
      <c r="B4" s="261" t="s">
        <v>738</v>
      </c>
      <c r="C4" s="261" t="s">
        <v>104</v>
      </c>
      <c r="D4" s="261" t="s">
        <v>739</v>
      </c>
      <c r="E4" s="261" t="s">
        <v>740</v>
      </c>
      <c r="F4" s="262" t="s">
        <v>741</v>
      </c>
      <c r="G4" s="262" t="s">
        <v>742</v>
      </c>
      <c r="H4" s="262" t="s">
        <v>743</v>
      </c>
      <c r="I4" s="262" t="s">
        <v>744</v>
      </c>
    </row>
    <row r="5" spans="2:9" s="14" customFormat="1" ht="15" customHeight="1" x14ac:dyDescent="0.25">
      <c r="B5" s="254" t="str">
        <f>IF(TAV!K42="not in use","\I:","DMD")</f>
        <v>\I:</v>
      </c>
      <c r="C5" s="144" t="s">
        <v>236</v>
      </c>
      <c r="D5" s="144" t="s">
        <v>745</v>
      </c>
      <c r="E5" s="254" t="s">
        <v>746</v>
      </c>
      <c r="F5" s="254" t="s">
        <v>747</v>
      </c>
      <c r="G5" s="253"/>
      <c r="H5" s="252" t="s">
        <v>748</v>
      </c>
      <c r="I5" s="252" t="s">
        <v>749</v>
      </c>
    </row>
    <row r="6" spans="2:9" s="14" customFormat="1" ht="15" customHeight="1" x14ac:dyDescent="0.25">
      <c r="B6" s="254" t="str">
        <f>IF(TAV!K22="not in use","\I:","DMD")</f>
        <v>\I:</v>
      </c>
      <c r="C6" s="144" t="s">
        <v>234</v>
      </c>
      <c r="D6" s="144" t="s">
        <v>750</v>
      </c>
      <c r="E6" s="254" t="s">
        <v>746</v>
      </c>
      <c r="F6" s="254" t="s">
        <v>747</v>
      </c>
      <c r="G6" s="253"/>
      <c r="H6" s="252" t="s">
        <v>748</v>
      </c>
      <c r="I6" s="252" t="s">
        <v>749</v>
      </c>
    </row>
    <row r="7" spans="2:9" s="14" customFormat="1" ht="15" customHeight="1" x14ac:dyDescent="0.25">
      <c r="B7" s="254" t="str">
        <f>IF(TB!$L$182="not in use","\I:","DMD")</f>
        <v>DMD</v>
      </c>
      <c r="C7" s="144" t="s">
        <v>336</v>
      </c>
      <c r="D7" s="145" t="s">
        <v>751</v>
      </c>
      <c r="E7" s="254" t="s">
        <v>746</v>
      </c>
      <c r="F7" s="254" t="s">
        <v>747</v>
      </c>
      <c r="G7" s="254"/>
      <c r="H7" s="254" t="s">
        <v>748</v>
      </c>
      <c r="I7" s="255" t="s">
        <v>749</v>
      </c>
    </row>
    <row r="8" spans="2:9" s="14" customFormat="1" ht="15" customHeight="1" x14ac:dyDescent="0.25">
      <c r="B8" s="254" t="str">
        <f>IF(TB!$L$182="not in use","\I:","DMD")</f>
        <v>DMD</v>
      </c>
      <c r="C8" s="145" t="s">
        <v>337</v>
      </c>
      <c r="D8" s="145" t="s">
        <v>752</v>
      </c>
      <c r="E8" s="254" t="s">
        <v>746</v>
      </c>
      <c r="F8" s="254" t="s">
        <v>747</v>
      </c>
      <c r="G8" s="254"/>
      <c r="H8" s="254" t="s">
        <v>748</v>
      </c>
      <c r="I8" s="255" t="s">
        <v>749</v>
      </c>
    </row>
    <row r="9" spans="2:9" s="14" customFormat="1" ht="15" customHeight="1" x14ac:dyDescent="0.25">
      <c r="B9" s="254" t="str">
        <f>IF(TB!$L$182="not in use","\I:","DMD")</f>
        <v>DMD</v>
      </c>
      <c r="C9" s="145" t="s">
        <v>338</v>
      </c>
      <c r="D9" s="146" t="s">
        <v>753</v>
      </c>
      <c r="E9" s="254" t="s">
        <v>746</v>
      </c>
      <c r="F9" s="254" t="s">
        <v>747</v>
      </c>
      <c r="G9" s="254"/>
      <c r="H9" s="254" t="s">
        <v>748</v>
      </c>
      <c r="I9" s="255" t="s">
        <v>749</v>
      </c>
    </row>
    <row r="10" spans="2:9" s="14" customFormat="1" ht="15" customHeight="1" x14ac:dyDescent="0.25">
      <c r="B10" s="254" t="str">
        <f>IF(TB!$L$182="not in use","\I:","DMD")</f>
        <v>DMD</v>
      </c>
      <c r="C10" s="145" t="s">
        <v>339</v>
      </c>
      <c r="D10" s="146" t="s">
        <v>754</v>
      </c>
      <c r="E10" s="254" t="s">
        <v>746</v>
      </c>
      <c r="F10" s="254" t="s">
        <v>747</v>
      </c>
      <c r="G10" s="254"/>
      <c r="H10" s="254" t="s">
        <v>748</v>
      </c>
      <c r="I10" s="255" t="s">
        <v>749</v>
      </c>
    </row>
    <row r="11" spans="2:9" s="14" customFormat="1" ht="15" customHeight="1" x14ac:dyDescent="0.25">
      <c r="B11" s="254" t="str">
        <f>IF(TB!$L$182="not in use","\I:","DMD")</f>
        <v>DMD</v>
      </c>
      <c r="C11" s="145" t="s">
        <v>340</v>
      </c>
      <c r="D11" s="146" t="s">
        <v>755</v>
      </c>
      <c r="E11" s="254" t="s">
        <v>746</v>
      </c>
      <c r="F11" s="254" t="s">
        <v>747</v>
      </c>
      <c r="G11" s="254"/>
      <c r="H11" s="254" t="s">
        <v>748</v>
      </c>
      <c r="I11" s="255" t="s">
        <v>749</v>
      </c>
    </row>
    <row r="12" spans="2:9" s="14" customFormat="1" ht="15" customHeight="1" x14ac:dyDescent="0.25">
      <c r="B12" s="254" t="str">
        <f>IF(TB!$L$182="not in use","\I:","DMD")</f>
        <v>DMD</v>
      </c>
      <c r="C12" s="145" t="s">
        <v>341</v>
      </c>
      <c r="D12" s="145" t="s">
        <v>756</v>
      </c>
      <c r="E12" s="254" t="s">
        <v>746</v>
      </c>
      <c r="F12" s="254" t="s">
        <v>747</v>
      </c>
      <c r="G12" s="254"/>
      <c r="H12" s="254" t="s">
        <v>748</v>
      </c>
      <c r="I12" s="255" t="s">
        <v>749</v>
      </c>
    </row>
    <row r="13" spans="2:9" s="14" customFormat="1" ht="15" customHeight="1" x14ac:dyDescent="0.25">
      <c r="B13" s="254" t="str">
        <f>IF(TB!$L$182="not in use","\I:","DMD")</f>
        <v>DMD</v>
      </c>
      <c r="C13" s="145" t="s">
        <v>342</v>
      </c>
      <c r="D13" s="145" t="s">
        <v>757</v>
      </c>
      <c r="E13" s="254" t="s">
        <v>746</v>
      </c>
      <c r="F13" s="254" t="s">
        <v>747</v>
      </c>
      <c r="G13" s="254"/>
      <c r="H13" s="254" t="s">
        <v>748</v>
      </c>
      <c r="I13" s="255" t="s">
        <v>749</v>
      </c>
    </row>
    <row r="14" spans="2:9" s="14" customFormat="1" ht="15" customHeight="1" x14ac:dyDescent="0.25">
      <c r="B14" s="254" t="str">
        <f>IF(TB!$L$182="not in use","\I:","DMD")</f>
        <v>DMD</v>
      </c>
      <c r="C14" s="145" t="s">
        <v>343</v>
      </c>
      <c r="D14" s="145" t="s">
        <v>758</v>
      </c>
      <c r="E14" s="254" t="s">
        <v>746</v>
      </c>
      <c r="F14" s="254" t="s">
        <v>747</v>
      </c>
      <c r="G14" s="254"/>
      <c r="H14" s="254" t="s">
        <v>748</v>
      </c>
      <c r="I14" s="255" t="s">
        <v>749</v>
      </c>
    </row>
    <row r="15" spans="2:9" s="14" customFormat="1" ht="15" customHeight="1" x14ac:dyDescent="0.25">
      <c r="B15" s="254" t="str">
        <f>IF(TB!$L$182="not in use","\I:","DMD")</f>
        <v>DMD</v>
      </c>
      <c r="C15" s="145" t="s">
        <v>344</v>
      </c>
      <c r="D15" s="145" t="s">
        <v>759</v>
      </c>
      <c r="E15" s="254" t="s">
        <v>746</v>
      </c>
      <c r="F15" s="254" t="s">
        <v>747</v>
      </c>
      <c r="G15" s="254"/>
      <c r="H15" s="254" t="s">
        <v>748</v>
      </c>
      <c r="I15" s="255" t="s">
        <v>749</v>
      </c>
    </row>
    <row r="16" spans="2:9" s="14" customFormat="1" ht="15" customHeight="1" x14ac:dyDescent="0.25">
      <c r="B16" s="254" t="str">
        <f>IF(TB!$L$182="not in use","\I:","DMD")</f>
        <v>DMD</v>
      </c>
      <c r="C16" s="145" t="s">
        <v>345</v>
      </c>
      <c r="D16" s="145" t="s">
        <v>760</v>
      </c>
      <c r="E16" s="254" t="s">
        <v>746</v>
      </c>
      <c r="F16" s="254" t="s">
        <v>747</v>
      </c>
      <c r="G16" s="254"/>
      <c r="H16" s="254" t="s">
        <v>748</v>
      </c>
      <c r="I16" s="255" t="s">
        <v>749</v>
      </c>
    </row>
    <row r="17" spans="1:13" s="14" customFormat="1" ht="15" customHeight="1" x14ac:dyDescent="0.25">
      <c r="B17" s="254" t="str">
        <f>IF(TB!$L$182="not in use","\I:","DMD")</f>
        <v>DMD</v>
      </c>
      <c r="C17" s="145" t="s">
        <v>346</v>
      </c>
      <c r="D17" s="145" t="s">
        <v>761</v>
      </c>
      <c r="E17" s="254" t="s">
        <v>746</v>
      </c>
      <c r="F17" s="254" t="s">
        <v>747</v>
      </c>
      <c r="G17" s="254"/>
      <c r="H17" s="254" t="s">
        <v>748</v>
      </c>
      <c r="I17" s="255" t="s">
        <v>749</v>
      </c>
    </row>
    <row r="18" spans="1:13" s="14" customFormat="1" ht="15" customHeight="1" x14ac:dyDescent="0.25">
      <c r="A18" s="102"/>
      <c r="B18" s="254" t="str">
        <f>IF(TB!$L$32="not in use","\I:","DMD")</f>
        <v>\I:</v>
      </c>
      <c r="C18" s="145" t="s">
        <v>325</v>
      </c>
      <c r="D18" s="145" t="s">
        <v>762</v>
      </c>
      <c r="E18" s="254" t="s">
        <v>746</v>
      </c>
      <c r="F18" s="254" t="s">
        <v>747</v>
      </c>
      <c r="G18" s="254"/>
      <c r="H18" s="254" t="s">
        <v>748</v>
      </c>
      <c r="I18" s="255" t="s">
        <v>749</v>
      </c>
    </row>
    <row r="19" spans="1:13" s="14" customFormat="1" ht="15" customHeight="1" x14ac:dyDescent="0.25">
      <c r="B19" s="254" t="str">
        <f>IF(TB!$L$32="not in use","\I:","DMD")</f>
        <v>\I:</v>
      </c>
      <c r="C19" s="145" t="s">
        <v>326</v>
      </c>
      <c r="D19" s="145" t="s">
        <v>763</v>
      </c>
      <c r="E19" s="254" t="s">
        <v>746</v>
      </c>
      <c r="F19" s="254" t="s">
        <v>747</v>
      </c>
      <c r="G19" s="254"/>
      <c r="H19" s="254" t="s">
        <v>748</v>
      </c>
      <c r="I19" s="255" t="s">
        <v>749</v>
      </c>
    </row>
    <row r="20" spans="1:13" x14ac:dyDescent="0.25">
      <c r="B20" s="254" t="str">
        <f>IF(TB!$L$32="not in use","\I:","DMD")</f>
        <v>\I:</v>
      </c>
      <c r="C20" s="145" t="s">
        <v>327</v>
      </c>
      <c r="D20" s="146" t="s">
        <v>764</v>
      </c>
      <c r="E20" s="254" t="s">
        <v>746</v>
      </c>
      <c r="F20" s="254" t="s">
        <v>747</v>
      </c>
      <c r="G20" s="254"/>
      <c r="H20" s="254" t="s">
        <v>748</v>
      </c>
      <c r="I20" s="255" t="s">
        <v>749</v>
      </c>
      <c r="L20" s="14"/>
      <c r="M20" s="14"/>
    </row>
    <row r="21" spans="1:13" s="14" customFormat="1" ht="15" customHeight="1" x14ac:dyDescent="0.25">
      <c r="B21" s="254" t="str">
        <f>IF(TB!$L$32="not in use","\I:","DMD")</f>
        <v>\I:</v>
      </c>
      <c r="C21" s="146" t="s">
        <v>328</v>
      </c>
      <c r="D21" s="146" t="s">
        <v>765</v>
      </c>
      <c r="E21" s="254" t="s">
        <v>746</v>
      </c>
      <c r="F21" s="254" t="s">
        <v>747</v>
      </c>
      <c r="G21" s="254"/>
      <c r="H21" s="254" t="s">
        <v>748</v>
      </c>
      <c r="I21" s="255" t="s">
        <v>749</v>
      </c>
    </row>
    <row r="22" spans="1:13" x14ac:dyDescent="0.25">
      <c r="B22" s="254" t="str">
        <f>IF(TB!$L$32="not in use","\I:","DMD")</f>
        <v>\I:</v>
      </c>
      <c r="C22" s="146" t="s">
        <v>329</v>
      </c>
      <c r="D22" s="146" t="s">
        <v>766</v>
      </c>
      <c r="E22" s="254" t="s">
        <v>746</v>
      </c>
      <c r="F22" s="254" t="s">
        <v>747</v>
      </c>
      <c r="G22" s="254"/>
      <c r="H22" s="254" t="s">
        <v>748</v>
      </c>
      <c r="I22" s="255" t="s">
        <v>749</v>
      </c>
      <c r="L22" s="14"/>
      <c r="M22" s="14"/>
    </row>
    <row r="23" spans="1:13" s="14" customFormat="1" ht="15" customHeight="1" x14ac:dyDescent="0.25">
      <c r="B23" s="254" t="str">
        <f>IF(TB!$L$32="not in use","\I:","DMD")</f>
        <v>\I:</v>
      </c>
      <c r="C23" s="145" t="s">
        <v>330</v>
      </c>
      <c r="D23" s="145" t="s">
        <v>767</v>
      </c>
      <c r="E23" s="254" t="s">
        <v>746</v>
      </c>
      <c r="F23" s="254" t="s">
        <v>747</v>
      </c>
      <c r="G23" s="254"/>
      <c r="H23" s="254" t="s">
        <v>748</v>
      </c>
      <c r="I23" s="255" t="s">
        <v>749</v>
      </c>
    </row>
    <row r="24" spans="1:13" s="14" customFormat="1" x14ac:dyDescent="0.25">
      <c r="B24" s="254" t="str">
        <f>IF(TB!$L$32="not in use","\I:","DMD")</f>
        <v>\I:</v>
      </c>
      <c r="C24" s="145" t="s">
        <v>331</v>
      </c>
      <c r="D24" s="145" t="s">
        <v>768</v>
      </c>
      <c r="E24" s="254" t="s">
        <v>746</v>
      </c>
      <c r="F24" s="254" t="s">
        <v>747</v>
      </c>
      <c r="G24" s="254"/>
      <c r="H24" s="254" t="s">
        <v>748</v>
      </c>
      <c r="I24" s="255" t="s">
        <v>749</v>
      </c>
    </row>
    <row r="25" spans="1:13" s="14" customFormat="1" ht="15" customHeight="1" x14ac:dyDescent="0.25">
      <c r="B25" s="254" t="str">
        <f>IF(TB!$L$32="not in use","\I:","DMD")</f>
        <v>\I:</v>
      </c>
      <c r="C25" s="145" t="s">
        <v>332</v>
      </c>
      <c r="D25" s="145" t="s">
        <v>769</v>
      </c>
      <c r="E25" s="254" t="s">
        <v>746</v>
      </c>
      <c r="F25" s="254" t="s">
        <v>747</v>
      </c>
      <c r="G25" s="254"/>
      <c r="H25" s="254" t="s">
        <v>748</v>
      </c>
      <c r="I25" s="255" t="s">
        <v>749</v>
      </c>
    </row>
    <row r="26" spans="1:13" s="14" customFormat="1" ht="15" customHeight="1" x14ac:dyDescent="0.25">
      <c r="B26" s="254" t="str">
        <f>IF(TB!$L$32="not in use","\I:","DMD")</f>
        <v>\I:</v>
      </c>
      <c r="C26" s="145" t="s">
        <v>333</v>
      </c>
      <c r="D26" s="145" t="s">
        <v>770</v>
      </c>
      <c r="E26" s="254" t="s">
        <v>746</v>
      </c>
      <c r="F26" s="254" t="s">
        <v>747</v>
      </c>
      <c r="G26" s="254"/>
      <c r="H26" s="254" t="s">
        <v>748</v>
      </c>
      <c r="I26" s="255" t="s">
        <v>749</v>
      </c>
    </row>
    <row r="27" spans="1:13" s="14" customFormat="1" ht="15" customHeight="1" x14ac:dyDescent="0.25">
      <c r="B27" s="254" t="str">
        <f>IF(TB!$L$32="not in use","\I:","DMD")</f>
        <v>\I:</v>
      </c>
      <c r="C27" s="145" t="s">
        <v>334</v>
      </c>
      <c r="D27" s="145" t="s">
        <v>771</v>
      </c>
      <c r="E27" s="254" t="s">
        <v>746</v>
      </c>
      <c r="F27" s="254" t="s">
        <v>747</v>
      </c>
      <c r="G27" s="254"/>
      <c r="H27" s="254" t="s">
        <v>748</v>
      </c>
      <c r="I27" s="255" t="s">
        <v>749</v>
      </c>
      <c r="L27"/>
      <c r="M27"/>
    </row>
    <row r="28" spans="1:13" s="14" customFormat="1" ht="15" customHeight="1" x14ac:dyDescent="0.25">
      <c r="B28" s="254" t="str">
        <f>IF(TB!$L$32="not in use","\I:","DMD")</f>
        <v>\I:</v>
      </c>
      <c r="C28" s="145" t="s">
        <v>335</v>
      </c>
      <c r="D28" s="145" t="s">
        <v>772</v>
      </c>
      <c r="E28" s="254" t="s">
        <v>746</v>
      </c>
      <c r="F28" s="254" t="s">
        <v>747</v>
      </c>
      <c r="G28" s="254"/>
      <c r="H28" s="254" t="s">
        <v>748</v>
      </c>
      <c r="I28" s="255" t="s">
        <v>749</v>
      </c>
    </row>
    <row r="29" spans="1:13" s="14" customFormat="1" ht="15" customHeight="1" x14ac:dyDescent="0.25">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25">
      <c r="B30" s="254" t="str">
        <f>IF(TC_Pool!$L$27="not in use","\I:","DMD")</f>
        <v>\I:</v>
      </c>
      <c r="C30" s="145" t="s">
        <v>313</v>
      </c>
      <c r="D30" s="145" t="s">
        <v>774</v>
      </c>
      <c r="E30" s="254" t="s">
        <v>746</v>
      </c>
      <c r="F30" s="254" t="s">
        <v>747</v>
      </c>
      <c r="G30" s="254"/>
      <c r="H30" s="254" t="s">
        <v>748</v>
      </c>
      <c r="I30" s="255" t="s">
        <v>749</v>
      </c>
    </row>
    <row r="31" spans="1:13" s="14" customFormat="1" ht="15" customHeight="1" x14ac:dyDescent="0.25">
      <c r="B31" s="254" t="str">
        <f>IF(TC_City!$L$29="not in use","\I:","DMD")</f>
        <v>\I:</v>
      </c>
      <c r="C31" s="145" t="s">
        <v>528</v>
      </c>
      <c r="D31" s="145" t="s">
        <v>775</v>
      </c>
      <c r="E31" s="254" t="s">
        <v>746</v>
      </c>
      <c r="F31" s="254" t="s">
        <v>747</v>
      </c>
      <c r="G31" s="254"/>
      <c r="H31" s="254" t="s">
        <v>748</v>
      </c>
      <c r="I31" s="255" t="s">
        <v>749</v>
      </c>
    </row>
    <row r="32" spans="1:13" s="14" customFormat="1" ht="15" customHeight="1" x14ac:dyDescent="0.25">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25">
      <c r="B33" s="254" t="str">
        <f>IF(TC_Pool!$L$27="not in use","\I:","DMD")</f>
        <v>\I:</v>
      </c>
      <c r="C33" s="146" t="s">
        <v>314</v>
      </c>
      <c r="D33" s="146" t="s">
        <v>777</v>
      </c>
      <c r="E33" s="254" t="s">
        <v>746</v>
      </c>
      <c r="F33" s="254" t="s">
        <v>747</v>
      </c>
      <c r="G33" s="254"/>
      <c r="H33" s="254" t="s">
        <v>748</v>
      </c>
      <c r="I33" s="255" t="s">
        <v>749</v>
      </c>
    </row>
    <row r="34" spans="2:13" s="14" customFormat="1" ht="15" customHeight="1" x14ac:dyDescent="0.25">
      <c r="B34" s="254" t="str">
        <f>IF(TC_City!$L$29="not in use","\I:","DMD")</f>
        <v>\I:</v>
      </c>
      <c r="C34" s="146" t="s">
        <v>529</v>
      </c>
      <c r="D34" s="146" t="s">
        <v>778</v>
      </c>
      <c r="E34" s="254" t="s">
        <v>746</v>
      </c>
      <c r="F34" s="254" t="s">
        <v>747</v>
      </c>
      <c r="G34" s="254"/>
      <c r="H34" s="254" t="s">
        <v>748</v>
      </c>
      <c r="I34" s="255" t="s">
        <v>749</v>
      </c>
    </row>
    <row r="35" spans="2:13" s="14" customFormat="1" ht="15" customHeight="1" x14ac:dyDescent="0.25">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25">
      <c r="B36" s="254" t="str">
        <f>IF(TC_Pool!$L$27="not in use","\I:","DMD")</f>
        <v>\I:</v>
      </c>
      <c r="C36" s="146" t="s">
        <v>315</v>
      </c>
      <c r="D36" s="146" t="s">
        <v>780</v>
      </c>
      <c r="E36" s="254" t="s">
        <v>746</v>
      </c>
      <c r="F36" s="254" t="s">
        <v>747</v>
      </c>
      <c r="G36" s="254"/>
      <c r="H36" s="254" t="s">
        <v>748</v>
      </c>
      <c r="I36" s="255" t="s">
        <v>749</v>
      </c>
    </row>
    <row r="37" spans="2:13" s="14" customFormat="1" ht="15" customHeight="1" x14ac:dyDescent="0.25">
      <c r="B37" s="254" t="str">
        <f>IF(TC_City!$L$29="not in use","\I:","DMD")</f>
        <v>\I:</v>
      </c>
      <c r="C37" s="146" t="s">
        <v>530</v>
      </c>
      <c r="D37" s="146" t="s">
        <v>781</v>
      </c>
      <c r="E37" s="254" t="s">
        <v>746</v>
      </c>
      <c r="F37" s="254" t="s">
        <v>747</v>
      </c>
      <c r="G37" s="254"/>
      <c r="H37" s="254" t="s">
        <v>748</v>
      </c>
      <c r="I37" s="255" t="s">
        <v>749</v>
      </c>
    </row>
    <row r="38" spans="2:13" s="14" customFormat="1" ht="15" customHeight="1" x14ac:dyDescent="0.25">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25">
      <c r="B39" s="254" t="str">
        <f>IF(TC_Pool!$L$27="not in use","\I:","DMD")</f>
        <v>\I:</v>
      </c>
      <c r="C39" s="146" t="s">
        <v>316</v>
      </c>
      <c r="D39" s="146" t="s">
        <v>783</v>
      </c>
      <c r="E39" s="254" t="s">
        <v>746</v>
      </c>
      <c r="F39" s="254" t="s">
        <v>747</v>
      </c>
      <c r="G39" s="254"/>
      <c r="H39" s="254" t="s">
        <v>748</v>
      </c>
      <c r="I39" s="255" t="s">
        <v>749</v>
      </c>
    </row>
    <row r="40" spans="2:13" s="14" customFormat="1" ht="15" customHeight="1" x14ac:dyDescent="0.25">
      <c r="B40" s="254" t="str">
        <f>IF(TC_City!$L$29="not in use","\I:","DMD")</f>
        <v>\I:</v>
      </c>
      <c r="C40" s="146" t="s">
        <v>531</v>
      </c>
      <c r="D40" s="146" t="s">
        <v>784</v>
      </c>
      <c r="E40" s="254" t="s">
        <v>746</v>
      </c>
      <c r="F40" s="254" t="s">
        <v>747</v>
      </c>
      <c r="G40" s="254"/>
      <c r="H40" s="254" t="s">
        <v>748</v>
      </c>
      <c r="I40" s="255" t="s">
        <v>749</v>
      </c>
    </row>
    <row r="41" spans="2:13" s="14" customFormat="1" ht="15" customHeight="1" x14ac:dyDescent="0.25">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25">
      <c r="B42" s="254" t="str">
        <f>IF(TC_Pool!$L$27="not in use","\I:","DMD")</f>
        <v>\I:</v>
      </c>
      <c r="C42" s="145" t="s">
        <v>317</v>
      </c>
      <c r="D42" s="145" t="s">
        <v>786</v>
      </c>
      <c r="E42" s="254" t="s">
        <v>746</v>
      </c>
      <c r="F42" s="254" t="s">
        <v>747</v>
      </c>
      <c r="G42" s="254"/>
      <c r="H42" s="254" t="s">
        <v>748</v>
      </c>
      <c r="I42" s="255" t="s">
        <v>749</v>
      </c>
    </row>
    <row r="43" spans="2:13" s="14" customFormat="1" ht="15" customHeight="1" x14ac:dyDescent="0.25">
      <c r="B43" s="254" t="str">
        <f>IF(TC_City!$L$29="not in use","\I:","DMD")</f>
        <v>\I:</v>
      </c>
      <c r="C43" s="145" t="s">
        <v>532</v>
      </c>
      <c r="D43" s="145" t="s">
        <v>787</v>
      </c>
      <c r="E43" s="254" t="s">
        <v>746</v>
      </c>
      <c r="F43" s="254" t="s">
        <v>747</v>
      </c>
      <c r="G43" s="254"/>
      <c r="H43" s="254" t="s">
        <v>748</v>
      </c>
      <c r="I43" s="255" t="s">
        <v>749</v>
      </c>
    </row>
    <row r="44" spans="2:13" s="14" customFormat="1" ht="15" customHeight="1" x14ac:dyDescent="0.25">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25">
      <c r="B45" s="254" t="str">
        <f>IF(TC_Pool!$L$27="not in use","\I:","DMD")</f>
        <v>\I:</v>
      </c>
      <c r="C45" s="145" t="s">
        <v>318</v>
      </c>
      <c r="D45" s="145" t="s">
        <v>789</v>
      </c>
      <c r="E45" s="254" t="s">
        <v>746</v>
      </c>
      <c r="F45" s="254" t="s">
        <v>747</v>
      </c>
      <c r="G45" s="254"/>
      <c r="H45" s="254" t="s">
        <v>748</v>
      </c>
      <c r="I45" s="255" t="s">
        <v>749</v>
      </c>
    </row>
    <row r="46" spans="2:13" x14ac:dyDescent="0.25">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25">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25">
      <c r="B48" s="254" t="str">
        <f>IF(TC_Pool!$L$27="not in use","\I:","DMD")</f>
        <v>\I:</v>
      </c>
      <c r="C48" s="145" t="s">
        <v>319</v>
      </c>
      <c r="D48" s="145" t="s">
        <v>792</v>
      </c>
      <c r="E48" s="254" t="s">
        <v>746</v>
      </c>
      <c r="F48" s="254" t="s">
        <v>747</v>
      </c>
      <c r="G48" s="254"/>
      <c r="H48" s="254" t="s">
        <v>748</v>
      </c>
      <c r="I48" s="255" t="s">
        <v>749</v>
      </c>
    </row>
    <row r="49" spans="2:13" s="14" customFormat="1" ht="15" customHeight="1" x14ac:dyDescent="0.25">
      <c r="B49" s="254" t="str">
        <f>IF(TC_City!$L$29="not in use","\I:","DMD")</f>
        <v>\I:</v>
      </c>
      <c r="C49" s="145" t="s">
        <v>534</v>
      </c>
      <c r="D49" s="145" t="s">
        <v>793</v>
      </c>
      <c r="E49" s="254" t="s">
        <v>746</v>
      </c>
      <c r="F49" s="254" t="s">
        <v>747</v>
      </c>
      <c r="G49" s="254"/>
      <c r="H49" s="254" t="s">
        <v>748</v>
      </c>
      <c r="I49" s="255" t="s">
        <v>749</v>
      </c>
    </row>
    <row r="50" spans="2:13" s="14" customFormat="1" ht="15" customHeight="1" x14ac:dyDescent="0.25">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25">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25">
      <c r="B52" s="254" t="str">
        <f>IF(TC_City!$L$29="not in use","\I:","DMD")</f>
        <v>\I:</v>
      </c>
      <c r="C52" s="146" t="s">
        <v>535</v>
      </c>
      <c r="D52" s="146" t="s">
        <v>796</v>
      </c>
      <c r="E52" s="254" t="s">
        <v>746</v>
      </c>
      <c r="F52" s="254" t="s">
        <v>747</v>
      </c>
      <c r="G52" s="254"/>
      <c r="H52" s="254" t="s">
        <v>748</v>
      </c>
      <c r="I52" s="255" t="s">
        <v>749</v>
      </c>
    </row>
    <row r="53" spans="2:13" s="14" customFormat="1" ht="15" customHeight="1" x14ac:dyDescent="0.25">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25">
      <c r="B54" s="254" t="str">
        <f>IF(TC_Pool!$L$27="not in use","\I:","DMD")</f>
        <v>\I:</v>
      </c>
      <c r="C54" s="146" t="s">
        <v>321</v>
      </c>
      <c r="D54" s="145" t="s">
        <v>798</v>
      </c>
      <c r="E54" s="254" t="s">
        <v>746</v>
      </c>
      <c r="F54" s="254" t="s">
        <v>747</v>
      </c>
      <c r="G54" s="254"/>
      <c r="H54" s="254" t="s">
        <v>748</v>
      </c>
      <c r="I54" s="255" t="s">
        <v>749</v>
      </c>
    </row>
    <row r="55" spans="2:13" s="14" customFormat="1" ht="15" customHeight="1" x14ac:dyDescent="0.25">
      <c r="B55" s="254" t="str">
        <f>IF(TC_City!$L$29="not in use","\I:","DMD")</f>
        <v>\I:</v>
      </c>
      <c r="C55" s="146" t="s">
        <v>536</v>
      </c>
      <c r="D55" s="145" t="s">
        <v>799</v>
      </c>
      <c r="E55" s="254" t="s">
        <v>746</v>
      </c>
      <c r="F55" s="254" t="s">
        <v>747</v>
      </c>
      <c r="G55" s="254"/>
      <c r="H55" s="254" t="s">
        <v>748</v>
      </c>
      <c r="I55" s="255" t="s">
        <v>749</v>
      </c>
    </row>
    <row r="56" spans="2:13" s="14" customFormat="1" ht="15" customHeight="1" x14ac:dyDescent="0.25">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25">
      <c r="B57" s="254" t="str">
        <f>IF(TC_Pool!$L$27="not in use","\I:","DMD")</f>
        <v>\I:</v>
      </c>
      <c r="C57" s="146" t="s">
        <v>322</v>
      </c>
      <c r="D57" s="145" t="s">
        <v>801</v>
      </c>
      <c r="E57" s="254" t="s">
        <v>746</v>
      </c>
      <c r="F57" s="254" t="s">
        <v>747</v>
      </c>
      <c r="G57" s="254"/>
      <c r="H57" s="254" t="s">
        <v>748</v>
      </c>
      <c r="I57" s="255" t="s">
        <v>749</v>
      </c>
    </row>
    <row r="58" spans="2:13" s="14" customFormat="1" ht="15" customHeight="1" x14ac:dyDescent="0.25">
      <c r="B58" s="254" t="str">
        <f>IF(TC_City!$L$29="not in use","\I:","DMD")</f>
        <v>\I:</v>
      </c>
      <c r="C58" s="146" t="s">
        <v>537</v>
      </c>
      <c r="D58" s="145" t="s">
        <v>802</v>
      </c>
      <c r="E58" s="254" t="s">
        <v>746</v>
      </c>
      <c r="F58" s="254" t="s">
        <v>747</v>
      </c>
      <c r="G58" s="254"/>
      <c r="H58" s="254" t="s">
        <v>748</v>
      </c>
      <c r="I58" s="255" t="s">
        <v>749</v>
      </c>
    </row>
    <row r="59" spans="2:13" s="14" customFormat="1" ht="15" customHeight="1" x14ac:dyDescent="0.25">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25">
      <c r="B60" s="254" t="str">
        <f>IF(TF_City!$L$82="not in use","\I:","DMD")</f>
        <v>\I:</v>
      </c>
      <c r="C60" s="146" t="s">
        <v>127</v>
      </c>
      <c r="D60" s="146" t="s">
        <v>804</v>
      </c>
      <c r="E60" s="254" t="s">
        <v>746</v>
      </c>
      <c r="F60" s="254" t="s">
        <v>747</v>
      </c>
      <c r="G60" s="254"/>
      <c r="H60" s="254" t="s">
        <v>748</v>
      </c>
      <c r="I60" s="255" t="s">
        <v>749</v>
      </c>
    </row>
    <row r="61" spans="2:13" s="14" customFormat="1" ht="15" customHeight="1" x14ac:dyDescent="0.25">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25">
      <c r="B62" s="254" t="str">
        <f>IF(TF_City!$L$82="not in use","\I:","DMD")</f>
        <v>\I:</v>
      </c>
      <c r="C62" s="146" t="s">
        <v>128</v>
      </c>
      <c r="D62" s="146" t="s">
        <v>806</v>
      </c>
      <c r="E62" s="254" t="s">
        <v>746</v>
      </c>
      <c r="F62" s="254" t="s">
        <v>747</v>
      </c>
      <c r="G62" s="254"/>
      <c r="H62" s="254" t="s">
        <v>748</v>
      </c>
      <c r="I62" s="255" t="s">
        <v>749</v>
      </c>
    </row>
    <row r="63" spans="2:13" s="14" customFormat="1" ht="15" customHeight="1" x14ac:dyDescent="0.25">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25">
      <c r="B64" s="254" t="str">
        <f>IF(TF_City!$L$82="not in use","\I:","DMD")</f>
        <v>\I:</v>
      </c>
      <c r="C64" s="146" t="s">
        <v>129</v>
      </c>
      <c r="D64" s="146" t="s">
        <v>808</v>
      </c>
      <c r="E64" s="254" t="s">
        <v>746</v>
      </c>
      <c r="F64" s="254" t="s">
        <v>747</v>
      </c>
      <c r="G64" s="254"/>
      <c r="H64" s="254" t="s">
        <v>748</v>
      </c>
      <c r="I64" s="255" t="s">
        <v>749</v>
      </c>
    </row>
    <row r="65" spans="2:9" s="14" customFormat="1" ht="15" customHeight="1" x14ac:dyDescent="0.25">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25">
      <c r="B66" s="254" t="str">
        <f>IF(TF_City!$L$82="not in use","\I:","DMD")</f>
        <v>\I:</v>
      </c>
      <c r="C66" s="146" t="s">
        <v>130</v>
      </c>
      <c r="D66" s="146" t="s">
        <v>810</v>
      </c>
      <c r="E66" s="254" t="s">
        <v>746</v>
      </c>
      <c r="F66" s="254" t="s">
        <v>747</v>
      </c>
      <c r="G66" s="254"/>
      <c r="H66" s="254" t="s">
        <v>748</v>
      </c>
      <c r="I66" s="255" t="s">
        <v>749</v>
      </c>
    </row>
    <row r="67" spans="2:9" s="14" customFormat="1" ht="15" customHeight="1" x14ac:dyDescent="0.25">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25">
      <c r="B68" s="254" t="str">
        <f>IF(TF_City!$L$82="not in use","\I:","DMD")</f>
        <v>\I:</v>
      </c>
      <c r="C68" s="146" t="s">
        <v>131</v>
      </c>
      <c r="D68" s="146" t="s">
        <v>812</v>
      </c>
      <c r="E68" s="254" t="s">
        <v>746</v>
      </c>
      <c r="F68" s="254" t="s">
        <v>747</v>
      </c>
      <c r="G68" s="254"/>
      <c r="H68" s="254" t="s">
        <v>748</v>
      </c>
      <c r="I68" s="255" t="s">
        <v>749</v>
      </c>
    </row>
    <row r="69" spans="2:9" s="14" customFormat="1" ht="15" customHeight="1" x14ac:dyDescent="0.25">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25">
      <c r="B70" s="254" t="str">
        <f>IF(TF_City!$L$82="not in use","\I:","DMD")</f>
        <v>\I:</v>
      </c>
      <c r="C70" s="146" t="s">
        <v>132</v>
      </c>
      <c r="D70" s="146" t="s">
        <v>814</v>
      </c>
      <c r="E70" s="254" t="s">
        <v>746</v>
      </c>
      <c r="F70" s="254" t="s">
        <v>747</v>
      </c>
      <c r="G70" s="254"/>
      <c r="H70" s="254" t="s">
        <v>748</v>
      </c>
      <c r="I70" s="255" t="s">
        <v>749</v>
      </c>
    </row>
    <row r="71" spans="2:9" s="14" customFormat="1" ht="15" customHeight="1" x14ac:dyDescent="0.25">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25">
      <c r="B72" s="254" t="str">
        <f>IF(TF_City!$L$82="not in use","\I:","DMD")</f>
        <v>\I:</v>
      </c>
      <c r="C72" s="146" t="s">
        <v>133</v>
      </c>
      <c r="D72" s="146" t="s">
        <v>816</v>
      </c>
      <c r="E72" s="254" t="s">
        <v>746</v>
      </c>
      <c r="F72" s="254" t="s">
        <v>747</v>
      </c>
      <c r="G72" s="254"/>
      <c r="H72" s="254" t="s">
        <v>748</v>
      </c>
      <c r="I72" s="255" t="s">
        <v>749</v>
      </c>
    </row>
    <row r="73" spans="2:9" s="14" customFormat="1" ht="15" customHeight="1" x14ac:dyDescent="0.25">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25">
      <c r="B74" s="254" t="str">
        <f>IF(TF_City!$L$82="not in use","\I:","DMD")</f>
        <v>\I:</v>
      </c>
      <c r="C74" s="146" t="s">
        <v>134</v>
      </c>
      <c r="D74" s="146" t="s">
        <v>818</v>
      </c>
      <c r="E74" s="254" t="s">
        <v>746</v>
      </c>
      <c r="F74" s="254" t="s">
        <v>747</v>
      </c>
      <c r="G74" s="254"/>
      <c r="H74" s="254" t="s">
        <v>748</v>
      </c>
      <c r="I74" s="255" t="s">
        <v>749</v>
      </c>
    </row>
    <row r="75" spans="2:9" s="14" customFormat="1" ht="15" customHeight="1" x14ac:dyDescent="0.25">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25">
      <c r="B76" s="254" t="str">
        <f>IF(TF_City!$L$82="not in use","\I:","DMD")</f>
        <v>\I:</v>
      </c>
      <c r="C76" s="146" t="s">
        <v>135</v>
      </c>
      <c r="D76" s="146" t="s">
        <v>820</v>
      </c>
      <c r="E76" s="254" t="s">
        <v>746</v>
      </c>
      <c r="F76" s="254" t="s">
        <v>747</v>
      </c>
      <c r="G76" s="254"/>
      <c r="H76" s="254" t="s">
        <v>748</v>
      </c>
      <c r="I76" s="255" t="s">
        <v>749</v>
      </c>
    </row>
    <row r="77" spans="2:9" s="14" customFormat="1" ht="15" customHeight="1" x14ac:dyDescent="0.25">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25">
      <c r="B78" s="254" t="str">
        <f>IF(TF_City!$L$82="not in use","\I:","DMD")</f>
        <v>\I:</v>
      </c>
      <c r="C78" s="146" t="s">
        <v>136</v>
      </c>
      <c r="D78" s="146" t="s">
        <v>822</v>
      </c>
      <c r="E78" s="254" t="s">
        <v>746</v>
      </c>
      <c r="F78" s="254" t="s">
        <v>747</v>
      </c>
      <c r="G78" s="254"/>
      <c r="H78" s="254" t="s">
        <v>748</v>
      </c>
      <c r="I78" s="255" t="s">
        <v>749</v>
      </c>
    </row>
    <row r="79" spans="2:9" s="14" customFormat="1" ht="15" customHeight="1" x14ac:dyDescent="0.25">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25">
      <c r="B80" s="254" t="str">
        <f>IF(TF_City!$L$82="not in use","\I:","DMD")</f>
        <v>\I:</v>
      </c>
      <c r="C80" s="146" t="s">
        <v>137</v>
      </c>
      <c r="D80" s="146" t="s">
        <v>824</v>
      </c>
      <c r="E80" s="254" t="s">
        <v>746</v>
      </c>
      <c r="F80" s="254" t="s">
        <v>747</v>
      </c>
      <c r="G80" s="254"/>
      <c r="H80" s="254" t="s">
        <v>748</v>
      </c>
      <c r="I80" s="255" t="s">
        <v>749</v>
      </c>
    </row>
    <row r="81" spans="1:15" s="14" customFormat="1" ht="15" customHeight="1" x14ac:dyDescent="0.25">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25">
      <c r="B82" s="254" t="str">
        <f>IF(TF_City!$L$231="not in use","\I:","DMD")</f>
        <v>\I:</v>
      </c>
      <c r="C82" s="146" t="s">
        <v>139</v>
      </c>
      <c r="D82" s="146" t="s">
        <v>826</v>
      </c>
      <c r="E82" s="254" t="s">
        <v>746</v>
      </c>
      <c r="F82" s="254" t="s">
        <v>747</v>
      </c>
      <c r="G82" s="254"/>
      <c r="H82" s="254" t="s">
        <v>748</v>
      </c>
      <c r="I82" s="255" t="s">
        <v>749</v>
      </c>
    </row>
    <row r="83" spans="1:15" s="14" customFormat="1" ht="15" customHeight="1" x14ac:dyDescent="0.25">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25">
      <c r="B84" s="254" t="str">
        <f>IF(TF_City!$L$231="not in use","\I:","DMD")</f>
        <v>\I:</v>
      </c>
      <c r="C84" s="146" t="s">
        <v>140</v>
      </c>
      <c r="D84" s="146" t="s">
        <v>828</v>
      </c>
      <c r="E84" s="254" t="s">
        <v>746</v>
      </c>
      <c r="F84" s="254" t="s">
        <v>747</v>
      </c>
      <c r="G84" s="254"/>
      <c r="H84" s="254" t="s">
        <v>748</v>
      </c>
      <c r="I84" s="255" t="s">
        <v>749</v>
      </c>
    </row>
    <row r="85" spans="1:15" s="14" customFormat="1" ht="15" customHeight="1" x14ac:dyDescent="0.25">
      <c r="B85" s="254" t="str">
        <f>IF(TF_Private!$L$198="not in use","\I:","DMD")</f>
        <v>\I:</v>
      </c>
      <c r="C85" s="146" t="s">
        <v>360</v>
      </c>
      <c r="D85" s="146" t="s">
        <v>829</v>
      </c>
      <c r="E85" s="254" t="s">
        <v>746</v>
      </c>
      <c r="F85" s="254" t="s">
        <v>747</v>
      </c>
      <c r="G85" s="254"/>
      <c r="H85" s="254" t="s">
        <v>748</v>
      </c>
      <c r="I85" s="255" t="s">
        <v>749</v>
      </c>
    </row>
    <row r="86" spans="1:15" x14ac:dyDescent="0.25">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25">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25">
      <c r="B88" s="254" t="str">
        <f>IF(TF_City!$L$231="not in use","\I:","DMD")</f>
        <v>\I:</v>
      </c>
      <c r="C88" s="146" t="s">
        <v>142</v>
      </c>
      <c r="D88" s="146" t="s">
        <v>832</v>
      </c>
      <c r="E88" s="254" t="s">
        <v>746</v>
      </c>
      <c r="F88" s="254" t="s">
        <v>747</v>
      </c>
      <c r="G88" s="254"/>
      <c r="H88" s="254" t="s">
        <v>748</v>
      </c>
      <c r="I88" s="255" t="s">
        <v>749</v>
      </c>
    </row>
    <row r="89" spans="1:15" s="14" customFormat="1" ht="15" customHeight="1" x14ac:dyDescent="0.25">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25">
      <c r="B90" s="254" t="str">
        <f>IF(TF_City!$L$231="not in use","\I:","DMD")</f>
        <v>\I:</v>
      </c>
      <c r="C90" s="146" t="s">
        <v>143</v>
      </c>
      <c r="D90" s="146" t="s">
        <v>834</v>
      </c>
      <c r="E90" s="254" t="s">
        <v>746</v>
      </c>
      <c r="F90" s="254" t="s">
        <v>747</v>
      </c>
      <c r="G90" s="254"/>
      <c r="H90" s="254" t="s">
        <v>748</v>
      </c>
      <c r="I90" s="255" t="s">
        <v>749</v>
      </c>
    </row>
    <row r="91" spans="1:15" s="14" customFormat="1" ht="15" customHeight="1" x14ac:dyDescent="0.25">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25">
      <c r="B92" s="254" t="str">
        <f>IF(TF_City!$L$231="not in use","\I:","DMD")</f>
        <v>\I:</v>
      </c>
      <c r="C92" s="146" t="s">
        <v>144</v>
      </c>
      <c r="D92" s="146" t="s">
        <v>836</v>
      </c>
      <c r="E92" s="254" t="s">
        <v>746</v>
      </c>
      <c r="F92" s="254" t="s">
        <v>747</v>
      </c>
      <c r="G92" s="254"/>
      <c r="H92" s="254" t="s">
        <v>748</v>
      </c>
      <c r="I92" s="255" t="s">
        <v>749</v>
      </c>
    </row>
    <row r="93" spans="1:15" s="14" customFormat="1" ht="15" customHeight="1" x14ac:dyDescent="0.25">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25">
      <c r="B94" s="254" t="str">
        <f>IF(TF_City!$L$231="not in use","\I:","DMD")</f>
        <v>\I:</v>
      </c>
      <c r="C94" s="146" t="s">
        <v>145</v>
      </c>
      <c r="D94" s="146" t="s">
        <v>838</v>
      </c>
      <c r="E94" s="254" t="s">
        <v>746</v>
      </c>
      <c r="F94" s="254" t="s">
        <v>747</v>
      </c>
      <c r="G94" s="254"/>
      <c r="H94" s="254" t="s">
        <v>748</v>
      </c>
      <c r="I94" s="255" t="s">
        <v>749</v>
      </c>
    </row>
    <row r="95" spans="1:15" s="14" customFormat="1" ht="15" customHeight="1" x14ac:dyDescent="0.25">
      <c r="B95" s="254" t="str">
        <f>IF(TF_Private!$L$198="not in use","\I:","DMD")</f>
        <v>\I:</v>
      </c>
      <c r="C95" s="146" t="s">
        <v>365</v>
      </c>
      <c r="D95" s="146" t="s">
        <v>839</v>
      </c>
      <c r="E95" s="254" t="s">
        <v>746</v>
      </c>
      <c r="F95" s="254" t="s">
        <v>747</v>
      </c>
      <c r="G95" s="254"/>
      <c r="H95" s="254" t="s">
        <v>748</v>
      </c>
      <c r="I95" s="255" t="s">
        <v>749</v>
      </c>
    </row>
    <row r="96" spans="1:15" x14ac:dyDescent="0.25">
      <c r="A96" s="14"/>
      <c r="B96" s="254" t="str">
        <f>IF(TF_City!$L$231="not in use","\I:","DMD")</f>
        <v>\I:</v>
      </c>
      <c r="C96" s="146" t="s">
        <v>146</v>
      </c>
      <c r="D96" s="146" t="s">
        <v>840</v>
      </c>
      <c r="E96" s="254" t="s">
        <v>746</v>
      </c>
      <c r="F96" s="254" t="s">
        <v>747</v>
      </c>
      <c r="G96" s="254"/>
      <c r="H96" s="254" t="s">
        <v>748</v>
      </c>
      <c r="I96" s="255" t="s">
        <v>749</v>
      </c>
      <c r="J96" s="14"/>
    </row>
    <row r="97" spans="1:10" x14ac:dyDescent="0.25">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25">
      <c r="B98" s="254" t="str">
        <f>IF(TF_City!$L$231="not in use","\I:","DMD")</f>
        <v>\I:</v>
      </c>
      <c r="C98" s="146" t="s">
        <v>147</v>
      </c>
      <c r="D98" s="146" t="s">
        <v>842</v>
      </c>
      <c r="E98" s="254" t="s">
        <v>746</v>
      </c>
      <c r="F98" s="254" t="s">
        <v>747</v>
      </c>
      <c r="G98" s="254"/>
      <c r="H98" s="254" t="s">
        <v>748</v>
      </c>
      <c r="I98" s="255" t="s">
        <v>749</v>
      </c>
    </row>
    <row r="99" spans="1:10" s="14" customFormat="1" ht="15" customHeight="1" x14ac:dyDescent="0.25">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25">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25">
      <c r="B101" s="254" t="str">
        <f>IF(TF_Private!$L$198="not in use","\I:","DMD")</f>
        <v>\I:</v>
      </c>
      <c r="C101" s="146" t="s">
        <v>368</v>
      </c>
      <c r="D101" s="146" t="s">
        <v>845</v>
      </c>
      <c r="E101" s="254" t="s">
        <v>746</v>
      </c>
      <c r="F101" s="254" t="s">
        <v>747</v>
      </c>
      <c r="G101" s="254"/>
      <c r="H101" s="254" t="s">
        <v>748</v>
      </c>
      <c r="I101" s="255" t="s">
        <v>749</v>
      </c>
    </row>
    <row r="102" spans="1:10" s="14" customFormat="1" x14ac:dyDescent="0.25">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25">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25">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25">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25">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25">
      <c r="B107" s="254" t="str">
        <f>IF(TF_Private!$L$347="not in use","\I:","DMD")</f>
        <v>DMD</v>
      </c>
      <c r="C107" s="146" t="s">
        <v>371</v>
      </c>
      <c r="D107" s="146" t="s">
        <v>851</v>
      </c>
      <c r="E107" s="254" t="s">
        <v>746</v>
      </c>
      <c r="F107" s="254" t="s">
        <v>747</v>
      </c>
      <c r="G107" s="254"/>
      <c r="H107" s="254" t="s">
        <v>748</v>
      </c>
      <c r="I107" s="255" t="s">
        <v>749</v>
      </c>
    </row>
    <row r="108" spans="1:10" x14ac:dyDescent="0.25">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25">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25">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25">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25">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25">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25">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25">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25">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25">
      <c r="B117" s="254" t="str">
        <f>IF(TF_Private!$L$347="not in use","\I:","DMD")</f>
        <v>DMD</v>
      </c>
      <c r="C117" s="146" t="s">
        <v>376</v>
      </c>
      <c r="D117" s="146" t="s">
        <v>861</v>
      </c>
      <c r="E117" s="254" t="s">
        <v>746</v>
      </c>
      <c r="F117" s="254" t="s">
        <v>747</v>
      </c>
      <c r="G117" s="254"/>
      <c r="H117" s="254" t="s">
        <v>748</v>
      </c>
      <c r="I117" s="255" t="s">
        <v>749</v>
      </c>
    </row>
    <row r="118" spans="1:10" x14ac:dyDescent="0.25">
      <c r="A118" s="14"/>
      <c r="B118" s="254" t="str">
        <f>IF(TF_City!$L$378="not in use","\I:","DMD")</f>
        <v>\I:</v>
      </c>
      <c r="C118" s="146" t="s">
        <v>158</v>
      </c>
      <c r="D118" s="146" t="s">
        <v>862</v>
      </c>
      <c r="E118" s="254" t="s">
        <v>746</v>
      </c>
      <c r="F118" s="254" t="s">
        <v>747</v>
      </c>
      <c r="G118" s="254"/>
      <c r="H118" s="254" t="s">
        <v>748</v>
      </c>
      <c r="I118" s="255" t="s">
        <v>749</v>
      </c>
      <c r="J118" s="14"/>
    </row>
    <row r="119" spans="1:10" x14ac:dyDescent="0.25">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25">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25">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25">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25">
      <c r="B123" s="254" t="str">
        <f>IF(TF_Private!$L$347="not in use","\I:","DMD")</f>
        <v>DMD</v>
      </c>
      <c r="C123" s="146" t="s">
        <v>379</v>
      </c>
      <c r="D123" s="146" t="s">
        <v>867</v>
      </c>
      <c r="E123" s="254" t="s">
        <v>746</v>
      </c>
      <c r="F123" s="254" t="s">
        <v>747</v>
      </c>
      <c r="G123" s="254"/>
      <c r="H123" s="254" t="s">
        <v>748</v>
      </c>
      <c r="I123" s="255" t="s">
        <v>749</v>
      </c>
    </row>
    <row r="124" spans="1:10" s="14" customFormat="1" x14ac:dyDescent="0.25">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25">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25">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25">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25">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25">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25">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25">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25">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25">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25">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25">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25">
      <c r="B136" s="254" t="str">
        <f>IF(TNO!K16="not in use","\I:","DMD")</f>
        <v>\I:</v>
      </c>
      <c r="C136" s="144" t="s">
        <v>688</v>
      </c>
      <c r="D136" s="144" t="s">
        <v>880</v>
      </c>
      <c r="E136" s="254" t="s">
        <v>85</v>
      </c>
      <c r="F136" s="254" t="s">
        <v>881</v>
      </c>
      <c r="G136" s="254"/>
      <c r="H136" s="254"/>
      <c r="I136" s="255" t="s">
        <v>749</v>
      </c>
    </row>
    <row r="137" spans="1:10" s="14" customFormat="1" ht="15" customHeight="1" x14ac:dyDescent="0.25">
      <c r="B137" s="254" t="str">
        <f>IF(TNO!K25="not in use","\I:","DMD")</f>
        <v>\I:</v>
      </c>
      <c r="C137" s="147" t="s">
        <v>689</v>
      </c>
      <c r="D137" s="147" t="s">
        <v>882</v>
      </c>
      <c r="E137" s="254" t="s">
        <v>85</v>
      </c>
      <c r="F137" s="254" t="s">
        <v>881</v>
      </c>
      <c r="G137" s="254"/>
      <c r="H137" s="254"/>
      <c r="I137" s="255" t="s">
        <v>749</v>
      </c>
    </row>
    <row r="138" spans="1:10" s="14" customFormat="1" ht="15" customHeight="1" x14ac:dyDescent="0.25">
      <c r="B138" s="254" t="str">
        <f>IF(TOV!K18="not in use","\I:","DMD")</f>
        <v>\I:</v>
      </c>
      <c r="C138" s="147" t="s">
        <v>389</v>
      </c>
      <c r="D138" s="147" t="s">
        <v>883</v>
      </c>
      <c r="E138" s="254" t="s">
        <v>85</v>
      </c>
      <c r="F138" s="254" t="s">
        <v>881</v>
      </c>
      <c r="G138" s="254"/>
      <c r="H138" s="254"/>
      <c r="I138" s="255" t="s">
        <v>749</v>
      </c>
    </row>
    <row r="139" spans="1:10" s="14" customFormat="1" ht="15" customHeight="1" x14ac:dyDescent="0.25">
      <c r="B139" s="254" t="str">
        <f>IF(TOV!K29="not in use","\I:","DMD")</f>
        <v>\I:</v>
      </c>
      <c r="C139" s="147" t="s">
        <v>884</v>
      </c>
      <c r="D139" s="147" t="s">
        <v>885</v>
      </c>
      <c r="E139" s="254" t="s">
        <v>85</v>
      </c>
      <c r="F139" s="254" t="s">
        <v>881</v>
      </c>
      <c r="G139" s="254"/>
      <c r="H139" s="254"/>
      <c r="I139" s="255" t="s">
        <v>749</v>
      </c>
    </row>
    <row r="140" spans="1:10" s="14" customFormat="1" ht="15" customHeight="1" x14ac:dyDescent="0.25">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25">
      <c r="A141"/>
      <c r="B141" s="254" t="str">
        <f>IF(TT!$K$80="not in use","\I:","DMD")</f>
        <v>\I:</v>
      </c>
      <c r="C141" s="147" t="s">
        <v>217</v>
      </c>
      <c r="D141" s="147" t="s">
        <v>887</v>
      </c>
      <c r="E141" s="254" t="s">
        <v>746</v>
      </c>
      <c r="F141" s="254" t="s">
        <v>747</v>
      </c>
      <c r="G141" s="254"/>
      <c r="H141" s="254" t="s">
        <v>748</v>
      </c>
      <c r="I141" s="255" t="s">
        <v>749</v>
      </c>
      <c r="J141"/>
    </row>
    <row r="142" spans="1:10" x14ac:dyDescent="0.25">
      <c r="A142" s="14"/>
      <c r="B142" s="254" t="str">
        <f>IF(TT!$K$112="not in use","\I:","DMD")</f>
        <v>\I:</v>
      </c>
      <c r="C142" s="147" t="s">
        <v>218</v>
      </c>
      <c r="D142" s="147" t="s">
        <v>888</v>
      </c>
      <c r="E142" s="254" t="s">
        <v>746</v>
      </c>
      <c r="F142" s="254" t="s">
        <v>747</v>
      </c>
      <c r="G142" s="254"/>
      <c r="H142" s="254" t="s">
        <v>748</v>
      </c>
      <c r="I142" s="255" t="s">
        <v>749</v>
      </c>
      <c r="J142" s="14"/>
    </row>
    <row r="143" spans="1:10" x14ac:dyDescent="0.25">
      <c r="A143" s="14"/>
      <c r="B143" s="254" t="str">
        <f>IF(TT!$K$112="not in use","\I:","DMD")</f>
        <v>\I:</v>
      </c>
      <c r="C143" s="147" t="s">
        <v>219</v>
      </c>
      <c r="D143" s="147" t="s">
        <v>889</v>
      </c>
      <c r="E143" s="254" t="s">
        <v>746</v>
      </c>
      <c r="F143" s="254" t="s">
        <v>747</v>
      </c>
      <c r="G143" s="254"/>
      <c r="H143" s="254" t="s">
        <v>748</v>
      </c>
      <c r="I143" s="255" t="s">
        <v>749</v>
      </c>
      <c r="J143" s="14"/>
    </row>
    <row r="144" spans="1:10" x14ac:dyDescent="0.25">
      <c r="A144" s="14"/>
      <c r="B144" s="254" t="str">
        <f>IF(TT!$K$36="not in use","\I:","DMD")</f>
        <v>\I:</v>
      </c>
      <c r="C144" s="147" t="s">
        <v>221</v>
      </c>
      <c r="D144" s="147" t="s">
        <v>890</v>
      </c>
      <c r="E144" s="254" t="s">
        <v>746</v>
      </c>
      <c r="F144" s="254" t="s">
        <v>747</v>
      </c>
      <c r="G144" s="254"/>
      <c r="H144" s="254" t="s">
        <v>748</v>
      </c>
      <c r="I144" s="255" t="s">
        <v>749</v>
      </c>
      <c r="J144" s="14"/>
    </row>
    <row r="145" spans="1:10" x14ac:dyDescent="0.25">
      <c r="A145" s="14"/>
      <c r="B145" s="254" t="str">
        <f>IF(TT!$K$36="not in use","\I:","DMD")</f>
        <v>\I:</v>
      </c>
      <c r="C145" s="147" t="s">
        <v>223</v>
      </c>
      <c r="D145" s="147" t="s">
        <v>891</v>
      </c>
      <c r="E145" s="254" t="s">
        <v>746</v>
      </c>
      <c r="F145" s="254" t="s">
        <v>747</v>
      </c>
      <c r="G145" s="254"/>
      <c r="H145" s="254" t="s">
        <v>748</v>
      </c>
      <c r="I145" s="255" t="s">
        <v>749</v>
      </c>
      <c r="J145" s="14"/>
    </row>
    <row r="146" spans="1:10" x14ac:dyDescent="0.25">
      <c r="A146" s="14"/>
      <c r="B146" s="254" t="str">
        <f>IF(TT!$K$36="not in use","\I:","DMD")</f>
        <v>\I:</v>
      </c>
      <c r="C146" s="147" t="s">
        <v>224</v>
      </c>
      <c r="D146" s="147" t="s">
        <v>892</v>
      </c>
      <c r="E146" s="254" t="s">
        <v>746</v>
      </c>
      <c r="F146" s="254" t="s">
        <v>747</v>
      </c>
      <c r="G146" s="254"/>
      <c r="H146" s="254" t="s">
        <v>748</v>
      </c>
      <c r="I146" s="255" t="s">
        <v>749</v>
      </c>
      <c r="J146" s="14"/>
    </row>
    <row r="147" spans="1:10" x14ac:dyDescent="0.25">
      <c r="B147" s="254" t="str">
        <f>IF(TYW!$K$27="not in use","\I:","DMD")</f>
        <v>\I:</v>
      </c>
      <c r="C147" s="145" t="s">
        <v>382</v>
      </c>
      <c r="D147" s="145" t="s">
        <v>893</v>
      </c>
      <c r="E147" s="254" t="s">
        <v>746</v>
      </c>
      <c r="F147" s="254" t="s">
        <v>747</v>
      </c>
      <c r="G147" s="254"/>
      <c r="H147" s="254" t="s">
        <v>748</v>
      </c>
      <c r="I147" s="255" t="s">
        <v>749</v>
      </c>
    </row>
    <row r="148" spans="1:10" x14ac:dyDescent="0.25">
      <c r="B148" s="254" t="str">
        <f>IF(TYW!$K$80="not in use","\I:","DMD")</f>
        <v>\I:</v>
      </c>
      <c r="C148" s="145" t="s">
        <v>171</v>
      </c>
      <c r="D148" s="145" t="s">
        <v>894</v>
      </c>
      <c r="E148" s="254" t="s">
        <v>746</v>
      </c>
      <c r="F148" s="254" t="s">
        <v>747</v>
      </c>
      <c r="G148" s="254"/>
      <c r="H148" s="254" t="s">
        <v>748</v>
      </c>
      <c r="I148" s="255" t="s">
        <v>749</v>
      </c>
    </row>
    <row r="149" spans="1:10" x14ac:dyDescent="0.25">
      <c r="A149" s="14"/>
      <c r="B149" s="254" t="str">
        <f>IF(TF_Private!$L$499="not in use","\I:","DMD")</f>
        <v>\I:</v>
      </c>
      <c r="C149" s="145" t="s">
        <v>564</v>
      </c>
      <c r="D149" s="145" t="s">
        <v>895</v>
      </c>
      <c r="E149" s="254" t="s">
        <v>746</v>
      </c>
      <c r="F149" s="254" t="s">
        <v>747</v>
      </c>
      <c r="G149" s="254"/>
      <c r="H149" s="254" t="s">
        <v>748</v>
      </c>
      <c r="I149" s="255" t="s">
        <v>749</v>
      </c>
      <c r="J149" s="14"/>
    </row>
    <row r="150" spans="1:10" x14ac:dyDescent="0.25">
      <c r="A150" s="14"/>
      <c r="B150" s="254" t="str">
        <f>IF(TF_City!$L$39="not in use","\I:","DMD")</f>
        <v>\I:</v>
      </c>
      <c r="C150" s="145" t="s">
        <v>166</v>
      </c>
      <c r="D150" s="145" t="s">
        <v>896</v>
      </c>
      <c r="E150" s="254" t="s">
        <v>746</v>
      </c>
      <c r="F150" s="254" t="s">
        <v>747</v>
      </c>
      <c r="G150" s="254"/>
      <c r="H150" s="254" t="s">
        <v>748</v>
      </c>
      <c r="I150" s="255" t="s">
        <v>749</v>
      </c>
      <c r="J150" s="14"/>
    </row>
    <row r="151" spans="1:10" x14ac:dyDescent="0.25">
      <c r="A151" s="14"/>
      <c r="B151" s="254" t="str">
        <f>IF(TYW!$K$27="not in use","\I:","DMD")</f>
        <v>\I:</v>
      </c>
      <c r="C151" s="145" t="s">
        <v>380</v>
      </c>
      <c r="D151" s="145" t="s">
        <v>897</v>
      </c>
      <c r="E151" s="254" t="s">
        <v>746</v>
      </c>
      <c r="F151" s="254" t="s">
        <v>747</v>
      </c>
      <c r="G151" s="254"/>
      <c r="H151" s="254" t="s">
        <v>748</v>
      </c>
      <c r="I151" s="255" t="s">
        <v>749</v>
      </c>
      <c r="J151" s="14"/>
    </row>
    <row r="152" spans="1:10" x14ac:dyDescent="0.25">
      <c r="A152" s="14"/>
      <c r="B152" s="254" t="str">
        <f>IF(TYW!$K$80="not in use","\I:","DMD")</f>
        <v>\I:</v>
      </c>
      <c r="C152" s="145" t="s">
        <v>561</v>
      </c>
      <c r="D152" s="145" t="s">
        <v>898</v>
      </c>
      <c r="E152" s="254" t="s">
        <v>746</v>
      </c>
      <c r="F152" s="254" t="s">
        <v>747</v>
      </c>
      <c r="G152" s="254"/>
      <c r="H152" s="254" t="s">
        <v>748</v>
      </c>
      <c r="I152" s="255" t="s">
        <v>749</v>
      </c>
      <c r="J152" s="14"/>
    </row>
    <row r="153" spans="1:10" x14ac:dyDescent="0.25">
      <c r="A153" s="14"/>
      <c r="B153" s="254" t="str">
        <f>IF(TF_Private!$L$499="not in use","\I:","DMD")</f>
        <v>\I:</v>
      </c>
      <c r="C153" s="145" t="s">
        <v>565</v>
      </c>
      <c r="D153" s="145" t="s">
        <v>899</v>
      </c>
      <c r="E153" s="254" t="s">
        <v>746</v>
      </c>
      <c r="F153" s="254" t="s">
        <v>747</v>
      </c>
      <c r="G153" s="254"/>
      <c r="H153" s="254" t="s">
        <v>748</v>
      </c>
      <c r="I153" s="255" t="s">
        <v>749</v>
      </c>
      <c r="J153" s="14"/>
    </row>
    <row r="154" spans="1:10" x14ac:dyDescent="0.25">
      <c r="A154" s="14"/>
      <c r="B154" s="254" t="str">
        <f>IF(TF_City!$L$39="not in use","\I:","DMD")</f>
        <v>\I:</v>
      </c>
      <c r="C154" s="145" t="s">
        <v>167</v>
      </c>
      <c r="D154" s="145" t="s">
        <v>900</v>
      </c>
      <c r="E154" s="254" t="s">
        <v>746</v>
      </c>
      <c r="F154" s="254" t="s">
        <v>747</v>
      </c>
      <c r="G154" s="254"/>
      <c r="H154" s="254" t="s">
        <v>748</v>
      </c>
      <c r="I154" s="255" t="s">
        <v>749</v>
      </c>
      <c r="J154" s="14"/>
    </row>
    <row r="155" spans="1:10" x14ac:dyDescent="0.25">
      <c r="A155" s="14"/>
      <c r="B155" s="254" t="str">
        <f>IF(TYW!$K$27="not in use","\I:","DMD")</f>
        <v>\I:</v>
      </c>
      <c r="C155" s="145" t="s">
        <v>381</v>
      </c>
      <c r="D155" s="145" t="s">
        <v>901</v>
      </c>
      <c r="E155" s="254" t="s">
        <v>746</v>
      </c>
      <c r="F155" s="254" t="s">
        <v>747</v>
      </c>
      <c r="G155" s="254"/>
      <c r="H155" s="254" t="s">
        <v>748</v>
      </c>
      <c r="I155" s="255" t="s">
        <v>749</v>
      </c>
      <c r="J155" s="14"/>
    </row>
    <row r="156" spans="1:10" x14ac:dyDescent="0.25">
      <c r="A156" s="14"/>
      <c r="B156" s="256" t="str">
        <f>IF(TYW!$K$80="not in use","\I:","DMD")</f>
        <v>\I:</v>
      </c>
      <c r="C156" s="754" t="s">
        <v>562</v>
      </c>
      <c r="D156" s="754" t="s">
        <v>902</v>
      </c>
      <c r="E156" s="256" t="s">
        <v>746</v>
      </c>
      <c r="F156" s="256" t="s">
        <v>747</v>
      </c>
      <c r="G156" s="256"/>
      <c r="H156" s="256" t="s">
        <v>748</v>
      </c>
      <c r="I156" s="257" t="s">
        <v>749</v>
      </c>
      <c r="J156" s="14"/>
    </row>
    <row r="157" spans="1:10" x14ac:dyDescent="0.25">
      <c r="A157" s="14"/>
      <c r="B157" s="254" t="s">
        <v>903</v>
      </c>
      <c r="C157" s="145" t="s">
        <v>904</v>
      </c>
      <c r="D157" s="145" t="s">
        <v>905</v>
      </c>
      <c r="E157" s="254" t="s">
        <v>85</v>
      </c>
      <c r="F157" s="254" t="s">
        <v>881</v>
      </c>
      <c r="G157" s="254"/>
      <c r="H157" s="254"/>
      <c r="I157" s="254" t="s">
        <v>749</v>
      </c>
      <c r="J157" s="14"/>
    </row>
    <row r="158" spans="1:10" x14ac:dyDescent="0.25">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25">
      <c r="A159" s="14"/>
      <c r="B159" s="254" t="s">
        <v>903</v>
      </c>
      <c r="C159" s="145" t="s">
        <v>907</v>
      </c>
      <c r="D159" s="145" t="s">
        <v>908</v>
      </c>
      <c r="E159" s="254" t="s">
        <v>85</v>
      </c>
      <c r="F159" s="254" t="s">
        <v>881</v>
      </c>
      <c r="G159" s="254"/>
      <c r="H159" s="254"/>
      <c r="I159" s="254" t="s">
        <v>749</v>
      </c>
      <c r="J159" s="14"/>
    </row>
    <row r="160" spans="1:10" x14ac:dyDescent="0.25">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25">
      <c r="A161" s="14"/>
      <c r="B161" s="254" t="s">
        <v>903</v>
      </c>
      <c r="C161" s="145" t="s">
        <v>910</v>
      </c>
      <c r="D161" s="145" t="s">
        <v>911</v>
      </c>
      <c r="E161" s="254" t="s">
        <v>85</v>
      </c>
      <c r="F161" s="254" t="s">
        <v>881</v>
      </c>
      <c r="G161" s="254"/>
      <c r="H161" s="254"/>
      <c r="I161" s="254" t="s">
        <v>749</v>
      </c>
      <c r="J161" s="14"/>
    </row>
    <row r="162" spans="1:10" x14ac:dyDescent="0.25">
      <c r="A162" s="14"/>
      <c r="B162" s="254" t="s">
        <v>903</v>
      </c>
      <c r="C162" s="145" t="s">
        <v>912</v>
      </c>
      <c r="D162" s="145" t="s">
        <v>911</v>
      </c>
      <c r="E162" s="254" t="s">
        <v>85</v>
      </c>
      <c r="F162" s="254" t="s">
        <v>881</v>
      </c>
      <c r="G162" s="254"/>
      <c r="H162" s="254"/>
      <c r="I162" s="254" t="s">
        <v>749</v>
      </c>
      <c r="J162" s="14"/>
    </row>
    <row r="163" spans="1:10" x14ac:dyDescent="0.25">
      <c r="A163" s="14"/>
      <c r="B163" s="254" t="s">
        <v>903</v>
      </c>
      <c r="C163" s="145" t="s">
        <v>913</v>
      </c>
      <c r="D163" s="145" t="s">
        <v>914</v>
      </c>
      <c r="E163" s="254" t="s">
        <v>85</v>
      </c>
      <c r="F163" s="254" t="s">
        <v>881</v>
      </c>
      <c r="G163" s="254"/>
      <c r="H163" s="254"/>
      <c r="I163" s="254" t="s">
        <v>749</v>
      </c>
      <c r="J163" s="14"/>
    </row>
    <row r="164" spans="1:10" x14ac:dyDescent="0.25">
      <c r="A164" s="14"/>
      <c r="B164" s="254" t="s">
        <v>903</v>
      </c>
      <c r="C164" s="145" t="s">
        <v>915</v>
      </c>
      <c r="D164" s="145" t="s">
        <v>916</v>
      </c>
      <c r="E164" s="254" t="s">
        <v>85</v>
      </c>
      <c r="F164" s="254" t="s">
        <v>881</v>
      </c>
      <c r="G164" s="254"/>
      <c r="H164" s="254"/>
      <c r="I164" s="254" t="s">
        <v>749</v>
      </c>
      <c r="J164" s="14"/>
    </row>
    <row r="165" spans="1:10" x14ac:dyDescent="0.25">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25">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25">
      <c r="A167" s="14"/>
      <c r="B167" s="254" t="s">
        <v>903</v>
      </c>
      <c r="C167" s="145" t="s">
        <v>919</v>
      </c>
      <c r="D167" s="145" t="s">
        <v>920</v>
      </c>
      <c r="E167" s="254" t="s">
        <v>85</v>
      </c>
      <c r="F167" s="254" t="s">
        <v>881</v>
      </c>
      <c r="G167" s="254"/>
      <c r="H167" s="254"/>
      <c r="I167" s="254" t="s">
        <v>749</v>
      </c>
      <c r="J167" s="14"/>
    </row>
    <row r="168" spans="1:10" x14ac:dyDescent="0.25">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25">
      <c r="A169" s="14"/>
      <c r="B169" s="254" t="s">
        <v>903</v>
      </c>
      <c r="C169" s="145" t="s">
        <v>922</v>
      </c>
      <c r="D169" s="145" t="s">
        <v>923</v>
      </c>
      <c r="E169" s="254" t="s">
        <v>85</v>
      </c>
      <c r="F169" s="254" t="s">
        <v>881</v>
      </c>
      <c r="G169" s="254"/>
      <c r="H169" s="254"/>
      <c r="I169" s="254" t="s">
        <v>749</v>
      </c>
      <c r="J169" s="14"/>
    </row>
    <row r="170" spans="1:10" x14ac:dyDescent="0.25">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25">
      <c r="A171" s="14"/>
      <c r="B171" s="254" t="s">
        <v>903</v>
      </c>
      <c r="C171" s="145" t="s">
        <v>925</v>
      </c>
      <c r="D171" s="145" t="s">
        <v>926</v>
      </c>
      <c r="E171" s="254" t="s">
        <v>85</v>
      </c>
      <c r="F171" s="254" t="s">
        <v>881</v>
      </c>
      <c r="G171" s="254"/>
      <c r="H171" s="254"/>
      <c r="I171" s="254" t="s">
        <v>749</v>
      </c>
      <c r="J171" s="14"/>
    </row>
    <row r="172" spans="1:10" x14ac:dyDescent="0.25">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25">
      <c r="A173" s="14"/>
      <c r="B173" s="254" t="s">
        <v>903</v>
      </c>
      <c r="C173" s="145" t="s">
        <v>928</v>
      </c>
      <c r="D173" s="145" t="s">
        <v>929</v>
      </c>
      <c r="E173" s="254" t="s">
        <v>85</v>
      </c>
      <c r="F173" s="254" t="s">
        <v>881</v>
      </c>
      <c r="G173" s="254"/>
      <c r="H173" s="254"/>
      <c r="I173" s="254" t="s">
        <v>749</v>
      </c>
      <c r="J173" s="14"/>
    </row>
    <row r="174" spans="1:10" x14ac:dyDescent="0.25">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25">
      <c r="A175" s="14"/>
      <c r="B175" s="254" t="s">
        <v>903</v>
      </c>
      <c r="C175" s="145" t="s">
        <v>931</v>
      </c>
      <c r="D175" s="145" t="s">
        <v>932</v>
      </c>
      <c r="E175" s="254" t="s">
        <v>85</v>
      </c>
      <c r="F175" s="254" t="s">
        <v>881</v>
      </c>
      <c r="G175" s="254"/>
      <c r="H175" s="254"/>
      <c r="I175" s="254" t="s">
        <v>749</v>
      </c>
      <c r="J175" s="14"/>
    </row>
    <row r="176" spans="1:10" x14ac:dyDescent="0.25">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25">
      <c r="A177" s="14"/>
      <c r="B177" s="254" t="s">
        <v>903</v>
      </c>
      <c r="C177" s="145" t="s">
        <v>934</v>
      </c>
      <c r="D177" s="145" t="s">
        <v>935</v>
      </c>
      <c r="E177" s="254" t="s">
        <v>85</v>
      </c>
      <c r="F177" s="254" t="s">
        <v>881</v>
      </c>
      <c r="G177" s="254"/>
      <c r="H177" s="254"/>
      <c r="I177" s="254" t="s">
        <v>749</v>
      </c>
      <c r="J177" s="14"/>
    </row>
    <row r="178" spans="1:10" x14ac:dyDescent="0.25">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25">
      <c r="A179" s="14"/>
      <c r="B179" s="254" t="s">
        <v>903</v>
      </c>
      <c r="C179" s="145" t="s">
        <v>937</v>
      </c>
      <c r="D179" s="145" t="s">
        <v>938</v>
      </c>
      <c r="E179" s="254" t="s">
        <v>85</v>
      </c>
      <c r="F179" s="254" t="s">
        <v>881</v>
      </c>
      <c r="G179" s="254"/>
      <c r="H179" s="254"/>
      <c r="I179" s="254" t="s">
        <v>749</v>
      </c>
      <c r="J179" s="14"/>
    </row>
    <row r="180" spans="1:10" x14ac:dyDescent="0.25">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25">
      <c r="A181" s="14"/>
      <c r="B181" s="254" t="s">
        <v>903</v>
      </c>
      <c r="C181" s="145" t="s">
        <v>940</v>
      </c>
      <c r="D181" s="145" t="s">
        <v>941</v>
      </c>
      <c r="E181" s="254" t="s">
        <v>85</v>
      </c>
      <c r="F181" s="254" t="s">
        <v>881</v>
      </c>
      <c r="G181" s="254"/>
      <c r="H181" s="254"/>
      <c r="I181" s="254" t="s">
        <v>749</v>
      </c>
      <c r="J181" s="14"/>
    </row>
    <row r="182" spans="1:10" x14ac:dyDescent="0.25">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25">
      <c r="A183" s="14"/>
      <c r="B183" s="254" t="s">
        <v>903</v>
      </c>
      <c r="C183" s="145" t="s">
        <v>943</v>
      </c>
      <c r="D183" s="145" t="s">
        <v>944</v>
      </c>
      <c r="E183" s="254" t="s">
        <v>85</v>
      </c>
      <c r="F183" s="254" t="s">
        <v>881</v>
      </c>
      <c r="G183" s="254"/>
      <c r="H183" s="254"/>
      <c r="I183" s="254" t="s">
        <v>749</v>
      </c>
      <c r="J183" s="14"/>
    </row>
    <row r="184" spans="1:10" x14ac:dyDescent="0.25">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25">
      <c r="A185" s="14"/>
      <c r="B185" s="254" t="s">
        <v>903</v>
      </c>
      <c r="C185" s="145" t="s">
        <v>946</v>
      </c>
      <c r="D185" s="145" t="s">
        <v>947</v>
      </c>
      <c r="E185" s="254" t="s">
        <v>85</v>
      </c>
      <c r="F185" s="254" t="s">
        <v>881</v>
      </c>
      <c r="G185" s="254"/>
      <c r="H185" s="254"/>
      <c r="I185" s="254" t="s">
        <v>749</v>
      </c>
      <c r="J185" s="14"/>
    </row>
    <row r="186" spans="1:10" x14ac:dyDescent="0.25">
      <c r="B186" s="254" t="s">
        <v>903</v>
      </c>
      <c r="C186" s="145" t="s">
        <v>948</v>
      </c>
      <c r="D186" s="145" t="str">
        <f>REPLACE(D185,1,9,"Fuel Tech New")</f>
        <v>Fuel Tech New - H2 (gaseous) (TRA)</v>
      </c>
      <c r="E186" s="254" t="s">
        <v>85</v>
      </c>
      <c r="F186" s="254" t="s">
        <v>881</v>
      </c>
      <c r="G186" s="254"/>
      <c r="H186" s="254"/>
      <c r="I186" s="254" t="s">
        <v>749</v>
      </c>
    </row>
    <row r="187" spans="1:10" x14ac:dyDescent="0.25">
      <c r="B187" s="254" t="s">
        <v>903</v>
      </c>
      <c r="C187" s="145" t="s">
        <v>949</v>
      </c>
      <c r="D187" s="145" t="s">
        <v>950</v>
      </c>
      <c r="E187" s="254" t="s">
        <v>85</v>
      </c>
      <c r="F187" s="254" t="s">
        <v>881</v>
      </c>
      <c r="G187" s="254"/>
      <c r="H187" s="254"/>
      <c r="I187" s="254" t="s">
        <v>749</v>
      </c>
    </row>
    <row r="188" spans="1:10" x14ac:dyDescent="0.25">
      <c r="B188" s="254" t="s">
        <v>903</v>
      </c>
      <c r="C188" s="145" t="s">
        <v>951</v>
      </c>
      <c r="D188" s="145" t="str">
        <f>REPLACE(D187,1,19,"Fuel Tech New")</f>
        <v>Fuel Tech New - Heavy Fuel Oil (TRA)</v>
      </c>
      <c r="E188" s="254" t="s">
        <v>85</v>
      </c>
      <c r="F188" s="254" t="s">
        <v>881</v>
      </c>
      <c r="G188" s="254"/>
      <c r="H188" s="254"/>
      <c r="I188" s="254" t="s">
        <v>749</v>
      </c>
    </row>
    <row r="189" spans="1:10" x14ac:dyDescent="0.25">
      <c r="B189" s="254" t="s">
        <v>903</v>
      </c>
      <c r="C189" s="145" t="s">
        <v>952</v>
      </c>
      <c r="D189" s="145" t="s">
        <v>953</v>
      </c>
      <c r="E189" s="254" t="s">
        <v>85</v>
      </c>
      <c r="F189" s="254" t="s">
        <v>881</v>
      </c>
      <c r="G189" s="254"/>
      <c r="H189" s="254"/>
      <c r="I189" s="254" t="s">
        <v>749</v>
      </c>
    </row>
    <row r="190" spans="1:10" x14ac:dyDescent="0.25">
      <c r="B190" s="254" t="s">
        <v>903</v>
      </c>
      <c r="C190" s="145" t="s">
        <v>954</v>
      </c>
      <c r="D190" s="145" t="str">
        <f>REPLACE(D189,1,19,"Fuel Tech New")</f>
        <v>Fuel Tech New - Human Power (TRA)</v>
      </c>
      <c r="E190" s="254" t="s">
        <v>85</v>
      </c>
      <c r="F190" s="254" t="s">
        <v>881</v>
      </c>
      <c r="G190" s="254"/>
      <c r="H190" s="254"/>
      <c r="I190" s="254" t="s">
        <v>749</v>
      </c>
    </row>
    <row r="191" spans="1:10" x14ac:dyDescent="0.25">
      <c r="B191" s="254" t="s">
        <v>903</v>
      </c>
      <c r="C191" s="145" t="s">
        <v>955</v>
      </c>
      <c r="D191" s="145" t="s">
        <v>956</v>
      </c>
      <c r="E191" s="254" t="s">
        <v>85</v>
      </c>
      <c r="F191" s="254" t="s">
        <v>881</v>
      </c>
      <c r="G191" s="254"/>
      <c r="H191" s="254"/>
      <c r="I191" s="254" t="s">
        <v>749</v>
      </c>
    </row>
    <row r="192" spans="1:10" x14ac:dyDescent="0.25">
      <c r="B192" s="254" t="s">
        <v>903</v>
      </c>
      <c r="C192" s="145" t="s">
        <v>957</v>
      </c>
      <c r="D192" s="145" t="str">
        <f>REPLACE(D191,1,19,"Fuel Tech New")</f>
        <v>Fuel Tech New - Kerosene - Jet Fuels (TRA)</v>
      </c>
      <c r="E192" s="254" t="s">
        <v>85</v>
      </c>
      <c r="F192" s="254" t="s">
        <v>881</v>
      </c>
      <c r="G192" s="254"/>
      <c r="H192" s="254"/>
      <c r="I192" s="254" t="s">
        <v>749</v>
      </c>
    </row>
    <row r="193" spans="1:10" x14ac:dyDescent="0.25">
      <c r="B193" s="254" t="s">
        <v>903</v>
      </c>
      <c r="C193" s="145" t="s">
        <v>958</v>
      </c>
      <c r="D193" s="145" t="s">
        <v>959</v>
      </c>
      <c r="E193" s="254" t="s">
        <v>85</v>
      </c>
      <c r="F193" s="254" t="s">
        <v>881</v>
      </c>
      <c r="G193" s="254"/>
      <c r="H193" s="254"/>
      <c r="I193" s="254" t="s">
        <v>749</v>
      </c>
    </row>
    <row r="194" spans="1:10" x14ac:dyDescent="0.25">
      <c r="B194" s="254" t="s">
        <v>903</v>
      </c>
      <c r="C194" s="145" t="s">
        <v>960</v>
      </c>
      <c r="D194" s="145" t="str">
        <f>REPLACE(D193,1,19,"Fuel Tech New")</f>
        <v>Fuel Tech New - Light Fuel Oil (TRA)</v>
      </c>
      <c r="E194" s="254" t="s">
        <v>85</v>
      </c>
      <c r="F194" s="254" t="s">
        <v>881</v>
      </c>
      <c r="G194" s="254"/>
      <c r="H194" s="254"/>
      <c r="I194" s="254" t="s">
        <v>749</v>
      </c>
    </row>
    <row r="195" spans="1:10" x14ac:dyDescent="0.25">
      <c r="B195" s="254" t="s">
        <v>903</v>
      </c>
      <c r="C195" s="145" t="s">
        <v>961</v>
      </c>
      <c r="D195" s="145" t="s">
        <v>962</v>
      </c>
      <c r="E195" s="254" t="s">
        <v>85</v>
      </c>
      <c r="F195" s="254" t="s">
        <v>881</v>
      </c>
      <c r="G195" s="254"/>
      <c r="H195" s="254"/>
      <c r="I195" s="254" t="s">
        <v>749</v>
      </c>
    </row>
    <row r="196" spans="1:10" x14ac:dyDescent="0.25">
      <c r="B196" s="254" t="s">
        <v>903</v>
      </c>
      <c r="C196" s="145" t="s">
        <v>963</v>
      </c>
      <c r="D196" s="145" t="str">
        <f>REPLACE(D195,1,19,"Fuel Tech New")</f>
        <v>Fuel Tech New - Liquified Petroleum Gas (TRA)</v>
      </c>
      <c r="E196" s="254" t="s">
        <v>85</v>
      </c>
      <c r="F196" s="254" t="s">
        <v>881</v>
      </c>
      <c r="G196" s="254"/>
      <c r="H196" s="254"/>
      <c r="I196" s="254" t="s">
        <v>749</v>
      </c>
    </row>
    <row r="197" spans="1:10" x14ac:dyDescent="0.25">
      <c r="B197" s="254" t="s">
        <v>903</v>
      </c>
      <c r="C197" s="145" t="s">
        <v>964</v>
      </c>
      <c r="D197" s="145" t="s">
        <v>965</v>
      </c>
      <c r="E197" s="254" t="s">
        <v>85</v>
      </c>
      <c r="F197" s="254" t="s">
        <v>881</v>
      </c>
      <c r="G197" s="254"/>
      <c r="H197" s="254"/>
      <c r="I197" s="254" t="s">
        <v>749</v>
      </c>
    </row>
    <row r="198" spans="1:10" x14ac:dyDescent="0.25">
      <c r="B198" s="254" t="s">
        <v>903</v>
      </c>
      <c r="C198" s="145" t="s">
        <v>966</v>
      </c>
      <c r="D198" s="145" t="str">
        <f>REPLACE(D197,1,19,"Fuel Tech New")</f>
        <v>Fuel Tech New - Biomethanol (TRA)</v>
      </c>
      <c r="E198" s="254" t="s">
        <v>85</v>
      </c>
      <c r="F198" s="254" t="s">
        <v>881</v>
      </c>
      <c r="G198" s="254"/>
      <c r="H198" s="254"/>
      <c r="I198" s="254" t="s">
        <v>749</v>
      </c>
    </row>
    <row r="199" spans="1:10" x14ac:dyDescent="0.25">
      <c r="B199" s="254" t="s">
        <v>903</v>
      </c>
      <c r="C199" s="145" t="s">
        <v>967</v>
      </c>
      <c r="D199" s="145" t="s">
        <v>968</v>
      </c>
      <c r="E199" s="254" t="s">
        <v>85</v>
      </c>
      <c r="F199" s="254" t="s">
        <v>881</v>
      </c>
      <c r="G199" s="254"/>
      <c r="H199" s="254"/>
      <c r="I199" s="254" t="s">
        <v>749</v>
      </c>
    </row>
    <row r="200" spans="1:10" x14ac:dyDescent="0.25">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25">
      <c r="B201" s="254" t="s">
        <v>903</v>
      </c>
      <c r="C201" s="145" t="s">
        <v>970</v>
      </c>
      <c r="D201" s="145" t="s">
        <v>971</v>
      </c>
      <c r="E201" s="254" t="s">
        <v>85</v>
      </c>
      <c r="F201" s="254" t="s">
        <v>881</v>
      </c>
      <c r="G201" s="254"/>
      <c r="H201" s="254"/>
      <c r="I201" s="254" t="s">
        <v>749</v>
      </c>
    </row>
    <row r="202" spans="1:10" x14ac:dyDescent="0.25">
      <c r="B202" s="254" t="s">
        <v>903</v>
      </c>
      <c r="C202" s="145" t="s">
        <v>972</v>
      </c>
      <c r="D202" s="145" t="str">
        <f>REPLACE(D201,1,19,"Fuel Tech New")</f>
        <v>Fuel Tech New - Natural Gas (TRA)</v>
      </c>
      <c r="E202" s="254" t="s">
        <v>85</v>
      </c>
      <c r="F202" s="254" t="s">
        <v>881</v>
      </c>
      <c r="G202" s="254"/>
      <c r="H202" s="254"/>
      <c r="I202" s="254" t="s">
        <v>749</v>
      </c>
    </row>
    <row r="204" spans="1:10" x14ac:dyDescent="0.25">
      <c r="A204" s="14"/>
      <c r="B204" s="254" t="s">
        <v>903</v>
      </c>
      <c r="C204" s="145" t="s">
        <v>973</v>
      </c>
      <c r="D204" s="145" t="s">
        <v>974</v>
      </c>
      <c r="E204" s="254" t="s">
        <v>85</v>
      </c>
      <c r="F204" s="254" t="s">
        <v>881</v>
      </c>
      <c r="G204" s="254"/>
      <c r="H204" s="254"/>
      <c r="I204" s="254" t="s">
        <v>749</v>
      </c>
      <c r="J204" s="14"/>
    </row>
    <row r="205" spans="1:10" x14ac:dyDescent="0.25">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topLeftCell="A53" zoomScale="80" zoomScaleNormal="80" workbookViewId="0">
      <selection activeCell="E27" sqref="E27"/>
    </sheetView>
  </sheetViews>
  <sheetFormatPr defaultColWidth="9.28515625" defaultRowHeight="15" x14ac:dyDescent="0.25"/>
  <cols>
    <col min="1" max="1" width="7.42578125" style="14" customWidth="1"/>
    <col min="2" max="2" width="25.7109375" style="14" bestFit="1" customWidth="1"/>
    <col min="3" max="3" width="21.28515625" style="14" customWidth="1"/>
    <col min="4" max="4" width="57" style="14" bestFit="1" customWidth="1"/>
    <col min="5" max="5" width="19.5703125" style="14" bestFit="1" customWidth="1"/>
    <col min="6" max="6" width="13.7109375" style="14" customWidth="1"/>
    <col min="7" max="7" width="13.28515625" style="14" customWidth="1"/>
    <col min="8" max="8" width="8.7109375" style="14" customWidth="1"/>
    <col min="9" max="9" width="9.28515625" style="14" customWidth="1"/>
    <col min="10" max="10" width="9.42578125" style="14" customWidth="1"/>
    <col min="11" max="11" width="31.28515625" style="14" bestFit="1" customWidth="1"/>
    <col min="12" max="12" width="11.28515625" style="14" customWidth="1"/>
    <col min="13" max="13" width="11.42578125" style="14" bestFit="1" customWidth="1"/>
    <col min="14" max="14" width="28.5703125" style="14" customWidth="1"/>
    <col min="15" max="15" width="20.28515625" style="14" bestFit="1" customWidth="1"/>
    <col min="16" max="16384" width="9.28515625" style="14"/>
  </cols>
  <sheetData>
    <row r="3" spans="2:12" x14ac:dyDescent="0.25">
      <c r="B3" s="27" t="s">
        <v>976</v>
      </c>
      <c r="C3" s="25"/>
      <c r="D3" s="25"/>
      <c r="E3" s="25"/>
      <c r="F3" s="25"/>
      <c r="G3" s="25"/>
      <c r="H3" s="25"/>
      <c r="I3" s="25"/>
    </row>
    <row r="4" spans="2:12" x14ac:dyDescent="0.25">
      <c r="B4" s="24" t="s">
        <v>977</v>
      </c>
      <c r="C4" s="25"/>
      <c r="D4" s="25"/>
      <c r="E4" s="25"/>
      <c r="F4" s="25"/>
      <c r="G4" s="25"/>
      <c r="H4" s="25"/>
      <c r="I4" s="25"/>
    </row>
    <row r="5" spans="2:12" ht="23.25" customHeight="1" thickBot="1" x14ac:dyDescent="0.3">
      <c r="B5" s="262" t="s">
        <v>978</v>
      </c>
      <c r="C5" s="262" t="s">
        <v>979</v>
      </c>
      <c r="D5" s="262" t="s">
        <v>980</v>
      </c>
      <c r="E5" s="262" t="s">
        <v>579</v>
      </c>
      <c r="F5" s="262" t="s">
        <v>981</v>
      </c>
      <c r="G5" s="262" t="s">
        <v>982</v>
      </c>
      <c r="H5" s="262" t="s">
        <v>983</v>
      </c>
      <c r="I5" s="262" t="s">
        <v>984</v>
      </c>
      <c r="K5" s="262" t="s">
        <v>985</v>
      </c>
      <c r="L5" s="28"/>
    </row>
    <row r="6" spans="2:12" s="13" customFormat="1" x14ac:dyDescent="0.25">
      <c r="B6" s="243" t="s">
        <v>986</v>
      </c>
      <c r="C6" s="153" t="s">
        <v>987</v>
      </c>
      <c r="D6" s="154" t="s">
        <v>988</v>
      </c>
      <c r="E6" s="154" t="s">
        <v>85</v>
      </c>
      <c r="F6" s="244"/>
      <c r="G6" s="244"/>
      <c r="H6" s="244"/>
      <c r="I6" s="244"/>
      <c r="K6" s="245"/>
    </row>
    <row r="7" spans="2:12" s="13" customFormat="1" x14ac:dyDescent="0.25">
      <c r="B7" s="243"/>
      <c r="C7" s="153" t="s">
        <v>989</v>
      </c>
      <c r="D7" s="154" t="s">
        <v>990</v>
      </c>
      <c r="E7" s="154" t="s">
        <v>85</v>
      </c>
      <c r="F7" s="244"/>
      <c r="G7" s="244"/>
      <c r="H7" s="244"/>
      <c r="I7" s="244"/>
      <c r="K7" s="245"/>
    </row>
    <row r="8" spans="2:12" s="13" customFormat="1" x14ac:dyDescent="0.25">
      <c r="B8" s="243"/>
      <c r="C8" s="153" t="s">
        <v>991</v>
      </c>
      <c r="D8" s="154" t="s">
        <v>992</v>
      </c>
      <c r="E8" s="154" t="s">
        <v>85</v>
      </c>
      <c r="F8" s="244"/>
      <c r="G8" s="244"/>
      <c r="H8" s="244"/>
      <c r="I8" s="244"/>
      <c r="K8" s="245"/>
    </row>
    <row r="9" spans="2:12" s="13" customFormat="1" x14ac:dyDescent="0.25">
      <c r="B9" s="244"/>
      <c r="C9" s="153" t="s">
        <v>993</v>
      </c>
      <c r="D9" s="154" t="s">
        <v>994</v>
      </c>
      <c r="E9" s="154" t="s">
        <v>85</v>
      </c>
      <c r="F9" s="244"/>
      <c r="G9" s="244"/>
      <c r="H9" s="244"/>
      <c r="I9" s="244"/>
      <c r="K9" s="245"/>
    </row>
    <row r="10" spans="2:12" s="13" customFormat="1" x14ac:dyDescent="0.25">
      <c r="B10" s="243"/>
      <c r="C10" s="153" t="s">
        <v>995</v>
      </c>
      <c r="D10" s="154" t="s">
        <v>996</v>
      </c>
      <c r="E10" s="154" t="s">
        <v>85</v>
      </c>
      <c r="F10" s="244"/>
      <c r="G10" s="244"/>
      <c r="H10" s="244"/>
      <c r="I10" s="244"/>
      <c r="K10" s="245"/>
    </row>
    <row r="11" spans="2:12" s="13" customFormat="1" x14ac:dyDescent="0.25">
      <c r="B11" s="244"/>
      <c r="C11" s="153" t="s">
        <v>997</v>
      </c>
      <c r="D11" s="154" t="s">
        <v>998</v>
      </c>
      <c r="E11" s="154" t="s">
        <v>85</v>
      </c>
      <c r="F11" s="244"/>
      <c r="G11" s="244"/>
      <c r="H11" s="244"/>
      <c r="I11" s="244"/>
      <c r="K11" s="245"/>
    </row>
    <row r="12" spans="2:12" s="13" customFormat="1" x14ac:dyDescent="0.25">
      <c r="B12" s="244"/>
      <c r="C12" s="153" t="s">
        <v>999</v>
      </c>
      <c r="D12" s="154" t="s">
        <v>1000</v>
      </c>
      <c r="E12" s="154" t="s">
        <v>85</v>
      </c>
      <c r="F12" s="244"/>
      <c r="G12" s="244"/>
      <c r="H12" s="244"/>
      <c r="I12" s="244"/>
      <c r="K12" s="245"/>
    </row>
    <row r="13" spans="2:12" s="13" customFormat="1" x14ac:dyDescent="0.25">
      <c r="B13" s="244"/>
      <c r="C13" s="153" t="s">
        <v>1001</v>
      </c>
      <c r="D13" s="154" t="s">
        <v>1002</v>
      </c>
      <c r="E13" s="154" t="s">
        <v>85</v>
      </c>
      <c r="F13" s="244"/>
      <c r="G13" s="244"/>
      <c r="H13" s="244"/>
      <c r="I13" s="244"/>
      <c r="K13" s="245"/>
    </row>
    <row r="14" spans="2:12" s="13" customFormat="1" x14ac:dyDescent="0.25">
      <c r="B14" s="243"/>
      <c r="C14" s="153" t="s">
        <v>185</v>
      </c>
      <c r="D14" s="154" t="s">
        <v>1003</v>
      </c>
      <c r="E14" s="154" t="s">
        <v>85</v>
      </c>
      <c r="F14" s="244"/>
      <c r="G14" s="244"/>
      <c r="H14" s="244"/>
      <c r="I14" s="244"/>
      <c r="K14" s="245"/>
    </row>
    <row r="15" spans="2:12" s="13" customFormat="1" x14ac:dyDescent="0.25">
      <c r="B15" s="243"/>
      <c r="C15" s="153" t="s">
        <v>682</v>
      </c>
      <c r="D15" s="154" t="s">
        <v>1004</v>
      </c>
      <c r="E15" s="154" t="s">
        <v>85</v>
      </c>
      <c r="F15" s="244"/>
      <c r="G15" s="244" t="s">
        <v>1005</v>
      </c>
      <c r="H15" s="244"/>
      <c r="I15" s="244" t="s">
        <v>1006</v>
      </c>
      <c r="K15" s="245"/>
    </row>
    <row r="16" spans="2:12" s="13" customFormat="1" x14ac:dyDescent="0.25">
      <c r="B16" s="243"/>
      <c r="C16" s="153" t="s">
        <v>1007</v>
      </c>
      <c r="D16" s="154" t="s">
        <v>1008</v>
      </c>
      <c r="E16" s="154" t="s">
        <v>85</v>
      </c>
      <c r="F16" s="244"/>
      <c r="G16" s="244" t="s">
        <v>1005</v>
      </c>
      <c r="H16" s="244"/>
      <c r="I16" s="244" t="s">
        <v>1006</v>
      </c>
      <c r="K16" s="245"/>
    </row>
    <row r="17" spans="2:20" s="13" customFormat="1" x14ac:dyDescent="0.25">
      <c r="B17" s="243"/>
      <c r="C17" s="153" t="s">
        <v>1009</v>
      </c>
      <c r="D17" s="154" t="s">
        <v>1010</v>
      </c>
      <c r="E17" s="154" t="s">
        <v>85</v>
      </c>
      <c r="F17" s="244"/>
      <c r="G17" s="244"/>
      <c r="H17" s="244"/>
      <c r="I17" s="244"/>
      <c r="K17" s="245"/>
    </row>
    <row r="18" spans="2:20" s="13" customFormat="1" x14ac:dyDescent="0.25">
      <c r="B18" s="246"/>
      <c r="C18" s="153" t="s">
        <v>1011</v>
      </c>
      <c r="D18" s="154" t="s">
        <v>1012</v>
      </c>
      <c r="E18" s="154" t="s">
        <v>85</v>
      </c>
      <c r="F18" s="244"/>
      <c r="G18" s="244"/>
      <c r="H18" s="244"/>
      <c r="I18" s="244"/>
      <c r="K18" s="245"/>
    </row>
    <row r="19" spans="2:20" s="13" customFormat="1" x14ac:dyDescent="0.25">
      <c r="B19" s="246"/>
      <c r="C19" s="153" t="s">
        <v>1013</v>
      </c>
      <c r="D19" s="154" t="s">
        <v>1014</v>
      </c>
      <c r="E19" s="154" t="s">
        <v>85</v>
      </c>
      <c r="F19" s="244"/>
      <c r="G19" s="244"/>
      <c r="H19" s="244"/>
      <c r="I19" s="244"/>
      <c r="K19" s="245"/>
    </row>
    <row r="20" spans="2:20" s="13" customFormat="1" ht="15.75" thickBot="1" x14ac:dyDescent="0.3">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25">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25">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25">
      <c r="B23" s="243"/>
      <c r="C23" s="153" t="s">
        <v>1028</v>
      </c>
      <c r="D23" s="154" t="s">
        <v>1029</v>
      </c>
      <c r="E23" s="154" t="s">
        <v>85</v>
      </c>
      <c r="F23" s="244"/>
      <c r="G23" s="244"/>
      <c r="H23" s="244"/>
      <c r="I23" s="244"/>
      <c r="K23" s="245"/>
    </row>
    <row r="24" spans="2:20" s="13" customFormat="1" x14ac:dyDescent="0.25">
      <c r="B24" s="243"/>
      <c r="C24" s="153" t="s">
        <v>1030</v>
      </c>
      <c r="D24" s="154" t="s">
        <v>1031</v>
      </c>
      <c r="E24" s="154" t="s">
        <v>85</v>
      </c>
      <c r="F24" s="244"/>
      <c r="G24" s="244"/>
      <c r="H24" s="244"/>
      <c r="I24" s="244"/>
      <c r="K24" s="245"/>
    </row>
    <row r="25" spans="2:20" s="13" customFormat="1" x14ac:dyDescent="0.25">
      <c r="B25" s="243"/>
      <c r="C25" s="153" t="s">
        <v>1032</v>
      </c>
      <c r="D25" s="154" t="s">
        <v>1033</v>
      </c>
      <c r="E25" s="154" t="s">
        <v>85</v>
      </c>
      <c r="F25" s="244"/>
      <c r="G25" s="244"/>
      <c r="H25" s="244"/>
      <c r="I25" s="244"/>
      <c r="K25" s="245"/>
    </row>
    <row r="26" spans="2:20" s="13" customFormat="1" x14ac:dyDescent="0.25">
      <c r="B26" s="243"/>
      <c r="C26" s="153" t="s">
        <v>1034</v>
      </c>
      <c r="D26" s="154" t="s">
        <v>1035</v>
      </c>
      <c r="E26" s="154" t="s">
        <v>85</v>
      </c>
      <c r="F26" s="244"/>
      <c r="G26" s="244"/>
      <c r="H26" s="244"/>
      <c r="I26" s="244"/>
      <c r="K26" s="245"/>
    </row>
    <row r="27" spans="2:20" s="13" customFormat="1" x14ac:dyDescent="0.25">
      <c r="B27" s="243"/>
      <c r="C27" s="153" t="s">
        <v>1036</v>
      </c>
      <c r="D27" s="154" t="s">
        <v>1037</v>
      </c>
      <c r="E27" s="154" t="s">
        <v>85</v>
      </c>
      <c r="F27" s="244"/>
      <c r="G27" s="244"/>
      <c r="H27" s="244"/>
      <c r="I27" s="244"/>
      <c r="K27" s="245"/>
    </row>
    <row r="28" spans="2:20" s="13" customFormat="1" x14ac:dyDescent="0.25">
      <c r="B28" s="248"/>
      <c r="C28" s="697" t="s">
        <v>1038</v>
      </c>
      <c r="D28" s="156" t="s">
        <v>1039</v>
      </c>
      <c r="E28" s="156" t="s">
        <v>85</v>
      </c>
      <c r="F28" s="249"/>
      <c r="G28" s="249"/>
      <c r="H28" s="249"/>
      <c r="I28" s="249"/>
      <c r="K28" s="250"/>
    </row>
    <row r="29" spans="2:20" s="13" customFormat="1" x14ac:dyDescent="0.25">
      <c r="B29" s="243" t="s">
        <v>1040</v>
      </c>
      <c r="C29" s="157" t="s">
        <v>522</v>
      </c>
      <c r="D29" s="157" t="s">
        <v>581</v>
      </c>
      <c r="E29" s="154" t="s">
        <v>582</v>
      </c>
      <c r="F29" s="244"/>
      <c r="G29" s="244"/>
      <c r="H29" s="244"/>
      <c r="I29" s="244"/>
      <c r="K29" s="245"/>
    </row>
    <row r="30" spans="2:20" s="13" customFormat="1" x14ac:dyDescent="0.25">
      <c r="B30" s="243"/>
      <c r="C30" s="157" t="s">
        <v>583</v>
      </c>
      <c r="D30" s="157" t="s">
        <v>584</v>
      </c>
      <c r="E30" s="154" t="s">
        <v>582</v>
      </c>
      <c r="F30" s="244"/>
      <c r="G30" s="244"/>
      <c r="H30" s="244"/>
      <c r="I30" s="244"/>
      <c r="K30" s="245"/>
    </row>
    <row r="31" spans="2:20" s="13" customFormat="1" x14ac:dyDescent="0.25">
      <c r="B31" s="243"/>
      <c r="C31" s="157" t="s">
        <v>82</v>
      </c>
      <c r="D31" s="157" t="s">
        <v>585</v>
      </c>
      <c r="E31" s="154" t="s">
        <v>582</v>
      </c>
      <c r="F31" s="244"/>
      <c r="G31" s="244"/>
      <c r="H31" s="244"/>
      <c r="I31" s="244"/>
      <c r="K31" s="245"/>
    </row>
    <row r="32" spans="2:20" s="13" customFormat="1" x14ac:dyDescent="0.25">
      <c r="B32" s="243"/>
      <c r="C32" s="157" t="s">
        <v>586</v>
      </c>
      <c r="D32" s="157" t="s">
        <v>587</v>
      </c>
      <c r="E32" s="154" t="s">
        <v>582</v>
      </c>
      <c r="F32" s="244"/>
      <c r="G32" s="244"/>
      <c r="H32" s="244"/>
      <c r="I32" s="244"/>
      <c r="K32" s="245"/>
    </row>
    <row r="33" spans="2:11" s="13" customFormat="1" x14ac:dyDescent="0.25">
      <c r="B33" s="243"/>
      <c r="C33" s="157" t="s">
        <v>414</v>
      </c>
      <c r="D33" s="157" t="s">
        <v>588</v>
      </c>
      <c r="E33" s="154" t="s">
        <v>582</v>
      </c>
      <c r="F33" s="244"/>
      <c r="G33" s="244"/>
      <c r="H33" s="244"/>
      <c r="I33" s="244"/>
      <c r="K33" s="245"/>
    </row>
    <row r="34" spans="2:11" s="13" customFormat="1" x14ac:dyDescent="0.25">
      <c r="B34" s="243"/>
      <c r="C34" s="157" t="s">
        <v>589</v>
      </c>
      <c r="D34" s="157" t="s">
        <v>590</v>
      </c>
      <c r="E34" s="154" t="s">
        <v>582</v>
      </c>
      <c r="F34" s="244"/>
      <c r="G34" s="244"/>
      <c r="H34" s="244"/>
      <c r="I34" s="244"/>
      <c r="K34" s="245"/>
    </row>
    <row r="35" spans="2:11" s="13" customFormat="1" x14ac:dyDescent="0.25">
      <c r="B35" s="243"/>
      <c r="C35" s="157" t="s">
        <v>415</v>
      </c>
      <c r="D35" s="157" t="s">
        <v>591</v>
      </c>
      <c r="E35" s="154" t="s">
        <v>582</v>
      </c>
      <c r="F35" s="244"/>
      <c r="G35" s="244"/>
      <c r="H35" s="244"/>
      <c r="I35" s="244"/>
      <c r="K35" s="245"/>
    </row>
    <row r="36" spans="2:11" s="13" customFormat="1" x14ac:dyDescent="0.25">
      <c r="B36" s="243"/>
      <c r="C36" s="157" t="s">
        <v>592</v>
      </c>
      <c r="D36" s="157" t="s">
        <v>593</v>
      </c>
      <c r="E36" s="154" t="s">
        <v>582</v>
      </c>
      <c r="F36" s="244"/>
      <c r="G36" s="244"/>
      <c r="H36" s="244"/>
      <c r="I36" s="244"/>
      <c r="K36" s="245"/>
    </row>
    <row r="37" spans="2:11" s="13" customFormat="1" x14ac:dyDescent="0.25">
      <c r="B37" s="243"/>
      <c r="C37" s="157" t="s">
        <v>402</v>
      </c>
      <c r="D37" s="157" t="s">
        <v>594</v>
      </c>
      <c r="E37" s="154" t="s">
        <v>582</v>
      </c>
      <c r="F37" s="244"/>
      <c r="G37" s="244"/>
      <c r="H37" s="244"/>
      <c r="I37" s="244"/>
      <c r="K37" s="245"/>
    </row>
    <row r="38" spans="2:11" s="13" customFormat="1" x14ac:dyDescent="0.25">
      <c r="B38" s="243"/>
      <c r="C38" s="157" t="s">
        <v>406</v>
      </c>
      <c r="D38" s="157" t="str">
        <f>CONCATENATE(D37,"City.")</f>
        <v>Road.Car.Long.City.</v>
      </c>
      <c r="E38" s="154" t="s">
        <v>582</v>
      </c>
      <c r="F38" s="244"/>
      <c r="G38" s="244"/>
      <c r="H38" s="244"/>
      <c r="I38" s="244"/>
      <c r="K38" s="245"/>
    </row>
    <row r="39" spans="2:11" s="13" customFormat="1" x14ac:dyDescent="0.25">
      <c r="B39" s="243"/>
      <c r="C39" s="157" t="s">
        <v>410</v>
      </c>
      <c r="D39" s="157" t="s">
        <v>596</v>
      </c>
      <c r="E39" s="154" t="s">
        <v>582</v>
      </c>
      <c r="F39" s="244"/>
      <c r="G39" s="244"/>
      <c r="H39" s="244"/>
      <c r="I39" s="244"/>
      <c r="K39" s="245"/>
    </row>
    <row r="40" spans="2:11" s="13" customFormat="1" x14ac:dyDescent="0.25">
      <c r="B40" s="243"/>
      <c r="C40" s="157" t="s">
        <v>404</v>
      </c>
      <c r="D40" s="157" t="s">
        <v>597</v>
      </c>
      <c r="E40" s="154" t="s">
        <v>582</v>
      </c>
      <c r="F40" s="244"/>
      <c r="G40" s="244"/>
      <c r="H40" s="244"/>
      <c r="I40" s="244"/>
      <c r="K40" s="245"/>
    </row>
    <row r="41" spans="2:11" s="13" customFormat="1" x14ac:dyDescent="0.25">
      <c r="B41" s="243"/>
      <c r="C41" s="157" t="s">
        <v>408</v>
      </c>
      <c r="D41" s="157" t="str">
        <f>CONCATENATE(D40,"City.")</f>
        <v>Road.Car.Short.City.</v>
      </c>
      <c r="E41" s="154" t="s">
        <v>582</v>
      </c>
      <c r="F41" s="244"/>
      <c r="G41" s="244"/>
      <c r="H41" s="244"/>
      <c r="I41" s="244"/>
      <c r="K41" s="245"/>
    </row>
    <row r="42" spans="2:11" s="13" customFormat="1" x14ac:dyDescent="0.25">
      <c r="B42" s="243"/>
      <c r="C42" s="157" t="s">
        <v>412</v>
      </c>
      <c r="D42" s="157" t="s">
        <v>599</v>
      </c>
      <c r="E42" s="154" t="s">
        <v>582</v>
      </c>
      <c r="F42" s="244"/>
      <c r="G42" s="244"/>
      <c r="H42" s="244"/>
      <c r="I42" s="244"/>
      <c r="K42" s="245"/>
    </row>
    <row r="43" spans="2:11" s="13" customFormat="1" x14ac:dyDescent="0.25">
      <c r="B43" s="243"/>
      <c r="C43" s="157" t="s">
        <v>431</v>
      </c>
      <c r="D43" s="157" t="s">
        <v>635</v>
      </c>
      <c r="E43" s="154" t="s">
        <v>632</v>
      </c>
      <c r="F43" s="244"/>
      <c r="G43" s="244"/>
      <c r="H43" s="244"/>
      <c r="I43" s="244"/>
      <c r="K43" s="245"/>
    </row>
    <row r="44" spans="2:11" s="13" customFormat="1" x14ac:dyDescent="0.25">
      <c r="B44" s="243"/>
      <c r="C44" s="157" t="s">
        <v>636</v>
      </c>
      <c r="D44" s="157" t="s">
        <v>637</v>
      </c>
      <c r="E44" s="154" t="s">
        <v>632</v>
      </c>
      <c r="F44" s="244"/>
      <c r="G44" s="244"/>
      <c r="H44" s="244"/>
      <c r="I44" s="244"/>
      <c r="K44" s="245"/>
    </row>
    <row r="45" spans="2:11" s="13" customFormat="1" x14ac:dyDescent="0.25">
      <c r="B45" s="243"/>
      <c r="C45" s="157" t="s">
        <v>429</v>
      </c>
      <c r="D45" s="157" t="s">
        <v>638</v>
      </c>
      <c r="E45" s="154" t="s">
        <v>632</v>
      </c>
      <c r="F45" s="244"/>
      <c r="G45" s="244"/>
      <c r="H45" s="244"/>
      <c r="I45" s="244"/>
      <c r="K45" s="245"/>
    </row>
    <row r="46" spans="2:11" s="13" customFormat="1" x14ac:dyDescent="0.25">
      <c r="B46" s="243"/>
      <c r="C46" s="157" t="s">
        <v>639</v>
      </c>
      <c r="D46" s="157" t="s">
        <v>640</v>
      </c>
      <c r="E46" s="154" t="s">
        <v>632</v>
      </c>
      <c r="F46" s="244"/>
      <c r="G46" s="244"/>
      <c r="H46" s="244"/>
      <c r="I46" s="244"/>
      <c r="K46" s="245"/>
    </row>
    <row r="47" spans="2:11" s="13" customFormat="1" x14ac:dyDescent="0.25">
      <c r="B47" s="243"/>
      <c r="C47" s="157" t="s">
        <v>435</v>
      </c>
      <c r="D47" s="157" t="s">
        <v>641</v>
      </c>
      <c r="E47" s="154" t="s">
        <v>632</v>
      </c>
      <c r="F47" s="244"/>
      <c r="G47" s="244"/>
      <c r="H47" s="244"/>
      <c r="I47" s="244"/>
      <c r="K47" s="245"/>
    </row>
    <row r="48" spans="2:11" s="13" customFormat="1" x14ac:dyDescent="0.25">
      <c r="B48" s="243"/>
      <c r="C48" s="157" t="s">
        <v>642</v>
      </c>
      <c r="D48" s="157" t="s">
        <v>643</v>
      </c>
      <c r="E48" s="154" t="s">
        <v>632</v>
      </c>
      <c r="F48" s="244"/>
      <c r="G48" s="244"/>
      <c r="H48" s="244"/>
      <c r="I48" s="244"/>
      <c r="K48" s="245"/>
    </row>
    <row r="49" spans="2:11" s="13" customFormat="1" x14ac:dyDescent="0.25">
      <c r="B49" s="243"/>
      <c r="C49" s="157" t="s">
        <v>433</v>
      </c>
      <c r="D49" s="157" t="s">
        <v>644</v>
      </c>
      <c r="E49" s="154" t="s">
        <v>632</v>
      </c>
      <c r="F49" s="244"/>
      <c r="G49" s="244"/>
      <c r="H49" s="244"/>
      <c r="I49" s="244"/>
      <c r="K49" s="245"/>
    </row>
    <row r="50" spans="2:11" s="13" customFormat="1" x14ac:dyDescent="0.25">
      <c r="B50" s="243"/>
      <c r="C50" s="157" t="s">
        <v>645</v>
      </c>
      <c r="D50" s="157" t="s">
        <v>646</v>
      </c>
      <c r="E50" s="154" t="s">
        <v>632</v>
      </c>
      <c r="F50" s="244"/>
      <c r="G50" s="244"/>
      <c r="H50" s="244"/>
      <c r="I50" s="244"/>
      <c r="K50" s="245"/>
    </row>
    <row r="51" spans="2:11" s="13" customFormat="1" x14ac:dyDescent="0.25">
      <c r="B51" s="243"/>
      <c r="C51" s="157" t="s">
        <v>439</v>
      </c>
      <c r="D51" s="157" t="s">
        <v>647</v>
      </c>
      <c r="E51" s="154" t="s">
        <v>632</v>
      </c>
      <c r="F51" s="244"/>
      <c r="G51" s="244"/>
      <c r="H51" s="244"/>
      <c r="I51" s="244"/>
      <c r="K51" s="245"/>
    </row>
    <row r="52" spans="2:11" s="13" customFormat="1" x14ac:dyDescent="0.25">
      <c r="B52" s="243"/>
      <c r="C52" s="157" t="s">
        <v>648</v>
      </c>
      <c r="D52" s="157" t="s">
        <v>649</v>
      </c>
      <c r="E52" s="154" t="s">
        <v>632</v>
      </c>
      <c r="F52" s="244"/>
      <c r="G52" s="244"/>
      <c r="H52" s="244"/>
      <c r="I52" s="244"/>
      <c r="K52" s="245"/>
    </row>
    <row r="53" spans="2:11" s="13" customFormat="1" x14ac:dyDescent="0.25">
      <c r="B53" s="243"/>
      <c r="C53" s="157" t="s">
        <v>437</v>
      </c>
      <c r="D53" s="157" t="s">
        <v>650</v>
      </c>
      <c r="E53" s="154" t="s">
        <v>632</v>
      </c>
      <c r="F53" s="244"/>
      <c r="G53" s="244"/>
      <c r="H53" s="244"/>
      <c r="I53" s="244"/>
      <c r="K53" s="245"/>
    </row>
    <row r="54" spans="2:11" s="13" customFormat="1" x14ac:dyDescent="0.25">
      <c r="B54" s="243"/>
      <c r="C54" s="157" t="s">
        <v>651</v>
      </c>
      <c r="D54" s="157" t="s">
        <v>652</v>
      </c>
      <c r="E54" s="154" t="s">
        <v>632</v>
      </c>
      <c r="F54" s="244"/>
      <c r="G54" s="244"/>
      <c r="H54" s="244"/>
      <c r="I54" s="244"/>
      <c r="K54" s="245"/>
    </row>
    <row r="55" spans="2:11" s="13" customFormat="1" x14ac:dyDescent="0.25">
      <c r="B55" s="243"/>
      <c r="C55" s="157" t="s">
        <v>427</v>
      </c>
      <c r="D55" s="157" t="s">
        <v>1041</v>
      </c>
      <c r="E55" s="154" t="s">
        <v>632</v>
      </c>
      <c r="F55" s="244"/>
      <c r="G55" s="244"/>
      <c r="H55" s="244"/>
      <c r="I55" s="244"/>
      <c r="K55" s="245"/>
    </row>
    <row r="56" spans="2:11" s="13" customFormat="1" x14ac:dyDescent="0.25">
      <c r="B56" s="243"/>
      <c r="C56" s="157" t="s">
        <v>633</v>
      </c>
      <c r="D56" s="157" t="s">
        <v>1042</v>
      </c>
      <c r="E56" s="154" t="s">
        <v>632</v>
      </c>
      <c r="F56" s="244"/>
      <c r="G56" s="244"/>
      <c r="H56" s="244"/>
      <c r="I56" s="244"/>
      <c r="K56" s="245"/>
    </row>
    <row r="57" spans="2:11" s="13" customFormat="1" x14ac:dyDescent="0.25">
      <c r="B57" s="243"/>
      <c r="C57" s="157" t="s">
        <v>400</v>
      </c>
      <c r="D57" s="157" t="s">
        <v>600</v>
      </c>
      <c r="E57" s="154" t="s">
        <v>582</v>
      </c>
      <c r="F57" s="244"/>
      <c r="G57" s="244"/>
      <c r="H57" s="244"/>
      <c r="I57" s="244"/>
      <c r="K57" s="245"/>
    </row>
    <row r="58" spans="2:11" s="13" customFormat="1" x14ac:dyDescent="0.25">
      <c r="B58" s="243"/>
      <c r="C58" s="157" t="s">
        <v>479</v>
      </c>
      <c r="D58" s="157" t="s">
        <v>601</v>
      </c>
      <c r="E58" s="154" t="s">
        <v>582</v>
      </c>
      <c r="F58" s="244"/>
      <c r="G58" s="244"/>
      <c r="H58" s="244"/>
      <c r="I58" s="244"/>
      <c r="K58" s="245"/>
    </row>
    <row r="59" spans="2:11" s="13" customFormat="1" x14ac:dyDescent="0.25">
      <c r="B59" s="243"/>
      <c r="C59" s="157" t="s">
        <v>76</v>
      </c>
      <c r="D59" s="157" t="s">
        <v>602</v>
      </c>
      <c r="E59" s="154" t="s">
        <v>582</v>
      </c>
      <c r="F59" s="244"/>
      <c r="G59" s="244"/>
      <c r="H59" s="244"/>
      <c r="I59" s="244"/>
      <c r="K59" s="245"/>
    </row>
    <row r="60" spans="2:11" s="13" customFormat="1" x14ac:dyDescent="0.25">
      <c r="B60" s="243"/>
      <c r="C60" s="157" t="s">
        <v>494</v>
      </c>
      <c r="D60" s="157" t="s">
        <v>603</v>
      </c>
      <c r="E60" s="154" t="s">
        <v>582</v>
      </c>
      <c r="F60" s="244"/>
      <c r="G60" s="244"/>
      <c r="H60" s="244"/>
      <c r="I60" s="244"/>
      <c r="K60" s="245"/>
    </row>
    <row r="61" spans="2:11" s="13" customFormat="1" x14ac:dyDescent="0.25">
      <c r="B61" s="243"/>
      <c r="C61" s="157" t="s">
        <v>81</v>
      </c>
      <c r="D61" s="157" t="s">
        <v>604</v>
      </c>
      <c r="E61" s="154" t="s">
        <v>582</v>
      </c>
      <c r="F61" s="244"/>
      <c r="G61" s="244"/>
      <c r="H61" s="244"/>
      <c r="I61" s="244"/>
      <c r="K61" s="245"/>
    </row>
    <row r="62" spans="2:11" s="13" customFormat="1" x14ac:dyDescent="0.25">
      <c r="B62" s="243"/>
      <c r="C62" s="157" t="s">
        <v>605</v>
      </c>
      <c r="D62" s="157" t="s">
        <v>606</v>
      </c>
      <c r="E62" s="154" t="s">
        <v>582</v>
      </c>
      <c r="F62" s="244"/>
      <c r="G62" s="244"/>
      <c r="H62" s="244"/>
      <c r="I62" s="244"/>
      <c r="K62" s="245"/>
    </row>
    <row r="63" spans="2:11" s="13" customFormat="1" x14ac:dyDescent="0.25">
      <c r="B63" s="243"/>
      <c r="C63" s="157" t="s">
        <v>443</v>
      </c>
      <c r="D63" s="157" t="s">
        <v>653</v>
      </c>
      <c r="E63" s="154" t="s">
        <v>632</v>
      </c>
      <c r="F63" s="244"/>
      <c r="G63" s="244"/>
      <c r="H63" s="244"/>
      <c r="I63" s="244"/>
      <c r="K63" s="245"/>
    </row>
    <row r="64" spans="2:11" s="13" customFormat="1" x14ac:dyDescent="0.25">
      <c r="B64" s="243"/>
      <c r="C64" s="157" t="s">
        <v>654</v>
      </c>
      <c r="D64" s="157" t="s">
        <v>655</v>
      </c>
      <c r="E64" s="154" t="s">
        <v>632</v>
      </c>
      <c r="F64" s="244"/>
      <c r="G64" s="244"/>
      <c r="H64" s="244"/>
      <c r="I64" s="244"/>
      <c r="K64" s="245"/>
    </row>
    <row r="65" spans="2:11" s="13" customFormat="1" x14ac:dyDescent="0.25">
      <c r="B65" s="243"/>
      <c r="C65" s="157" t="s">
        <v>520</v>
      </c>
      <c r="D65" s="157" t="s">
        <v>607</v>
      </c>
      <c r="E65" s="154" t="s">
        <v>582</v>
      </c>
      <c r="F65" s="244"/>
      <c r="G65" s="244"/>
      <c r="H65" s="244"/>
      <c r="I65" s="244"/>
      <c r="K65" s="245"/>
    </row>
    <row r="66" spans="2:11" s="13" customFormat="1" x14ac:dyDescent="0.25">
      <c r="B66" s="243"/>
      <c r="C66" s="157" t="s">
        <v>608</v>
      </c>
      <c r="D66" s="157" t="s">
        <v>609</v>
      </c>
      <c r="E66" s="154" t="s">
        <v>582</v>
      </c>
      <c r="F66" s="244"/>
      <c r="G66" s="244"/>
      <c r="H66" s="244"/>
      <c r="I66" s="244"/>
      <c r="K66" s="245"/>
    </row>
    <row r="67" spans="2:11" s="13" customFormat="1" x14ac:dyDescent="0.25">
      <c r="B67" s="243"/>
      <c r="C67" s="157" t="s">
        <v>420</v>
      </c>
      <c r="D67" s="157" t="s">
        <v>1043</v>
      </c>
      <c r="E67" s="154" t="s">
        <v>85</v>
      </c>
      <c r="F67" s="244"/>
      <c r="G67" s="244"/>
      <c r="H67" s="244"/>
      <c r="I67" s="244"/>
      <c r="K67" s="245"/>
    </row>
    <row r="68" spans="2:11" s="13" customFormat="1" x14ac:dyDescent="0.25">
      <c r="B68" s="243"/>
      <c r="C68" s="157" t="s">
        <v>483</v>
      </c>
      <c r="D68" s="157" t="s">
        <v>611</v>
      </c>
      <c r="E68" s="154" t="s">
        <v>85</v>
      </c>
      <c r="F68" s="244"/>
      <c r="G68" s="244"/>
      <c r="H68" s="244"/>
      <c r="I68" s="244"/>
      <c r="K68" s="245"/>
    </row>
    <row r="69" spans="2:11" s="13" customFormat="1" x14ac:dyDescent="0.25">
      <c r="B69" s="246"/>
      <c r="C69" s="157" t="s">
        <v>656</v>
      </c>
      <c r="D69" s="157" t="s">
        <v>657</v>
      </c>
      <c r="E69" s="154" t="s">
        <v>85</v>
      </c>
      <c r="F69" s="244"/>
      <c r="G69" s="244"/>
      <c r="H69" s="244"/>
      <c r="I69" s="244"/>
      <c r="K69" s="245"/>
    </row>
    <row r="70" spans="2:11" s="13" customFormat="1" x14ac:dyDescent="0.25">
      <c r="B70" s="246"/>
      <c r="C70" s="157" t="s">
        <v>658</v>
      </c>
      <c r="D70" s="157" t="s">
        <v>659</v>
      </c>
      <c r="E70" s="154" t="s">
        <v>85</v>
      </c>
      <c r="F70" s="244"/>
      <c r="G70" s="244"/>
      <c r="H70" s="244"/>
      <c r="I70" s="244"/>
      <c r="K70" s="245"/>
    </row>
    <row r="71" spans="2:11" x14ac:dyDescent="0.25">
      <c r="B71" s="243"/>
      <c r="C71" s="157" t="s">
        <v>441</v>
      </c>
      <c r="D71" s="157" t="s">
        <v>660</v>
      </c>
      <c r="E71" s="154" t="s">
        <v>632</v>
      </c>
      <c r="F71" s="244"/>
      <c r="G71" s="244"/>
      <c r="H71" s="244"/>
      <c r="I71" s="244"/>
      <c r="J71" s="13"/>
      <c r="K71" s="245"/>
    </row>
    <row r="72" spans="2:11" x14ac:dyDescent="0.25">
      <c r="B72" s="246"/>
      <c r="C72" s="157" t="s">
        <v>661</v>
      </c>
      <c r="D72" s="157" t="str">
        <f>CONCATENATE(D71,"City.")</f>
        <v>Rail.Freight.City.</v>
      </c>
      <c r="E72" s="154" t="s">
        <v>632</v>
      </c>
      <c r="F72" s="244"/>
      <c r="G72" s="244"/>
      <c r="H72" s="244"/>
      <c r="I72" s="244"/>
      <c r="J72" s="13"/>
      <c r="K72" s="245"/>
    </row>
    <row r="73" spans="2:11" s="13" customFormat="1" x14ac:dyDescent="0.25">
      <c r="B73" s="246"/>
      <c r="C73" s="157" t="s">
        <v>419</v>
      </c>
      <c r="D73" s="157" t="s">
        <v>612</v>
      </c>
      <c r="E73" s="154" t="s">
        <v>582</v>
      </c>
      <c r="F73" s="244"/>
      <c r="G73" s="244"/>
      <c r="H73" s="244"/>
      <c r="I73" s="244"/>
      <c r="K73" s="245"/>
    </row>
    <row r="74" spans="2:11" s="13" customFormat="1" x14ac:dyDescent="0.25">
      <c r="B74" s="246"/>
      <c r="C74" s="157" t="s">
        <v>613</v>
      </c>
      <c r="D74" s="157" t="s">
        <v>614</v>
      </c>
      <c r="E74" s="154" t="s">
        <v>582</v>
      </c>
      <c r="F74" s="244"/>
      <c r="G74" s="244"/>
      <c r="H74" s="244"/>
      <c r="I74" s="244"/>
      <c r="K74" s="245"/>
    </row>
    <row r="75" spans="2:11" s="13" customFormat="1" x14ac:dyDescent="0.25">
      <c r="B75" s="246"/>
      <c r="C75" s="157" t="s">
        <v>510</v>
      </c>
      <c r="D75" s="157" t="s">
        <v>615</v>
      </c>
      <c r="E75" s="154" t="s">
        <v>582</v>
      </c>
      <c r="F75" s="244"/>
      <c r="G75" s="244"/>
      <c r="H75" s="244"/>
      <c r="I75" s="244"/>
      <c r="K75" s="245"/>
    </row>
    <row r="76" spans="2:11" s="13" customFormat="1" x14ac:dyDescent="0.25">
      <c r="B76" s="246"/>
      <c r="C76" s="157" t="s">
        <v>616</v>
      </c>
      <c r="D76" s="157" t="str">
        <f>CONCATENATE(D75,"City.")</f>
        <v>Rail.Passenger.LightRail.City.</v>
      </c>
      <c r="E76" s="154" t="s">
        <v>582</v>
      </c>
      <c r="F76" s="244"/>
      <c r="G76" s="244"/>
      <c r="H76" s="244"/>
      <c r="I76" s="244"/>
      <c r="K76" s="245"/>
    </row>
    <row r="77" spans="2:11" s="13" customFormat="1" x14ac:dyDescent="0.25">
      <c r="B77" s="251"/>
      <c r="C77" s="157" t="s">
        <v>512</v>
      </c>
      <c r="D77" s="157" t="s">
        <v>618</v>
      </c>
      <c r="E77" s="154" t="s">
        <v>582</v>
      </c>
      <c r="F77" s="244"/>
      <c r="G77" s="244"/>
      <c r="H77" s="244"/>
      <c r="I77" s="244"/>
      <c r="K77" s="245"/>
    </row>
    <row r="78" spans="2:11" s="13" customFormat="1" x14ac:dyDescent="0.25">
      <c r="B78" s="246"/>
      <c r="C78" s="157" t="s">
        <v>619</v>
      </c>
      <c r="D78" s="157" t="str">
        <f>CONCATENATE(D77,"City.")</f>
        <v>Rail.Passenger.Metro.City.</v>
      </c>
      <c r="E78" s="154" t="s">
        <v>582</v>
      </c>
      <c r="F78" s="244"/>
      <c r="G78" s="244"/>
      <c r="H78" s="244"/>
      <c r="I78" s="244"/>
      <c r="K78" s="245"/>
    </row>
    <row r="79" spans="2:11" x14ac:dyDescent="0.25">
      <c r="B79" s="243"/>
      <c r="C79" s="157" t="s">
        <v>417</v>
      </c>
      <c r="D79" s="157" t="s">
        <v>621</v>
      </c>
      <c r="E79" s="154" t="s">
        <v>582</v>
      </c>
      <c r="F79" s="244"/>
      <c r="G79" s="244"/>
      <c r="H79" s="244"/>
      <c r="I79" s="244"/>
      <c r="J79" s="13"/>
      <c r="K79" s="245"/>
    </row>
    <row r="80" spans="2:11" x14ac:dyDescent="0.25">
      <c r="B80" s="243"/>
      <c r="C80" s="157" t="s">
        <v>622</v>
      </c>
      <c r="D80" s="157" t="str">
        <f>CONCATENATE(D79,"City.")</f>
        <v>Rail.Passenger.City.</v>
      </c>
      <c r="E80" s="154" t="s">
        <v>582</v>
      </c>
      <c r="F80" s="244"/>
      <c r="G80" s="244"/>
      <c r="H80" s="244"/>
      <c r="I80" s="244"/>
      <c r="J80" s="13"/>
      <c r="K80" s="245"/>
    </row>
    <row r="81" spans="2:14" x14ac:dyDescent="0.25">
      <c r="B81" s="246"/>
      <c r="C81" s="157" t="s">
        <v>394</v>
      </c>
      <c r="D81" s="157" t="s">
        <v>624</v>
      </c>
      <c r="E81" s="154" t="s">
        <v>582</v>
      </c>
      <c r="F81" s="244"/>
      <c r="G81" s="244"/>
      <c r="H81" s="244"/>
      <c r="I81" s="244"/>
      <c r="J81" s="13"/>
      <c r="K81" s="245"/>
    </row>
    <row r="82" spans="2:14" x14ac:dyDescent="0.25">
      <c r="B82" s="246"/>
      <c r="C82" s="157" t="s">
        <v>470</v>
      </c>
      <c r="D82" s="157" t="s">
        <v>625</v>
      </c>
      <c r="E82" s="154" t="s">
        <v>582</v>
      </c>
      <c r="F82" s="244"/>
      <c r="G82" s="244"/>
      <c r="H82" s="244"/>
      <c r="I82" s="244"/>
      <c r="J82" s="13"/>
      <c r="K82" s="245"/>
    </row>
    <row r="83" spans="2:14" s="13" customFormat="1" x14ac:dyDescent="0.25">
      <c r="B83" s="243"/>
      <c r="C83" s="157" t="s">
        <v>425</v>
      </c>
      <c r="D83" s="157" t="s">
        <v>663</v>
      </c>
      <c r="E83" s="154" t="s">
        <v>632</v>
      </c>
      <c r="F83" s="244"/>
      <c r="G83" s="244"/>
      <c r="H83" s="244"/>
      <c r="I83" s="244"/>
      <c r="K83" s="245"/>
      <c r="M83" s="31"/>
      <c r="N83"/>
    </row>
    <row r="84" spans="2:14" s="13" customFormat="1" x14ac:dyDescent="0.25">
      <c r="B84" s="243"/>
      <c r="C84" s="157" t="s">
        <v>509</v>
      </c>
      <c r="D84" s="157" t="s">
        <v>664</v>
      </c>
      <c r="E84" s="154" t="s">
        <v>632</v>
      </c>
      <c r="F84" s="244"/>
      <c r="G84" s="244"/>
      <c r="H84" s="244"/>
      <c r="I84" s="244"/>
      <c r="K84" s="245"/>
      <c r="M84" s="31"/>
      <c r="N84"/>
    </row>
    <row r="85" spans="2:14" s="13" customFormat="1" x14ac:dyDescent="0.25">
      <c r="B85" s="243"/>
      <c r="C85" s="157" t="s">
        <v>398</v>
      </c>
      <c r="D85" s="157" t="s">
        <v>626</v>
      </c>
      <c r="E85" s="154" t="s">
        <v>582</v>
      </c>
      <c r="F85" s="244"/>
      <c r="G85" s="244"/>
      <c r="H85" s="244"/>
      <c r="I85" s="244"/>
      <c r="K85" s="245"/>
      <c r="N85"/>
    </row>
    <row r="86" spans="2:14" s="13" customFormat="1" x14ac:dyDescent="0.25">
      <c r="B86" s="243"/>
      <c r="C86" s="157" t="s">
        <v>473</v>
      </c>
      <c r="D86" s="157" t="s">
        <v>627</v>
      </c>
      <c r="E86" s="154" t="s">
        <v>582</v>
      </c>
      <c r="F86" s="244"/>
      <c r="G86" s="244"/>
      <c r="H86" s="244"/>
      <c r="I86" s="244"/>
      <c r="K86" s="245"/>
      <c r="N86"/>
    </row>
    <row r="87" spans="2:14" s="13" customFormat="1" x14ac:dyDescent="0.25">
      <c r="B87" s="243"/>
      <c r="C87" s="157" t="s">
        <v>423</v>
      </c>
      <c r="D87" s="157" t="s">
        <v>665</v>
      </c>
      <c r="E87" s="154" t="s">
        <v>632</v>
      </c>
      <c r="F87" s="244"/>
      <c r="G87" s="244"/>
      <c r="H87" s="244"/>
      <c r="I87" s="244"/>
      <c r="K87" s="245"/>
      <c r="N87"/>
    </row>
    <row r="88" spans="2:14" s="13" customFormat="1" x14ac:dyDescent="0.25">
      <c r="B88" s="243"/>
      <c r="C88" s="157" t="s">
        <v>508</v>
      </c>
      <c r="D88" s="157" t="s">
        <v>666</v>
      </c>
      <c r="E88" s="154" t="s">
        <v>632</v>
      </c>
      <c r="F88" s="244"/>
      <c r="G88" s="244"/>
      <c r="H88" s="244"/>
      <c r="I88" s="244"/>
      <c r="K88" s="245"/>
      <c r="N88"/>
    </row>
    <row r="89" spans="2:14" s="13" customFormat="1" x14ac:dyDescent="0.25">
      <c r="B89" s="243"/>
      <c r="C89" s="157" t="s">
        <v>396</v>
      </c>
      <c r="D89" s="157" t="s">
        <v>628</v>
      </c>
      <c r="E89" s="154" t="s">
        <v>582</v>
      </c>
      <c r="F89" s="244"/>
      <c r="G89" s="244"/>
      <c r="H89" s="244"/>
      <c r="I89" s="244"/>
      <c r="K89" s="245"/>
    </row>
    <row r="90" spans="2:14" s="13" customFormat="1" x14ac:dyDescent="0.25">
      <c r="B90" s="248"/>
      <c r="C90" s="158" t="s">
        <v>476</v>
      </c>
      <c r="D90" s="158" t="s">
        <v>629</v>
      </c>
      <c r="E90" s="156" t="s">
        <v>582</v>
      </c>
      <c r="F90" s="249"/>
      <c r="G90" s="249"/>
      <c r="H90" s="249"/>
      <c r="I90" s="249"/>
      <c r="K90" s="250"/>
    </row>
    <row r="91" spans="2:14" s="13" customFormat="1" x14ac:dyDescent="0.25"/>
    <row r="92" spans="2:14" s="13" customFormat="1" x14ac:dyDescent="0.25">
      <c r="B92" s="243"/>
      <c r="C92" s="153" t="s">
        <v>1044</v>
      </c>
      <c r="D92" s="154" t="s">
        <v>1045</v>
      </c>
      <c r="E92" s="154" t="s">
        <v>85</v>
      </c>
      <c r="F92" s="244"/>
      <c r="G92" s="244"/>
      <c r="H92" s="244"/>
      <c r="I92" s="244"/>
      <c r="K92" s="245"/>
    </row>
    <row r="93" spans="2:14" s="13" customFormat="1" x14ac:dyDescent="0.25">
      <c r="N93"/>
    </row>
    <row r="94" spans="2:14" s="13" customFormat="1" x14ac:dyDescent="0.25">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U425"/>
  <sheetViews>
    <sheetView zoomScaleNormal="100" workbookViewId="0">
      <selection activeCell="J263" sqref="J263"/>
    </sheetView>
  </sheetViews>
  <sheetFormatPr defaultRowHeight="15" x14ac:dyDescent="0.25"/>
  <cols>
    <col min="1" max="1" width="2.7109375" customWidth="1"/>
    <col min="2" max="2" width="29.42578125" customWidth="1"/>
    <col min="3" max="3" width="33.7109375" bestFit="1" customWidth="1"/>
    <col min="4" max="4" width="50.7109375" customWidth="1"/>
    <col min="5" max="5" width="45.28515625" bestFit="1" customWidth="1"/>
    <col min="6" max="6" width="11.28515625" customWidth="1"/>
    <col min="7" max="7" width="12.42578125" bestFit="1" customWidth="1"/>
    <col min="8" max="8" width="8.28515625" style="96" bestFit="1" customWidth="1"/>
    <col min="9" max="9" width="16.7109375" customWidth="1"/>
    <col min="10" max="10" width="10.7109375" customWidth="1"/>
    <col min="11" max="11" width="12.28515625" customWidth="1"/>
    <col min="12" max="12" width="11.5703125" bestFit="1" customWidth="1"/>
    <col min="13" max="13" width="9.28515625" bestFit="1" customWidth="1"/>
    <col min="14" max="14" width="9.28515625" customWidth="1"/>
    <col min="15" max="19" width="9.28515625" bestFit="1" customWidth="1"/>
    <col min="20" max="26" width="8.7109375" customWidth="1"/>
    <col min="27" max="27" width="8.5703125" bestFit="1" customWidth="1"/>
    <col min="28" max="28" width="12" bestFit="1" customWidth="1"/>
    <col min="29" max="29" width="12.85546875" bestFit="1" customWidth="1"/>
    <col min="30" max="30" width="14.28515625" customWidth="1"/>
    <col min="31" max="31" width="16.7109375" bestFit="1" customWidth="1"/>
    <col min="32" max="32" width="10.140625" bestFit="1" customWidth="1"/>
    <col min="33" max="33" width="11.5703125" bestFit="1" customWidth="1"/>
    <col min="49" max="49" width="30" customWidth="1"/>
    <col min="50" max="50" width="11.7109375" bestFit="1" customWidth="1"/>
    <col min="51" max="51" width="10.85546875" bestFit="1" customWidth="1"/>
    <col min="63" max="63" width="10" bestFit="1" customWidth="1"/>
    <col min="67" max="67" width="10.85546875" style="23" customWidth="1"/>
    <col min="264" max="264" width="2.7109375" customWidth="1"/>
    <col min="265" max="265" width="29.42578125" customWidth="1"/>
    <col min="266" max="266" width="33.7109375" bestFit="1" customWidth="1"/>
    <col min="267" max="267" width="34.7109375" bestFit="1" customWidth="1"/>
    <col min="268" max="268" width="11" bestFit="1" customWidth="1"/>
    <col min="274" max="274" width="10.7109375" customWidth="1"/>
    <col min="275" max="275" width="11.28515625" bestFit="1" customWidth="1"/>
    <col min="277" max="277" width="7.28515625" customWidth="1"/>
    <col min="278" max="278" width="7.7109375" customWidth="1"/>
    <col min="520" max="520" width="2.7109375" customWidth="1"/>
    <col min="521" max="521" width="29.42578125" customWidth="1"/>
    <col min="522" max="522" width="33.7109375" bestFit="1" customWidth="1"/>
    <col min="523" max="523" width="34.7109375" bestFit="1" customWidth="1"/>
    <col min="524" max="524" width="11" bestFit="1" customWidth="1"/>
    <col min="530" max="530" width="10.7109375" customWidth="1"/>
    <col min="531" max="531" width="11.28515625" bestFit="1" customWidth="1"/>
    <col min="533" max="533" width="7.28515625" customWidth="1"/>
    <col min="534" max="534" width="7.7109375" customWidth="1"/>
    <col min="776" max="776" width="2.7109375" customWidth="1"/>
    <col min="777" max="777" width="29.42578125" customWidth="1"/>
    <col min="778" max="778" width="33.7109375" bestFit="1" customWidth="1"/>
    <col min="779" max="779" width="34.7109375" bestFit="1" customWidth="1"/>
    <col min="780" max="780" width="11" bestFit="1" customWidth="1"/>
    <col min="786" max="786" width="10.7109375" customWidth="1"/>
    <col min="787" max="787" width="11.28515625" bestFit="1" customWidth="1"/>
    <col min="789" max="789" width="7.28515625" customWidth="1"/>
    <col min="790" max="790" width="7.7109375" customWidth="1"/>
    <col min="1032" max="1032" width="2.7109375" customWidth="1"/>
    <col min="1033" max="1033" width="29.42578125" customWidth="1"/>
    <col min="1034" max="1034" width="33.7109375" bestFit="1" customWidth="1"/>
    <col min="1035" max="1035" width="34.7109375" bestFit="1" customWidth="1"/>
    <col min="1036" max="1036" width="11" bestFit="1" customWidth="1"/>
    <col min="1042" max="1042" width="10.7109375" customWidth="1"/>
    <col min="1043" max="1043" width="11.28515625" bestFit="1" customWidth="1"/>
    <col min="1045" max="1045" width="7.28515625" customWidth="1"/>
    <col min="1046" max="1046" width="7.7109375" customWidth="1"/>
    <col min="1288" max="1288" width="2.7109375" customWidth="1"/>
    <col min="1289" max="1289" width="29.42578125" customWidth="1"/>
    <col min="1290" max="1290" width="33.7109375" bestFit="1" customWidth="1"/>
    <col min="1291" max="1291" width="34.7109375" bestFit="1" customWidth="1"/>
    <col min="1292" max="1292" width="11" bestFit="1" customWidth="1"/>
    <col min="1298" max="1298" width="10.7109375" customWidth="1"/>
    <col min="1299" max="1299" width="11.28515625" bestFit="1" customWidth="1"/>
    <col min="1301" max="1301" width="7.28515625" customWidth="1"/>
    <col min="1302" max="1302" width="7.7109375" customWidth="1"/>
    <col min="1544" max="1544" width="2.7109375" customWidth="1"/>
    <col min="1545" max="1545" width="29.42578125" customWidth="1"/>
    <col min="1546" max="1546" width="33.7109375" bestFit="1" customWidth="1"/>
    <col min="1547" max="1547" width="34.7109375" bestFit="1" customWidth="1"/>
    <col min="1548" max="1548" width="11" bestFit="1" customWidth="1"/>
    <col min="1554" max="1554" width="10.7109375" customWidth="1"/>
    <col min="1555" max="1555" width="11.28515625" bestFit="1" customWidth="1"/>
    <col min="1557" max="1557" width="7.28515625" customWidth="1"/>
    <col min="1558" max="1558" width="7.7109375" customWidth="1"/>
    <col min="1800" max="1800" width="2.7109375" customWidth="1"/>
    <col min="1801" max="1801" width="29.42578125" customWidth="1"/>
    <col min="1802" max="1802" width="33.7109375" bestFit="1" customWidth="1"/>
    <col min="1803" max="1803" width="34.7109375" bestFit="1" customWidth="1"/>
    <col min="1804" max="1804" width="11" bestFit="1" customWidth="1"/>
    <col min="1810" max="1810" width="10.7109375" customWidth="1"/>
    <col min="1811" max="1811" width="11.28515625" bestFit="1" customWidth="1"/>
    <col min="1813" max="1813" width="7.28515625" customWidth="1"/>
    <col min="1814" max="1814" width="7.7109375" customWidth="1"/>
    <col min="2056" max="2056" width="2.7109375" customWidth="1"/>
    <col min="2057" max="2057" width="29.42578125" customWidth="1"/>
    <col min="2058" max="2058" width="33.7109375" bestFit="1" customWidth="1"/>
    <col min="2059" max="2059" width="34.7109375" bestFit="1" customWidth="1"/>
    <col min="2060" max="2060" width="11" bestFit="1" customWidth="1"/>
    <col min="2066" max="2066" width="10.7109375" customWidth="1"/>
    <col min="2067" max="2067" width="11.28515625" bestFit="1" customWidth="1"/>
    <col min="2069" max="2069" width="7.28515625" customWidth="1"/>
    <col min="2070" max="2070" width="7.7109375" customWidth="1"/>
    <col min="2312" max="2312" width="2.7109375" customWidth="1"/>
    <col min="2313" max="2313" width="29.42578125" customWidth="1"/>
    <col min="2314" max="2314" width="33.7109375" bestFit="1" customWidth="1"/>
    <col min="2315" max="2315" width="34.7109375" bestFit="1" customWidth="1"/>
    <col min="2316" max="2316" width="11" bestFit="1" customWidth="1"/>
    <col min="2322" max="2322" width="10.7109375" customWidth="1"/>
    <col min="2323" max="2323" width="11.28515625" bestFit="1" customWidth="1"/>
    <col min="2325" max="2325" width="7.28515625" customWidth="1"/>
    <col min="2326" max="2326" width="7.7109375" customWidth="1"/>
    <col min="2568" max="2568" width="2.7109375" customWidth="1"/>
    <col min="2569" max="2569" width="29.42578125" customWidth="1"/>
    <col min="2570" max="2570" width="33.7109375" bestFit="1" customWidth="1"/>
    <col min="2571" max="2571" width="34.7109375" bestFit="1" customWidth="1"/>
    <col min="2572" max="2572" width="11" bestFit="1" customWidth="1"/>
    <col min="2578" max="2578" width="10.7109375" customWidth="1"/>
    <col min="2579" max="2579" width="11.28515625" bestFit="1" customWidth="1"/>
    <col min="2581" max="2581" width="7.28515625" customWidth="1"/>
    <col min="2582" max="2582" width="7.7109375" customWidth="1"/>
    <col min="2824" max="2824" width="2.7109375" customWidth="1"/>
    <col min="2825" max="2825" width="29.42578125" customWidth="1"/>
    <col min="2826" max="2826" width="33.7109375" bestFit="1" customWidth="1"/>
    <col min="2827" max="2827" width="34.7109375" bestFit="1" customWidth="1"/>
    <col min="2828" max="2828" width="11" bestFit="1" customWidth="1"/>
    <col min="2834" max="2834" width="10.7109375" customWidth="1"/>
    <col min="2835" max="2835" width="11.28515625" bestFit="1" customWidth="1"/>
    <col min="2837" max="2837" width="7.28515625" customWidth="1"/>
    <col min="2838" max="2838" width="7.7109375" customWidth="1"/>
    <col min="3080" max="3080" width="2.7109375" customWidth="1"/>
    <col min="3081" max="3081" width="29.42578125" customWidth="1"/>
    <col min="3082" max="3082" width="33.7109375" bestFit="1" customWidth="1"/>
    <col min="3083" max="3083" width="34.7109375" bestFit="1" customWidth="1"/>
    <col min="3084" max="3084" width="11" bestFit="1" customWidth="1"/>
    <col min="3090" max="3090" width="10.7109375" customWidth="1"/>
    <col min="3091" max="3091" width="11.28515625" bestFit="1" customWidth="1"/>
    <col min="3093" max="3093" width="7.28515625" customWidth="1"/>
    <col min="3094" max="3094" width="7.7109375" customWidth="1"/>
    <col min="3336" max="3336" width="2.7109375" customWidth="1"/>
    <col min="3337" max="3337" width="29.42578125" customWidth="1"/>
    <col min="3338" max="3338" width="33.7109375" bestFit="1" customWidth="1"/>
    <col min="3339" max="3339" width="34.7109375" bestFit="1" customWidth="1"/>
    <col min="3340" max="3340" width="11" bestFit="1" customWidth="1"/>
    <col min="3346" max="3346" width="10.7109375" customWidth="1"/>
    <col min="3347" max="3347" width="11.28515625" bestFit="1" customWidth="1"/>
    <col min="3349" max="3349" width="7.28515625" customWidth="1"/>
    <col min="3350" max="3350" width="7.7109375" customWidth="1"/>
    <col min="3592" max="3592" width="2.7109375" customWidth="1"/>
    <col min="3593" max="3593" width="29.42578125" customWidth="1"/>
    <col min="3594" max="3594" width="33.7109375" bestFit="1" customWidth="1"/>
    <col min="3595" max="3595" width="34.7109375" bestFit="1" customWidth="1"/>
    <col min="3596" max="3596" width="11" bestFit="1" customWidth="1"/>
    <col min="3602" max="3602" width="10.7109375" customWidth="1"/>
    <col min="3603" max="3603" width="11.28515625" bestFit="1" customWidth="1"/>
    <col min="3605" max="3605" width="7.28515625" customWidth="1"/>
    <col min="3606" max="3606" width="7.7109375" customWidth="1"/>
    <col min="3848" max="3848" width="2.7109375" customWidth="1"/>
    <col min="3849" max="3849" width="29.42578125" customWidth="1"/>
    <col min="3850" max="3850" width="33.7109375" bestFit="1" customWidth="1"/>
    <col min="3851" max="3851" width="34.7109375" bestFit="1" customWidth="1"/>
    <col min="3852" max="3852" width="11" bestFit="1" customWidth="1"/>
    <col min="3858" max="3858" width="10.7109375" customWidth="1"/>
    <col min="3859" max="3859" width="11.28515625" bestFit="1" customWidth="1"/>
    <col min="3861" max="3861" width="7.28515625" customWidth="1"/>
    <col min="3862" max="3862" width="7.7109375" customWidth="1"/>
    <col min="4104" max="4104" width="2.7109375" customWidth="1"/>
    <col min="4105" max="4105" width="29.42578125" customWidth="1"/>
    <col min="4106" max="4106" width="33.7109375" bestFit="1" customWidth="1"/>
    <col min="4107" max="4107" width="34.7109375" bestFit="1" customWidth="1"/>
    <col min="4108" max="4108" width="11" bestFit="1" customWidth="1"/>
    <col min="4114" max="4114" width="10.7109375" customWidth="1"/>
    <col min="4115" max="4115" width="11.28515625" bestFit="1" customWidth="1"/>
    <col min="4117" max="4117" width="7.28515625" customWidth="1"/>
    <col min="4118" max="4118" width="7.7109375" customWidth="1"/>
    <col min="4360" max="4360" width="2.7109375" customWidth="1"/>
    <col min="4361" max="4361" width="29.42578125" customWidth="1"/>
    <col min="4362" max="4362" width="33.7109375" bestFit="1" customWidth="1"/>
    <col min="4363" max="4363" width="34.7109375" bestFit="1" customWidth="1"/>
    <col min="4364" max="4364" width="11" bestFit="1" customWidth="1"/>
    <col min="4370" max="4370" width="10.7109375" customWidth="1"/>
    <col min="4371" max="4371" width="11.28515625" bestFit="1" customWidth="1"/>
    <col min="4373" max="4373" width="7.28515625" customWidth="1"/>
    <col min="4374" max="4374" width="7.7109375" customWidth="1"/>
    <col min="4616" max="4616" width="2.7109375" customWidth="1"/>
    <col min="4617" max="4617" width="29.42578125" customWidth="1"/>
    <col min="4618" max="4618" width="33.7109375" bestFit="1" customWidth="1"/>
    <col min="4619" max="4619" width="34.7109375" bestFit="1" customWidth="1"/>
    <col min="4620" max="4620" width="11" bestFit="1" customWidth="1"/>
    <col min="4626" max="4626" width="10.7109375" customWidth="1"/>
    <col min="4627" max="4627" width="11.28515625" bestFit="1" customWidth="1"/>
    <col min="4629" max="4629" width="7.28515625" customWidth="1"/>
    <col min="4630" max="4630" width="7.7109375" customWidth="1"/>
    <col min="4872" max="4872" width="2.7109375" customWidth="1"/>
    <col min="4873" max="4873" width="29.42578125" customWidth="1"/>
    <col min="4874" max="4874" width="33.7109375" bestFit="1" customWidth="1"/>
    <col min="4875" max="4875" width="34.7109375" bestFit="1" customWidth="1"/>
    <col min="4876" max="4876" width="11" bestFit="1" customWidth="1"/>
    <col min="4882" max="4882" width="10.7109375" customWidth="1"/>
    <col min="4883" max="4883" width="11.28515625" bestFit="1" customWidth="1"/>
    <col min="4885" max="4885" width="7.28515625" customWidth="1"/>
    <col min="4886" max="4886" width="7.7109375" customWidth="1"/>
    <col min="5128" max="5128" width="2.7109375" customWidth="1"/>
    <col min="5129" max="5129" width="29.42578125" customWidth="1"/>
    <col min="5130" max="5130" width="33.7109375" bestFit="1" customWidth="1"/>
    <col min="5131" max="5131" width="34.7109375" bestFit="1" customWidth="1"/>
    <col min="5132" max="5132" width="11" bestFit="1" customWidth="1"/>
    <col min="5138" max="5138" width="10.7109375" customWidth="1"/>
    <col min="5139" max="5139" width="11.28515625" bestFit="1" customWidth="1"/>
    <col min="5141" max="5141" width="7.28515625" customWidth="1"/>
    <col min="5142" max="5142" width="7.7109375" customWidth="1"/>
    <col min="5384" max="5384" width="2.7109375" customWidth="1"/>
    <col min="5385" max="5385" width="29.42578125" customWidth="1"/>
    <col min="5386" max="5386" width="33.7109375" bestFit="1" customWidth="1"/>
    <col min="5387" max="5387" width="34.7109375" bestFit="1" customWidth="1"/>
    <col min="5388" max="5388" width="11" bestFit="1" customWidth="1"/>
    <col min="5394" max="5394" width="10.7109375" customWidth="1"/>
    <col min="5395" max="5395" width="11.28515625" bestFit="1" customWidth="1"/>
    <col min="5397" max="5397" width="7.28515625" customWidth="1"/>
    <col min="5398" max="5398" width="7.7109375" customWidth="1"/>
    <col min="5640" max="5640" width="2.7109375" customWidth="1"/>
    <col min="5641" max="5641" width="29.42578125" customWidth="1"/>
    <col min="5642" max="5642" width="33.7109375" bestFit="1" customWidth="1"/>
    <col min="5643" max="5643" width="34.7109375" bestFit="1" customWidth="1"/>
    <col min="5644" max="5644" width="11" bestFit="1" customWidth="1"/>
    <col min="5650" max="5650" width="10.7109375" customWidth="1"/>
    <col min="5651" max="5651" width="11.28515625" bestFit="1" customWidth="1"/>
    <col min="5653" max="5653" width="7.28515625" customWidth="1"/>
    <col min="5654" max="5654" width="7.7109375" customWidth="1"/>
    <col min="5896" max="5896" width="2.7109375" customWidth="1"/>
    <col min="5897" max="5897" width="29.42578125" customWidth="1"/>
    <col min="5898" max="5898" width="33.7109375" bestFit="1" customWidth="1"/>
    <col min="5899" max="5899" width="34.7109375" bestFit="1" customWidth="1"/>
    <col min="5900" max="5900" width="11" bestFit="1" customWidth="1"/>
    <col min="5906" max="5906" width="10.7109375" customWidth="1"/>
    <col min="5907" max="5907" width="11.28515625" bestFit="1" customWidth="1"/>
    <col min="5909" max="5909" width="7.28515625" customWidth="1"/>
    <col min="5910" max="5910" width="7.7109375" customWidth="1"/>
    <col min="6152" max="6152" width="2.7109375" customWidth="1"/>
    <col min="6153" max="6153" width="29.42578125" customWidth="1"/>
    <col min="6154" max="6154" width="33.7109375" bestFit="1" customWidth="1"/>
    <col min="6155" max="6155" width="34.7109375" bestFit="1" customWidth="1"/>
    <col min="6156" max="6156" width="11" bestFit="1" customWidth="1"/>
    <col min="6162" max="6162" width="10.7109375" customWidth="1"/>
    <col min="6163" max="6163" width="11.28515625" bestFit="1" customWidth="1"/>
    <col min="6165" max="6165" width="7.28515625" customWidth="1"/>
    <col min="6166" max="6166" width="7.7109375" customWidth="1"/>
    <col min="6408" max="6408" width="2.7109375" customWidth="1"/>
    <col min="6409" max="6409" width="29.42578125" customWidth="1"/>
    <col min="6410" max="6410" width="33.7109375" bestFit="1" customWidth="1"/>
    <col min="6411" max="6411" width="34.7109375" bestFit="1" customWidth="1"/>
    <col min="6412" max="6412" width="11" bestFit="1" customWidth="1"/>
    <col min="6418" max="6418" width="10.7109375" customWidth="1"/>
    <col min="6419" max="6419" width="11.28515625" bestFit="1" customWidth="1"/>
    <col min="6421" max="6421" width="7.28515625" customWidth="1"/>
    <col min="6422" max="6422" width="7.7109375" customWidth="1"/>
    <col min="6664" max="6664" width="2.7109375" customWidth="1"/>
    <col min="6665" max="6665" width="29.42578125" customWidth="1"/>
    <col min="6666" max="6666" width="33.7109375" bestFit="1" customWidth="1"/>
    <col min="6667" max="6667" width="34.7109375" bestFit="1" customWidth="1"/>
    <col min="6668" max="6668" width="11" bestFit="1" customWidth="1"/>
    <col min="6674" max="6674" width="10.7109375" customWidth="1"/>
    <col min="6675" max="6675" width="11.28515625" bestFit="1" customWidth="1"/>
    <col min="6677" max="6677" width="7.28515625" customWidth="1"/>
    <col min="6678" max="6678" width="7.7109375" customWidth="1"/>
    <col min="6920" max="6920" width="2.7109375" customWidth="1"/>
    <col min="6921" max="6921" width="29.42578125" customWidth="1"/>
    <col min="6922" max="6922" width="33.7109375" bestFit="1" customWidth="1"/>
    <col min="6923" max="6923" width="34.7109375" bestFit="1" customWidth="1"/>
    <col min="6924" max="6924" width="11" bestFit="1" customWidth="1"/>
    <col min="6930" max="6930" width="10.7109375" customWidth="1"/>
    <col min="6931" max="6931" width="11.28515625" bestFit="1" customWidth="1"/>
    <col min="6933" max="6933" width="7.28515625" customWidth="1"/>
    <col min="6934" max="6934" width="7.7109375" customWidth="1"/>
    <col min="7176" max="7176" width="2.7109375" customWidth="1"/>
    <col min="7177" max="7177" width="29.42578125" customWidth="1"/>
    <col min="7178" max="7178" width="33.7109375" bestFit="1" customWidth="1"/>
    <col min="7179" max="7179" width="34.7109375" bestFit="1" customWidth="1"/>
    <col min="7180" max="7180" width="11" bestFit="1" customWidth="1"/>
    <col min="7186" max="7186" width="10.7109375" customWidth="1"/>
    <col min="7187" max="7187" width="11.28515625" bestFit="1" customWidth="1"/>
    <col min="7189" max="7189" width="7.28515625" customWidth="1"/>
    <col min="7190" max="7190" width="7.7109375" customWidth="1"/>
    <col min="7432" max="7432" width="2.7109375" customWidth="1"/>
    <col min="7433" max="7433" width="29.42578125" customWidth="1"/>
    <col min="7434" max="7434" width="33.7109375" bestFit="1" customWidth="1"/>
    <col min="7435" max="7435" width="34.7109375" bestFit="1" customWidth="1"/>
    <col min="7436" max="7436" width="11" bestFit="1" customWidth="1"/>
    <col min="7442" max="7442" width="10.7109375" customWidth="1"/>
    <col min="7443" max="7443" width="11.28515625" bestFit="1" customWidth="1"/>
    <col min="7445" max="7445" width="7.28515625" customWidth="1"/>
    <col min="7446" max="7446" width="7.7109375" customWidth="1"/>
    <col min="7688" max="7688" width="2.7109375" customWidth="1"/>
    <col min="7689" max="7689" width="29.42578125" customWidth="1"/>
    <col min="7690" max="7690" width="33.7109375" bestFit="1" customWidth="1"/>
    <col min="7691" max="7691" width="34.7109375" bestFit="1" customWidth="1"/>
    <col min="7692" max="7692" width="11" bestFit="1" customWidth="1"/>
    <col min="7698" max="7698" width="10.7109375" customWidth="1"/>
    <col min="7699" max="7699" width="11.28515625" bestFit="1" customWidth="1"/>
    <col min="7701" max="7701" width="7.28515625" customWidth="1"/>
    <col min="7702" max="7702" width="7.7109375" customWidth="1"/>
    <col min="7944" max="7944" width="2.7109375" customWidth="1"/>
    <col min="7945" max="7945" width="29.42578125" customWidth="1"/>
    <col min="7946" max="7946" width="33.7109375" bestFit="1" customWidth="1"/>
    <col min="7947" max="7947" width="34.7109375" bestFit="1" customWidth="1"/>
    <col min="7948" max="7948" width="11" bestFit="1" customWidth="1"/>
    <col min="7954" max="7954" width="10.7109375" customWidth="1"/>
    <col min="7955" max="7955" width="11.28515625" bestFit="1" customWidth="1"/>
    <col min="7957" max="7957" width="7.28515625" customWidth="1"/>
    <col min="7958" max="7958" width="7.7109375" customWidth="1"/>
    <col min="8200" max="8200" width="2.7109375" customWidth="1"/>
    <col min="8201" max="8201" width="29.42578125" customWidth="1"/>
    <col min="8202" max="8202" width="33.7109375" bestFit="1" customWidth="1"/>
    <col min="8203" max="8203" width="34.7109375" bestFit="1" customWidth="1"/>
    <col min="8204" max="8204" width="11" bestFit="1" customWidth="1"/>
    <col min="8210" max="8210" width="10.7109375" customWidth="1"/>
    <col min="8211" max="8211" width="11.28515625" bestFit="1" customWidth="1"/>
    <col min="8213" max="8213" width="7.28515625" customWidth="1"/>
    <col min="8214" max="8214" width="7.7109375" customWidth="1"/>
    <col min="8456" max="8456" width="2.7109375" customWidth="1"/>
    <col min="8457" max="8457" width="29.42578125" customWidth="1"/>
    <col min="8458" max="8458" width="33.7109375" bestFit="1" customWidth="1"/>
    <col min="8459" max="8459" width="34.7109375" bestFit="1" customWidth="1"/>
    <col min="8460" max="8460" width="11" bestFit="1" customWidth="1"/>
    <col min="8466" max="8466" width="10.7109375" customWidth="1"/>
    <col min="8467" max="8467" width="11.28515625" bestFit="1" customWidth="1"/>
    <col min="8469" max="8469" width="7.28515625" customWidth="1"/>
    <col min="8470" max="8470" width="7.7109375" customWidth="1"/>
    <col min="8712" max="8712" width="2.7109375" customWidth="1"/>
    <col min="8713" max="8713" width="29.42578125" customWidth="1"/>
    <col min="8714" max="8714" width="33.7109375" bestFit="1" customWidth="1"/>
    <col min="8715" max="8715" width="34.7109375" bestFit="1" customWidth="1"/>
    <col min="8716" max="8716" width="11" bestFit="1" customWidth="1"/>
    <col min="8722" max="8722" width="10.7109375" customWidth="1"/>
    <col min="8723" max="8723" width="11.28515625" bestFit="1" customWidth="1"/>
    <col min="8725" max="8725" width="7.28515625" customWidth="1"/>
    <col min="8726" max="8726" width="7.7109375" customWidth="1"/>
    <col min="8968" max="8968" width="2.7109375" customWidth="1"/>
    <col min="8969" max="8969" width="29.42578125" customWidth="1"/>
    <col min="8970" max="8970" width="33.7109375" bestFit="1" customWidth="1"/>
    <col min="8971" max="8971" width="34.7109375" bestFit="1" customWidth="1"/>
    <col min="8972" max="8972" width="11" bestFit="1" customWidth="1"/>
    <col min="8978" max="8978" width="10.7109375" customWidth="1"/>
    <col min="8979" max="8979" width="11.28515625" bestFit="1" customWidth="1"/>
    <col min="8981" max="8981" width="7.28515625" customWidth="1"/>
    <col min="8982" max="8982" width="7.7109375" customWidth="1"/>
    <col min="9224" max="9224" width="2.7109375" customWidth="1"/>
    <col min="9225" max="9225" width="29.42578125" customWidth="1"/>
    <col min="9226" max="9226" width="33.7109375" bestFit="1" customWidth="1"/>
    <col min="9227" max="9227" width="34.7109375" bestFit="1" customWidth="1"/>
    <col min="9228" max="9228" width="11" bestFit="1" customWidth="1"/>
    <col min="9234" max="9234" width="10.7109375" customWidth="1"/>
    <col min="9235" max="9235" width="11.28515625" bestFit="1" customWidth="1"/>
    <col min="9237" max="9237" width="7.28515625" customWidth="1"/>
    <col min="9238" max="9238" width="7.7109375" customWidth="1"/>
    <col min="9480" max="9480" width="2.7109375" customWidth="1"/>
    <col min="9481" max="9481" width="29.42578125" customWidth="1"/>
    <col min="9482" max="9482" width="33.7109375" bestFit="1" customWidth="1"/>
    <col min="9483" max="9483" width="34.7109375" bestFit="1" customWidth="1"/>
    <col min="9484" max="9484" width="11" bestFit="1" customWidth="1"/>
    <col min="9490" max="9490" width="10.7109375" customWidth="1"/>
    <col min="9491" max="9491" width="11.28515625" bestFit="1" customWidth="1"/>
    <col min="9493" max="9493" width="7.28515625" customWidth="1"/>
    <col min="9494" max="9494" width="7.7109375" customWidth="1"/>
    <col min="9736" max="9736" width="2.7109375" customWidth="1"/>
    <col min="9737" max="9737" width="29.42578125" customWidth="1"/>
    <col min="9738" max="9738" width="33.7109375" bestFit="1" customWidth="1"/>
    <col min="9739" max="9739" width="34.7109375" bestFit="1" customWidth="1"/>
    <col min="9740" max="9740" width="11" bestFit="1" customWidth="1"/>
    <col min="9746" max="9746" width="10.7109375" customWidth="1"/>
    <col min="9747" max="9747" width="11.28515625" bestFit="1" customWidth="1"/>
    <col min="9749" max="9749" width="7.28515625" customWidth="1"/>
    <col min="9750" max="9750" width="7.7109375" customWidth="1"/>
    <col min="9992" max="9992" width="2.7109375" customWidth="1"/>
    <col min="9993" max="9993" width="29.42578125" customWidth="1"/>
    <col min="9994" max="9994" width="33.7109375" bestFit="1" customWidth="1"/>
    <col min="9995" max="9995" width="34.7109375" bestFit="1" customWidth="1"/>
    <col min="9996" max="9996" width="11" bestFit="1" customWidth="1"/>
    <col min="10002" max="10002" width="10.7109375" customWidth="1"/>
    <col min="10003" max="10003" width="11.28515625" bestFit="1" customWidth="1"/>
    <col min="10005" max="10005" width="7.28515625" customWidth="1"/>
    <col min="10006" max="10006" width="7.7109375" customWidth="1"/>
    <col min="10248" max="10248" width="2.7109375" customWidth="1"/>
    <col min="10249" max="10249" width="29.42578125" customWidth="1"/>
    <col min="10250" max="10250" width="33.7109375" bestFit="1" customWidth="1"/>
    <col min="10251" max="10251" width="34.7109375" bestFit="1" customWidth="1"/>
    <col min="10252" max="10252" width="11" bestFit="1" customWidth="1"/>
    <col min="10258" max="10258" width="10.7109375" customWidth="1"/>
    <col min="10259" max="10259" width="11.28515625" bestFit="1" customWidth="1"/>
    <col min="10261" max="10261" width="7.28515625" customWidth="1"/>
    <col min="10262" max="10262" width="7.7109375" customWidth="1"/>
    <col min="10504" max="10504" width="2.7109375" customWidth="1"/>
    <col min="10505" max="10505" width="29.42578125" customWidth="1"/>
    <col min="10506" max="10506" width="33.7109375" bestFit="1" customWidth="1"/>
    <col min="10507" max="10507" width="34.7109375" bestFit="1" customWidth="1"/>
    <col min="10508" max="10508" width="11" bestFit="1" customWidth="1"/>
    <col min="10514" max="10514" width="10.7109375" customWidth="1"/>
    <col min="10515" max="10515" width="11.28515625" bestFit="1" customWidth="1"/>
    <col min="10517" max="10517" width="7.28515625" customWidth="1"/>
    <col min="10518" max="10518" width="7.7109375" customWidth="1"/>
    <col min="10760" max="10760" width="2.7109375" customWidth="1"/>
    <col min="10761" max="10761" width="29.42578125" customWidth="1"/>
    <col min="10762" max="10762" width="33.7109375" bestFit="1" customWidth="1"/>
    <col min="10763" max="10763" width="34.7109375" bestFit="1" customWidth="1"/>
    <col min="10764" max="10764" width="11" bestFit="1" customWidth="1"/>
    <col min="10770" max="10770" width="10.7109375" customWidth="1"/>
    <col min="10771" max="10771" width="11.28515625" bestFit="1" customWidth="1"/>
    <col min="10773" max="10773" width="7.28515625" customWidth="1"/>
    <col min="10774" max="10774" width="7.7109375" customWidth="1"/>
    <col min="11016" max="11016" width="2.7109375" customWidth="1"/>
    <col min="11017" max="11017" width="29.42578125" customWidth="1"/>
    <col min="11018" max="11018" width="33.7109375" bestFit="1" customWidth="1"/>
    <col min="11019" max="11019" width="34.7109375" bestFit="1" customWidth="1"/>
    <col min="11020" max="11020" width="11" bestFit="1" customWidth="1"/>
    <col min="11026" max="11026" width="10.7109375" customWidth="1"/>
    <col min="11027" max="11027" width="11.28515625" bestFit="1" customWidth="1"/>
    <col min="11029" max="11029" width="7.28515625" customWidth="1"/>
    <col min="11030" max="11030" width="7.7109375" customWidth="1"/>
    <col min="11272" max="11272" width="2.7109375" customWidth="1"/>
    <col min="11273" max="11273" width="29.42578125" customWidth="1"/>
    <col min="11274" max="11274" width="33.7109375" bestFit="1" customWidth="1"/>
    <col min="11275" max="11275" width="34.7109375" bestFit="1" customWidth="1"/>
    <col min="11276" max="11276" width="11" bestFit="1" customWidth="1"/>
    <col min="11282" max="11282" width="10.7109375" customWidth="1"/>
    <col min="11283" max="11283" width="11.28515625" bestFit="1" customWidth="1"/>
    <col min="11285" max="11285" width="7.28515625" customWidth="1"/>
    <col min="11286" max="11286" width="7.7109375" customWidth="1"/>
    <col min="11528" max="11528" width="2.7109375" customWidth="1"/>
    <col min="11529" max="11529" width="29.42578125" customWidth="1"/>
    <col min="11530" max="11530" width="33.7109375" bestFit="1" customWidth="1"/>
    <col min="11531" max="11531" width="34.7109375" bestFit="1" customWidth="1"/>
    <col min="11532" max="11532" width="11" bestFit="1" customWidth="1"/>
    <col min="11538" max="11538" width="10.7109375" customWidth="1"/>
    <col min="11539" max="11539" width="11.28515625" bestFit="1" customWidth="1"/>
    <col min="11541" max="11541" width="7.28515625" customWidth="1"/>
    <col min="11542" max="11542" width="7.7109375" customWidth="1"/>
    <col min="11784" max="11784" width="2.7109375" customWidth="1"/>
    <col min="11785" max="11785" width="29.42578125" customWidth="1"/>
    <col min="11786" max="11786" width="33.7109375" bestFit="1" customWidth="1"/>
    <col min="11787" max="11787" width="34.7109375" bestFit="1" customWidth="1"/>
    <col min="11788" max="11788" width="11" bestFit="1" customWidth="1"/>
    <col min="11794" max="11794" width="10.7109375" customWidth="1"/>
    <col min="11795" max="11795" width="11.28515625" bestFit="1" customWidth="1"/>
    <col min="11797" max="11797" width="7.28515625" customWidth="1"/>
    <col min="11798" max="11798" width="7.7109375" customWidth="1"/>
    <col min="12040" max="12040" width="2.7109375" customWidth="1"/>
    <col min="12041" max="12041" width="29.42578125" customWidth="1"/>
    <col min="12042" max="12042" width="33.7109375" bestFit="1" customWidth="1"/>
    <col min="12043" max="12043" width="34.7109375" bestFit="1" customWidth="1"/>
    <col min="12044" max="12044" width="11" bestFit="1" customWidth="1"/>
    <col min="12050" max="12050" width="10.7109375" customWidth="1"/>
    <col min="12051" max="12051" width="11.28515625" bestFit="1" customWidth="1"/>
    <col min="12053" max="12053" width="7.28515625" customWidth="1"/>
    <col min="12054" max="12054" width="7.7109375" customWidth="1"/>
    <col min="12296" max="12296" width="2.7109375" customWidth="1"/>
    <col min="12297" max="12297" width="29.42578125" customWidth="1"/>
    <col min="12298" max="12298" width="33.7109375" bestFit="1" customWidth="1"/>
    <col min="12299" max="12299" width="34.7109375" bestFit="1" customWidth="1"/>
    <col min="12300" max="12300" width="11" bestFit="1" customWidth="1"/>
    <col min="12306" max="12306" width="10.7109375" customWidth="1"/>
    <col min="12307" max="12307" width="11.28515625" bestFit="1" customWidth="1"/>
    <col min="12309" max="12309" width="7.28515625" customWidth="1"/>
    <col min="12310" max="12310" width="7.7109375" customWidth="1"/>
    <col min="12552" max="12552" width="2.7109375" customWidth="1"/>
    <col min="12553" max="12553" width="29.42578125" customWidth="1"/>
    <col min="12554" max="12554" width="33.7109375" bestFit="1" customWidth="1"/>
    <col min="12555" max="12555" width="34.7109375" bestFit="1" customWidth="1"/>
    <col min="12556" max="12556" width="11" bestFit="1" customWidth="1"/>
    <col min="12562" max="12562" width="10.7109375" customWidth="1"/>
    <col min="12563" max="12563" width="11.28515625" bestFit="1" customWidth="1"/>
    <col min="12565" max="12565" width="7.28515625" customWidth="1"/>
    <col min="12566" max="12566" width="7.7109375" customWidth="1"/>
    <col min="12808" max="12808" width="2.7109375" customWidth="1"/>
    <col min="12809" max="12809" width="29.42578125" customWidth="1"/>
    <col min="12810" max="12810" width="33.7109375" bestFit="1" customWidth="1"/>
    <col min="12811" max="12811" width="34.7109375" bestFit="1" customWidth="1"/>
    <col min="12812" max="12812" width="11" bestFit="1" customWidth="1"/>
    <col min="12818" max="12818" width="10.7109375" customWidth="1"/>
    <col min="12819" max="12819" width="11.28515625" bestFit="1" customWidth="1"/>
    <col min="12821" max="12821" width="7.28515625" customWidth="1"/>
    <col min="12822" max="12822" width="7.7109375" customWidth="1"/>
    <col min="13064" max="13064" width="2.7109375" customWidth="1"/>
    <col min="13065" max="13065" width="29.42578125" customWidth="1"/>
    <col min="13066" max="13066" width="33.7109375" bestFit="1" customWidth="1"/>
    <col min="13067" max="13067" width="34.7109375" bestFit="1" customWidth="1"/>
    <col min="13068" max="13068" width="11" bestFit="1" customWidth="1"/>
    <col min="13074" max="13074" width="10.7109375" customWidth="1"/>
    <col min="13075" max="13075" width="11.28515625" bestFit="1" customWidth="1"/>
    <col min="13077" max="13077" width="7.28515625" customWidth="1"/>
    <col min="13078" max="13078" width="7.7109375" customWidth="1"/>
    <col min="13320" max="13320" width="2.7109375" customWidth="1"/>
    <col min="13321" max="13321" width="29.42578125" customWidth="1"/>
    <col min="13322" max="13322" width="33.7109375" bestFit="1" customWidth="1"/>
    <col min="13323" max="13323" width="34.7109375" bestFit="1" customWidth="1"/>
    <col min="13324" max="13324" width="11" bestFit="1" customWidth="1"/>
    <col min="13330" max="13330" width="10.7109375" customWidth="1"/>
    <col min="13331" max="13331" width="11.28515625" bestFit="1" customWidth="1"/>
    <col min="13333" max="13333" width="7.28515625" customWidth="1"/>
    <col min="13334" max="13334" width="7.7109375" customWidth="1"/>
    <col min="13576" max="13576" width="2.7109375" customWidth="1"/>
    <col min="13577" max="13577" width="29.42578125" customWidth="1"/>
    <col min="13578" max="13578" width="33.7109375" bestFit="1" customWidth="1"/>
    <col min="13579" max="13579" width="34.7109375" bestFit="1" customWidth="1"/>
    <col min="13580" max="13580" width="11" bestFit="1" customWidth="1"/>
    <col min="13586" max="13586" width="10.7109375" customWidth="1"/>
    <col min="13587" max="13587" width="11.28515625" bestFit="1" customWidth="1"/>
    <col min="13589" max="13589" width="7.28515625" customWidth="1"/>
    <col min="13590" max="13590" width="7.7109375" customWidth="1"/>
    <col min="13832" max="13832" width="2.7109375" customWidth="1"/>
    <col min="13833" max="13833" width="29.42578125" customWidth="1"/>
    <col min="13834" max="13834" width="33.7109375" bestFit="1" customWidth="1"/>
    <col min="13835" max="13835" width="34.7109375" bestFit="1" customWidth="1"/>
    <col min="13836" max="13836" width="11" bestFit="1" customWidth="1"/>
    <col min="13842" max="13842" width="10.7109375" customWidth="1"/>
    <col min="13843" max="13843" width="11.28515625" bestFit="1" customWidth="1"/>
    <col min="13845" max="13845" width="7.28515625" customWidth="1"/>
    <col min="13846" max="13846" width="7.7109375" customWidth="1"/>
    <col min="14088" max="14088" width="2.7109375" customWidth="1"/>
    <col min="14089" max="14089" width="29.42578125" customWidth="1"/>
    <col min="14090" max="14090" width="33.7109375" bestFit="1" customWidth="1"/>
    <col min="14091" max="14091" width="34.7109375" bestFit="1" customWidth="1"/>
    <col min="14092" max="14092" width="11" bestFit="1" customWidth="1"/>
    <col min="14098" max="14098" width="10.7109375" customWidth="1"/>
    <col min="14099" max="14099" width="11.28515625" bestFit="1" customWidth="1"/>
    <col min="14101" max="14101" width="7.28515625" customWidth="1"/>
    <col min="14102" max="14102" width="7.7109375" customWidth="1"/>
    <col min="14344" max="14344" width="2.7109375" customWidth="1"/>
    <col min="14345" max="14345" width="29.42578125" customWidth="1"/>
    <col min="14346" max="14346" width="33.7109375" bestFit="1" customWidth="1"/>
    <col min="14347" max="14347" width="34.7109375" bestFit="1" customWidth="1"/>
    <col min="14348" max="14348" width="11" bestFit="1" customWidth="1"/>
    <col min="14354" max="14354" width="10.7109375" customWidth="1"/>
    <col min="14355" max="14355" width="11.28515625" bestFit="1" customWidth="1"/>
    <col min="14357" max="14357" width="7.28515625" customWidth="1"/>
    <col min="14358" max="14358" width="7.7109375" customWidth="1"/>
    <col min="14600" max="14600" width="2.7109375" customWidth="1"/>
    <col min="14601" max="14601" width="29.42578125" customWidth="1"/>
    <col min="14602" max="14602" width="33.7109375" bestFit="1" customWidth="1"/>
    <col min="14603" max="14603" width="34.7109375" bestFit="1" customWidth="1"/>
    <col min="14604" max="14604" width="11" bestFit="1" customWidth="1"/>
    <col min="14610" max="14610" width="10.7109375" customWidth="1"/>
    <col min="14611" max="14611" width="11.28515625" bestFit="1" customWidth="1"/>
    <col min="14613" max="14613" width="7.28515625" customWidth="1"/>
    <col min="14614" max="14614" width="7.7109375" customWidth="1"/>
    <col min="14856" max="14856" width="2.7109375" customWidth="1"/>
    <col min="14857" max="14857" width="29.42578125" customWidth="1"/>
    <col min="14858" max="14858" width="33.7109375" bestFit="1" customWidth="1"/>
    <col min="14859" max="14859" width="34.7109375" bestFit="1" customWidth="1"/>
    <col min="14860" max="14860" width="11" bestFit="1" customWidth="1"/>
    <col min="14866" max="14866" width="10.7109375" customWidth="1"/>
    <col min="14867" max="14867" width="11.28515625" bestFit="1" customWidth="1"/>
    <col min="14869" max="14869" width="7.28515625" customWidth="1"/>
    <col min="14870" max="14870" width="7.7109375" customWidth="1"/>
    <col min="15112" max="15112" width="2.7109375" customWidth="1"/>
    <col min="15113" max="15113" width="29.42578125" customWidth="1"/>
    <col min="15114" max="15114" width="33.7109375" bestFit="1" customWidth="1"/>
    <col min="15115" max="15115" width="34.7109375" bestFit="1" customWidth="1"/>
    <col min="15116" max="15116" width="11" bestFit="1" customWidth="1"/>
    <col min="15122" max="15122" width="10.7109375" customWidth="1"/>
    <col min="15123" max="15123" width="11.28515625" bestFit="1" customWidth="1"/>
    <col min="15125" max="15125" width="7.28515625" customWidth="1"/>
    <col min="15126" max="15126" width="7.7109375" customWidth="1"/>
    <col min="15368" max="15368" width="2.7109375" customWidth="1"/>
    <col min="15369" max="15369" width="29.42578125" customWidth="1"/>
    <col min="15370" max="15370" width="33.7109375" bestFit="1" customWidth="1"/>
    <col min="15371" max="15371" width="34.7109375" bestFit="1" customWidth="1"/>
    <col min="15372" max="15372" width="11" bestFit="1" customWidth="1"/>
    <col min="15378" max="15378" width="10.7109375" customWidth="1"/>
    <col min="15379" max="15379" width="11.28515625" bestFit="1" customWidth="1"/>
    <col min="15381" max="15381" width="7.28515625" customWidth="1"/>
    <col min="15382" max="15382" width="7.7109375" customWidth="1"/>
    <col min="15624" max="15624" width="2.7109375" customWidth="1"/>
    <col min="15625" max="15625" width="29.42578125" customWidth="1"/>
    <col min="15626" max="15626" width="33.7109375" bestFit="1" customWidth="1"/>
    <col min="15627" max="15627" width="34.7109375" bestFit="1" customWidth="1"/>
    <col min="15628" max="15628" width="11" bestFit="1" customWidth="1"/>
    <col min="15634" max="15634" width="10.7109375" customWidth="1"/>
    <col min="15635" max="15635" width="11.28515625" bestFit="1" customWidth="1"/>
    <col min="15637" max="15637" width="7.28515625" customWidth="1"/>
    <col min="15638" max="15638" width="7.7109375" customWidth="1"/>
    <col min="15880" max="15880" width="2.7109375" customWidth="1"/>
    <col min="15881" max="15881" width="29.42578125" customWidth="1"/>
    <col min="15882" max="15882" width="33.7109375" bestFit="1" customWidth="1"/>
    <col min="15883" max="15883" width="34.7109375" bestFit="1" customWidth="1"/>
    <col min="15884" max="15884" width="11" bestFit="1" customWidth="1"/>
    <col min="15890" max="15890" width="10.7109375" customWidth="1"/>
    <col min="15891" max="15891" width="11.28515625" bestFit="1" customWidth="1"/>
    <col min="15893" max="15893" width="7.28515625" customWidth="1"/>
    <col min="15894" max="15894" width="7.7109375" customWidth="1"/>
    <col min="16136" max="16136" width="2.7109375" customWidth="1"/>
    <col min="16137" max="16137" width="29.42578125" customWidth="1"/>
    <col min="16138" max="16138" width="33.7109375" bestFit="1" customWidth="1"/>
    <col min="16139" max="16139" width="34.7109375" bestFit="1" customWidth="1"/>
    <col min="16140" max="16140" width="11" bestFit="1" customWidth="1"/>
    <col min="16146" max="16146" width="10.7109375" customWidth="1"/>
    <col min="16147" max="16147" width="11.28515625" bestFit="1" customWidth="1"/>
    <col min="16149" max="16149" width="7.28515625" customWidth="1"/>
    <col min="16150" max="16150" width="7.7109375" customWidth="1"/>
  </cols>
  <sheetData>
    <row r="1" spans="1:67" ht="18" customHeight="1" x14ac:dyDescent="0.25">
      <c r="A1" s="19"/>
      <c r="B1" s="149" t="s">
        <v>1046</v>
      </c>
      <c r="C1" s="19"/>
      <c r="D1" s="19"/>
      <c r="K1" s="149" t="s">
        <v>1047</v>
      </c>
      <c r="AB1" s="19"/>
    </row>
    <row r="2" spans="1:67" x14ac:dyDescent="0.25">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25">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25">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25">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25">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25">
      <c r="AA7" s="19"/>
      <c r="AG7" s="861"/>
      <c r="AH7" s="861"/>
      <c r="AI7" s="861"/>
      <c r="AJ7" s="861"/>
      <c r="AK7" s="861"/>
      <c r="AL7" s="861"/>
      <c r="AM7" s="861"/>
      <c r="AN7" s="861"/>
      <c r="AO7" s="861"/>
      <c r="AP7" s="861"/>
      <c r="AQ7" s="861"/>
      <c r="AR7" s="861"/>
      <c r="AS7" s="861"/>
      <c r="AT7" s="861"/>
      <c r="AU7" s="861"/>
    </row>
    <row r="8" spans="1:67" s="19" customFormat="1" x14ac:dyDescent="0.25">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25">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25">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35357.286557695967</v>
      </c>
      <c r="AG10" s="718">
        <f t="shared" ref="AG10:AU10" si="6">SUM(AG11:AG34)</f>
        <v>35357.286557695967</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9821468.488248881</v>
      </c>
      <c r="AY10" s="718">
        <f t="shared" ref="AY10:BM10" si="7">SUM(AY11:AY34)</f>
        <v>9821468.488248881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25">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3463.9155579160852</v>
      </c>
      <c r="AG11" s="728">
        <f>SUMIF(TC_Private!$AV$6:$AV$24,TRA_Fuel!$AE11,TC_Private!AX$6:AX$24)+SUMIF(TB!$AV$6:$AV$24,TRA_Fuel!$AE11,TB!AX$6:AX$24)+SUMIF(TF_Private!$AV$11:$AV$29,TRA_Fuel!$AE11,TF_Private!AX$11:AX$29)</f>
        <v>3463.9155579160852</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962198.76608780143</v>
      </c>
      <c r="AY11" s="728">
        <f>AG11/3.6*1000</f>
        <v>962198.76608780143</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25">
      <c r="B12" s="219" t="str">
        <f>B11</f>
        <v>TRABDL00</v>
      </c>
      <c r="C12" s="224"/>
      <c r="D12" s="230"/>
      <c r="E12" s="224"/>
      <c r="F12" s="224"/>
      <c r="G12" s="224"/>
      <c r="H12" s="231">
        <f>$K$3</f>
        <v>2019</v>
      </c>
      <c r="I12" s="224"/>
      <c r="J12" s="232" t="s">
        <v>1064</v>
      </c>
      <c r="K12" s="232" t="s">
        <v>85</v>
      </c>
      <c r="L12" s="636">
        <f t="shared" ref="L12:Z12" si="23">LOOKUP($F11, $AE$11:$AE$34, AG$11:AG$34*$L$6)</f>
        <v>4329.8944473951069</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1683.693402658351</v>
      </c>
      <c r="AG12" s="728">
        <f>SUMIF(TC_Private!$AV$6:$AV$24,TRA_Fuel!$AE12,TC_Private!AX$6:AX$24)+SUMIF(TB!$AV$6:$AV$24,TRA_Fuel!$AE12,TB!AX$6:AX$24)+SUMIF(TF_Private!$AV$11:$AV$29,TRA_Fuel!$AE12,TF_Private!AX$11:AX$29)</f>
        <v>1683.693402658351</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467692.61184954195</v>
      </c>
      <c r="AY12" s="728">
        <f>AG12/3.6*1000</f>
        <v>467692.61184954195</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25">
      <c r="B13" s="219" t="str">
        <f t="shared" ref="B13:B16" si="38">B12</f>
        <v>TRABDL00</v>
      </c>
      <c r="C13" s="224"/>
      <c r="D13" s="230"/>
      <c r="E13" s="224"/>
      <c r="F13" s="224"/>
      <c r="G13" s="224"/>
      <c r="H13" s="231">
        <v>2020</v>
      </c>
      <c r="I13" s="224"/>
      <c r="J13" s="232" t="s">
        <v>1064</v>
      </c>
      <c r="K13" s="232" t="s">
        <v>85</v>
      </c>
      <c r="L13" s="636">
        <f t="shared" ref="L13:Z16" si="39">L$12*LOOKUP($H13, $AF$47:$AF$50, AG$47:AG$50)</f>
        <v>3463.9155579160856</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782.67689511710307</v>
      </c>
      <c r="AG13" s="728">
        <f>SUMIF(TC_Private!$AV$6:$AV$24,TRA_Fuel!$AE13,TC_Private!AX$6:AX$24)+SUMIF(TB!$AV$6:$AV$24,TRA_Fuel!$AE13,TB!AX$6:AX$24)+SUMIF(TF_Private!$AV$11:$AV$29,TRA_Fuel!$AE13,TF_Private!AX$11:AX$29)</f>
        <v>782.67689511710307</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217410.24864363973</v>
      </c>
      <c r="AY13" s="728">
        <f t="shared" ref="AY13:AY22" si="41">AG13/3.6*1000</f>
        <v>217410.24864363973</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25">
      <c r="B14" s="219" t="str">
        <f t="shared" si="38"/>
        <v>TRABDL00</v>
      </c>
      <c r="C14" s="224"/>
      <c r="D14" s="230"/>
      <c r="E14" s="224"/>
      <c r="F14" s="224"/>
      <c r="G14" s="224"/>
      <c r="H14" s="231">
        <v>2030</v>
      </c>
      <c r="I14" s="224"/>
      <c r="J14" s="232" t="s">
        <v>1064</v>
      </c>
      <c r="K14" s="232" t="s">
        <v>85</v>
      </c>
      <c r="L14" s="636">
        <f t="shared" si="39"/>
        <v>1731.9577789580428</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25">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25">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25">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25">
      <c r="B18" s="219" t="str">
        <f>B17</f>
        <v>TRABDLM00</v>
      </c>
      <c r="C18" s="224"/>
      <c r="D18" s="230"/>
      <c r="E18" s="224"/>
      <c r="F18" s="224"/>
      <c r="G18" s="224"/>
      <c r="H18" s="231">
        <f>$K$3</f>
        <v>2019</v>
      </c>
      <c r="I18" s="224"/>
      <c r="J18" s="232" t="s">
        <v>1064</v>
      </c>
      <c r="K18" s="232" t="s">
        <v>85</v>
      </c>
      <c r="L18" s="636">
        <f t="shared" ref="L18:Z18" si="56">LOOKUP($F17, $AE$11:$AE$34, AG$11:AG$34*$L$6)</f>
        <v>2104.6167533229386</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19011.302736728456</v>
      </c>
      <c r="AG18" s="728">
        <f>SUMIF(TC_Private!$AV$6:$AV$24,TRA_Fuel!$AE18,TC_Private!AX$6:AX$24)+SUMIF(TB!$AV$6:$AV$24,TRA_Fuel!$AE18,TB!AX$6:AX$24)+SUMIF(TF_Private!$AV$11:$AV$29,TRA_Fuel!$AE18,TF_Private!AX$11:AX$29)</f>
        <v>19011.302736728456</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5280917.4268690161</v>
      </c>
      <c r="AY18" s="728">
        <f t="shared" si="41"/>
        <v>5280917.4268690161</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25">
      <c r="B19" s="219" t="str">
        <f t="shared" ref="B19:B22" si="57">B18</f>
        <v>TRABDLM00</v>
      </c>
      <c r="C19" s="224"/>
      <c r="D19" s="230"/>
      <c r="E19" s="224"/>
      <c r="F19" s="224"/>
      <c r="G19" s="224"/>
      <c r="H19" s="231">
        <v>2020</v>
      </c>
      <c r="I19" s="224"/>
      <c r="J19" s="232" t="s">
        <v>1064</v>
      </c>
      <c r="K19" s="232" t="s">
        <v>85</v>
      </c>
      <c r="L19" s="636">
        <f>L$18*LOOKUP($H19, $AF$47:$AF$50, AG$47:AG$50)</f>
        <v>1683.693402658351</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104.74717050230925</v>
      </c>
      <c r="AG19" s="728">
        <f>SUMIF(TC_Private!$AV$6:$AV$24,TRA_Fuel!$AE19,TC_Private!AX$6:AX$24)+SUMIF(TB!$AV$6:$AV$24,TRA_Fuel!$AE19,TB!AX$6:AX$24)+SUMIF(TF_Private!$AV$11:$AV$29,TRA_Fuel!$AE19,TF_Private!AX$11:AX$29)</f>
        <v>104.74717050230925</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29096.436250641458</v>
      </c>
      <c r="AY19" s="728">
        <f t="shared" si="41"/>
        <v>29096.436250641458</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25">
      <c r="B20" s="219" t="str">
        <f t="shared" si="57"/>
        <v>TRABDLM00</v>
      </c>
      <c r="C20" s="224"/>
      <c r="D20" s="230"/>
      <c r="E20" s="224"/>
      <c r="F20" s="224"/>
      <c r="G20" s="224"/>
      <c r="H20" s="231">
        <v>2030</v>
      </c>
      <c r="I20" s="224"/>
      <c r="J20" s="232" t="s">
        <v>1064</v>
      </c>
      <c r="K20" s="232" t="s">
        <v>85</v>
      </c>
      <c r="L20" s="636">
        <f>L$18*LOOKUP($H20, $AF$47:$AF$50, AG$47:AG$50)</f>
        <v>841.84670132917552</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25">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903.44671637364706</v>
      </c>
      <c r="AG21" s="728">
        <f>SUMIF(TC_Private!$AV$6:$AV$24,TRA_Fuel!$AE21,TC_Private!AX$6:AX$24)+SUMIF(TB!$AV$6:$AV$24,TRA_Fuel!$AE21,TB!AX$6:AX$24)+SUMIF(TF_Private!$AV$11:$AV$29,TRA_Fuel!$AE21,TF_Private!AX$11:AX$29)</f>
        <v>903.44671637364706</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250957.42121490196</v>
      </c>
      <c r="AY21" s="728">
        <f t="shared" si="41"/>
        <v>250957.42121490196</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25">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267.34366805997593</v>
      </c>
      <c r="AG22" s="728">
        <f>SUMIF(TC_Private!$AV$6:$AV$24,TRA_Fuel!$AE22,TC_Private!AX$6:AX$24)+SUMIF(TB!$AV$6:$AV$24,TRA_Fuel!$AE22,TB!AX$6:AX$24)+SUMIF(TF_Private!$AV$11:$AV$29,TRA_Fuel!$AE22,TF_Private!AX$11:AX$29)</f>
        <v>267.34366805997593</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74262.130016659983</v>
      </c>
      <c r="AY22" s="728">
        <f t="shared" si="41"/>
        <v>74262.130016659983</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25">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9021.6108183158958</v>
      </c>
      <c r="AG23" s="728">
        <f>SUMIF(TC_Private!$AV$6:$AV$24,TRA_Fuel!$AE23,TC_Private!AX$6:AX$24)+SUMIF(TB!$AV$6:$AV$24,TRA_Fuel!$AE23,TB!AX$6:AX$24)+SUMIF(TF_Private!$AV$11:$AV$29,TRA_Fuel!$AE23,TF_Private!AX$11:AX$29)</f>
        <v>9021.6108183158958</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2506003.0050877491</v>
      </c>
      <c r="AY23" s="728">
        <f t="shared" ref="AY23:AY28" si="63">AG23/3.6*1000</f>
        <v>2506003.0050877491</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25">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25">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25">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25">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25">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25">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25">
      <c r="B30" s="219" t="str">
        <f>B29</f>
        <v>TRABGS00</v>
      </c>
      <c r="C30" s="224"/>
      <c r="D30" s="230"/>
      <c r="E30" s="224"/>
      <c r="F30" s="224"/>
      <c r="G30" s="224"/>
      <c r="H30" s="231">
        <f>$K$3</f>
        <v>2019</v>
      </c>
      <c r="I30" s="224"/>
      <c r="J30" s="232" t="s">
        <v>1064</v>
      </c>
      <c r="K30" s="232" t="s">
        <v>85</v>
      </c>
      <c r="L30" s="636" cm="1">
        <f t="array" ref="L30">LOOKUP($F29, $AE$11:$AE$34, AG$11:AG$34*$L$6)</f>
        <v>978.34611889637881</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25">
      <c r="B31" s="219" t="str">
        <f t="shared" ref="B31:B33" si="96">B30</f>
        <v>TRABGS00</v>
      </c>
      <c r="C31" s="224"/>
      <c r="D31" s="230"/>
      <c r="E31" s="224"/>
      <c r="F31" s="224"/>
      <c r="G31" s="224"/>
      <c r="H31" s="231">
        <v>2020</v>
      </c>
      <c r="I31" s="224"/>
      <c r="J31" s="232" t="s">
        <v>1064</v>
      </c>
      <c r="K31" s="232" t="s">
        <v>85</v>
      </c>
      <c r="L31" s="636">
        <f t="shared" ref="L31:Z34" si="97">L$30*LOOKUP($H31, $AF$47:$AF$50, AG$47:AG$50)</f>
        <v>782.67689511710307</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118.54959202413836</v>
      </c>
      <c r="AG31" s="728">
        <f>SUMIF(TC_Private!$AV$6:$AV$24,TRA_Fuel!$AE31,TC_Private!AX$6:AX$24)+SUMIF(TB!$AV$6:$AV$24,TRA_Fuel!$AE31,TB!AX$6:AX$24)+SUMIF(TF_Private!$AV$11:$AV$29,TRA_Fuel!$AE31,TF_Private!AX$11:AX$29)</f>
        <v>118.54959202413836</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32930.442228927321</v>
      </c>
      <c r="AY31" s="728">
        <f t="shared" si="94"/>
        <v>32930.442228927321</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25">
      <c r="B32" s="219" t="str">
        <f t="shared" si="96"/>
        <v>TRABGS00</v>
      </c>
      <c r="C32" s="224"/>
      <c r="D32" s="230"/>
      <c r="E32" s="224"/>
      <c r="F32" s="224"/>
      <c r="G32" s="224"/>
      <c r="H32" s="231">
        <v>2030</v>
      </c>
      <c r="I32" s="224"/>
      <c r="J32" s="232" t="s">
        <v>1064</v>
      </c>
      <c r="K32" s="232" t="s">
        <v>85</v>
      </c>
      <c r="L32" s="636">
        <f t="shared" si="97"/>
        <v>391.33844755855154</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25">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25">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25">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25">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25">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25">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25">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25">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25">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25">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25">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25">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25">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25">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7786920.4319567652</v>
      </c>
      <c r="AY46" s="831">
        <f>AY17+AY18+AY23+AY25+AY27+AY28</f>
        <v>7786920.4319567652</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25">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1755110.9291689054</v>
      </c>
      <c r="AY47" s="831">
        <f>AY11+AY12+AY21+AY22</f>
        <v>1755110.9291689054</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25">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32930.442228927321</v>
      </c>
      <c r="AY48" s="831">
        <f>AY31</f>
        <v>32930.442228927321</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25">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25">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29096.436250641458</v>
      </c>
      <c r="AY50" s="831">
        <f>AY19</f>
        <v>29096.436250641458</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25">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25">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9604058.2396052405</v>
      </c>
      <c r="AY52" s="831">
        <f>SUM(AY46:AY51)</f>
        <v>9604058.2396052405</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25">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25">
      <c r="B54" s="219" t="str">
        <f>B53</f>
        <v>TRAETH00</v>
      </c>
      <c r="C54" s="224"/>
      <c r="D54" s="230"/>
      <c r="E54" s="224"/>
      <c r="F54" s="224"/>
      <c r="G54" s="224"/>
      <c r="H54" s="231">
        <f>$K$3</f>
        <v>2019</v>
      </c>
      <c r="I54" s="224"/>
      <c r="J54" s="232" t="s">
        <v>1064</v>
      </c>
      <c r="K54" s="232" t="s">
        <v>85</v>
      </c>
      <c r="L54" s="636">
        <f t="shared" ref="L54:Z54" si="130">LOOKUP($F53, $AE$11:$AE$34, AG$11:AG$34*$L$6)</f>
        <v>1129.3083954670587</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25">
      <c r="B55" s="219" t="str">
        <f t="shared" ref="B55:B57" si="131">B54</f>
        <v>TRAETH00</v>
      </c>
      <c r="C55" s="224"/>
      <c r="D55" s="230"/>
      <c r="E55" s="224"/>
      <c r="F55" s="224"/>
      <c r="G55" s="224"/>
      <c r="H55" s="231">
        <v>2020</v>
      </c>
      <c r="I55" s="224"/>
      <c r="J55" s="232" t="s">
        <v>1064</v>
      </c>
      <c r="K55" s="232" t="s">
        <v>85</v>
      </c>
      <c r="L55" s="636">
        <f t="shared" ref="L55:Z58" si="132">L$54*LOOKUP($H55, $AF$47:$AF$50, AG$47:AG$50)</f>
        <v>903.44671637364706</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25">
      <c r="B56" s="219" t="str">
        <f t="shared" si="131"/>
        <v>TRAETH00</v>
      </c>
      <c r="C56" s="224"/>
      <c r="D56" s="230"/>
      <c r="E56" s="224"/>
      <c r="F56" s="224"/>
      <c r="G56" s="224"/>
      <c r="H56" s="231">
        <v>2030</v>
      </c>
      <c r="I56" s="224"/>
      <c r="J56" s="232" t="s">
        <v>1064</v>
      </c>
      <c r="K56" s="232" t="s">
        <v>85</v>
      </c>
      <c r="L56" s="636">
        <f t="shared" si="132"/>
        <v>451.72335818682353</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25">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25">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25">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25">
      <c r="B60" s="219" t="str">
        <f>B59</f>
        <v>TRAETHM00</v>
      </c>
      <c r="C60" s="224"/>
      <c r="D60" s="230"/>
      <c r="E60" s="224"/>
      <c r="F60" s="224"/>
      <c r="G60" s="224"/>
      <c r="H60" s="231">
        <f>$K$3</f>
        <v>2019</v>
      </c>
      <c r="I60" s="224"/>
      <c r="J60" s="232" t="s">
        <v>1064</v>
      </c>
      <c r="K60" s="232" t="s">
        <v>85</v>
      </c>
      <c r="L60" s="636">
        <f t="shared" ref="L60:Z60" si="133">LOOKUP($F59, $AE$11:$AE$34, AG$11:AG$34*$L$6)</f>
        <v>334.17958507496991</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25">
      <c r="B61" s="219" t="str">
        <f t="shared" ref="B61:B63" si="134">B60</f>
        <v>TRAETHM00</v>
      </c>
      <c r="C61" s="224"/>
      <c r="D61" s="230"/>
      <c r="E61" s="224"/>
      <c r="F61" s="224"/>
      <c r="G61" s="224"/>
      <c r="H61" s="231">
        <v>2020</v>
      </c>
      <c r="I61" s="224"/>
      <c r="J61" s="232" t="s">
        <v>1064</v>
      </c>
      <c r="K61" s="232" t="s">
        <v>85</v>
      </c>
      <c r="L61" s="636">
        <f t="shared" ref="L61:Z64" si="135">L$60*LOOKUP($H61, $AF$47:$AF$50, AG$47:AG$50)</f>
        <v>267.34366805997593</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25">
      <c r="B62" s="219" t="str">
        <f t="shared" si="134"/>
        <v>TRAETHM00</v>
      </c>
      <c r="C62" s="224"/>
      <c r="D62" s="230"/>
      <c r="E62" s="224"/>
      <c r="F62" s="224"/>
      <c r="G62" s="224"/>
      <c r="H62" s="231">
        <v>2030</v>
      </c>
      <c r="I62" s="224"/>
      <c r="J62" s="232" t="s">
        <v>1064</v>
      </c>
      <c r="K62" s="232" t="s">
        <v>85</v>
      </c>
      <c r="L62" s="636">
        <f t="shared" si="135"/>
        <v>133.67183402998796</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25">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25">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25">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25">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25">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25">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12375588.675855882</v>
      </c>
      <c r="AY68" s="832">
        <f t="shared" ref="AY68:BJ68" si="141">SUM(AY50:AY67)</f>
        <v>9704596.6758558825</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25">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25">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25">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25">
      <c r="B72" s="219" t="str">
        <f>B71</f>
        <v>TRANGS00</v>
      </c>
      <c r="C72" s="224"/>
      <c r="D72" s="230"/>
      <c r="E72" s="224"/>
      <c r="F72" s="224"/>
      <c r="G72" s="224"/>
      <c r="H72" s="231">
        <f>$K$3</f>
        <v>2019</v>
      </c>
      <c r="I72" s="224"/>
      <c r="J72" s="232" t="s">
        <v>1064</v>
      </c>
      <c r="K72" s="232" t="s">
        <v>85</v>
      </c>
      <c r="L72" s="636">
        <f t="shared" ref="L72:Z72" si="143">LOOKUP($F71, $AE$11:$AE$34, AG$11:AG$34*$L$6)</f>
        <v>148.18699003017295</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25">
      <c r="B73" s="219" t="str">
        <f t="shared" ref="B73:B75" si="144">B72</f>
        <v>TRANGS00</v>
      </c>
      <c r="C73" s="224"/>
      <c r="D73" s="230"/>
      <c r="E73" s="224"/>
      <c r="F73" s="224"/>
      <c r="G73" s="224"/>
      <c r="H73" s="231">
        <v>2020</v>
      </c>
      <c r="I73" s="224"/>
      <c r="J73" s="232" t="s">
        <v>1064</v>
      </c>
      <c r="K73" s="232" t="s">
        <v>85</v>
      </c>
      <c r="L73" s="636">
        <f t="shared" ref="L73:Z76" si="145">L$72*LOOKUP($H73, $AF$47:$AF$50, AG$47:AG$50)</f>
        <v>118.54959202413836</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25">
      <c r="B74" s="219" t="str">
        <f t="shared" si="144"/>
        <v>TRANGS00</v>
      </c>
      <c r="C74" s="224"/>
      <c r="D74" s="230"/>
      <c r="E74" s="224"/>
      <c r="F74" s="224"/>
      <c r="G74" s="224"/>
      <c r="H74" s="231">
        <v>2030</v>
      </c>
      <c r="I74" s="224"/>
      <c r="J74" s="232" t="s">
        <v>1064</v>
      </c>
      <c r="K74" s="232" t="s">
        <v>85</v>
      </c>
      <c r="L74" s="636">
        <f t="shared" si="145"/>
        <v>59.274796012069181</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25">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25">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25">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25">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25">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25">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25">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25">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25">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25">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25">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25">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25">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25">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25">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row>
    <row r="90" spans="1:31" x14ac:dyDescent="0.25">
      <c r="B90" s="219" t="str">
        <f>B89</f>
        <v>TRADST00</v>
      </c>
      <c r="C90" s="224"/>
      <c r="D90" s="230"/>
      <c r="E90" s="224"/>
      <c r="F90" s="224"/>
      <c r="G90" s="224"/>
      <c r="H90" s="231">
        <f>$K$3</f>
        <v>2019</v>
      </c>
      <c r="I90" s="224"/>
      <c r="J90" s="232" t="s">
        <v>1064</v>
      </c>
      <c r="K90" s="232" t="s">
        <v>85</v>
      </c>
      <c r="L90" s="636">
        <f t="shared" ref="L90:Z90" si="150">LOOKUP($F89, $AE$11:$AE$34, AG$11:AG$34*$L$6)</f>
        <v>23764.128420910569</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25">
      <c r="B91" s="219" t="str">
        <f t="shared" ref="B91:B93" si="151">B90</f>
        <v>TRADST00</v>
      </c>
      <c r="C91" s="224"/>
      <c r="D91" s="230"/>
      <c r="E91" s="224"/>
      <c r="F91" s="224"/>
      <c r="G91" s="224"/>
      <c r="H91" s="231">
        <v>2020</v>
      </c>
      <c r="I91" s="224"/>
      <c r="J91" s="232" t="s">
        <v>1064</v>
      </c>
      <c r="K91" s="232" t="s">
        <v>85</v>
      </c>
      <c r="L91" s="636">
        <f t="shared" ref="L91:Z94" si="152">L$90*LOOKUP($H91, $AF$47:$AF$50, AG$47:AG$50)</f>
        <v>19011.302736728456</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25">
      <c r="B92" s="219" t="str">
        <f t="shared" si="151"/>
        <v>TRADST00</v>
      </c>
      <c r="C92" s="224"/>
      <c r="D92" s="230"/>
      <c r="E92" s="224"/>
      <c r="F92" s="224"/>
      <c r="G92" s="224"/>
      <c r="H92" s="231">
        <v>2030</v>
      </c>
      <c r="I92" s="224"/>
      <c r="J92" s="232" t="s">
        <v>1064</v>
      </c>
      <c r="K92" s="232" t="s">
        <v>85</v>
      </c>
      <c r="L92" s="636">
        <f t="shared" si="152"/>
        <v>9505.6513683642279</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25">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25">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25">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25">
      <c r="B96" s="219" t="str">
        <f>B95</f>
        <v>TRAGSL00</v>
      </c>
      <c r="C96" s="224"/>
      <c r="D96" s="230"/>
      <c r="E96" s="224"/>
      <c r="F96" s="224"/>
      <c r="G96" s="224"/>
      <c r="H96" s="231">
        <f>$K$3</f>
        <v>2019</v>
      </c>
      <c r="I96" s="224"/>
      <c r="J96" s="232" t="s">
        <v>1064</v>
      </c>
      <c r="K96" s="232" t="s">
        <v>85</v>
      </c>
      <c r="L96" s="636">
        <f t="shared" ref="L96:Z96" si="153">LOOKUP($F95, $AE$11:$AE$34, AG$11:AG$34*$L$6)</f>
        <v>11277.013522894869</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25">
      <c r="B97" s="219" t="str">
        <f t="shared" ref="B97:B99" si="154">B96</f>
        <v>TRAGSL00</v>
      </c>
      <c r="C97" s="224"/>
      <c r="D97" s="230"/>
      <c r="E97" s="224"/>
      <c r="F97" s="224"/>
      <c r="G97" s="224"/>
      <c r="H97" s="231">
        <v>2020</v>
      </c>
      <c r="I97" s="224"/>
      <c r="J97" s="232" t="s">
        <v>1064</v>
      </c>
      <c r="K97" s="232" t="s">
        <v>85</v>
      </c>
      <c r="L97" s="636">
        <f t="shared" ref="L97:Z100" si="155">L$96*LOOKUP($H97, $AF$47:$AF$50, AG$47:AG$50)</f>
        <v>9021.6108183158958</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25">
      <c r="B98" s="219" t="str">
        <f t="shared" si="154"/>
        <v>TRAGSL00</v>
      </c>
      <c r="C98" s="224"/>
      <c r="D98" s="230"/>
      <c r="E98" s="224"/>
      <c r="F98" s="224"/>
      <c r="G98" s="224"/>
      <c r="H98" s="231">
        <v>2030</v>
      </c>
      <c r="I98" s="224"/>
      <c r="J98" s="232" t="s">
        <v>1064</v>
      </c>
      <c r="K98" s="232" t="s">
        <v>85</v>
      </c>
      <c r="L98" s="636">
        <f t="shared" si="155"/>
        <v>4510.8054091579479</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25">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25">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25">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25">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25">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25">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25">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25">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25">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25">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25">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25">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25">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25">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25">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25">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25">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25">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25">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25">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25">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25">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25">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25">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25">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25">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25">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25">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25">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25">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25">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25">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25">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25">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25">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25">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25">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25">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hidden="1" x14ac:dyDescent="0.25">
      <c r="A137"/>
      <c r="B137"/>
      <c r="C137"/>
      <c r="D137"/>
      <c r="E137"/>
      <c r="F137"/>
      <c r="G137"/>
      <c r="H137"/>
      <c r="I137"/>
      <c r="J137"/>
      <c r="K137"/>
      <c r="L137"/>
      <c r="M137"/>
      <c r="N137"/>
      <c r="O137"/>
      <c r="P137"/>
      <c r="Q137"/>
      <c r="R137"/>
      <c r="S137"/>
      <c r="T137"/>
      <c r="U137"/>
      <c r="V137"/>
      <c r="W137"/>
      <c r="X137"/>
      <c r="Y137"/>
      <c r="Z137"/>
      <c r="AA137"/>
      <c r="BO137" s="23"/>
    </row>
    <row r="138" spans="1:67" s="834" customFormat="1" hidden="1" x14ac:dyDescent="0.25">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hidden="1" x14ac:dyDescent="0.25">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hidden="1" x14ac:dyDescent="0.25">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hidden="1" x14ac:dyDescent="0.25">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hidden="1" x14ac:dyDescent="0.25">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hidden="1" x14ac:dyDescent="0.25">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hidden="1" x14ac:dyDescent="0.25">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hidden="1" x14ac:dyDescent="0.25">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hidden="1" x14ac:dyDescent="0.25">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hidden="1" x14ac:dyDescent="0.25">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hidden="1" x14ac:dyDescent="0.25">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hidden="1" x14ac:dyDescent="0.25">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hidden="1" x14ac:dyDescent="0.25">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hidden="1" x14ac:dyDescent="0.25">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hidden="1" x14ac:dyDescent="0.25">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hidden="1" x14ac:dyDescent="0.25">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hidden="1" x14ac:dyDescent="0.25">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hidden="1" x14ac:dyDescent="0.25">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hidden="1" x14ac:dyDescent="0.25">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hidden="1" x14ac:dyDescent="0.25">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hidden="1" x14ac:dyDescent="0.25">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hidden="1" x14ac:dyDescent="0.25">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hidden="1" x14ac:dyDescent="0.25">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hidden="1" x14ac:dyDescent="0.25">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hidden="1" x14ac:dyDescent="0.25">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hidden="1" x14ac:dyDescent="0.25">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hidden="1" x14ac:dyDescent="0.25">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hidden="1" x14ac:dyDescent="0.25">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hidden="1" x14ac:dyDescent="0.25">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hidden="1" x14ac:dyDescent="0.25">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hidden="1" x14ac:dyDescent="0.25">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hidden="1" x14ac:dyDescent="0.25">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hidden="1" x14ac:dyDescent="0.25">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hidden="1" x14ac:dyDescent="0.25">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hidden="1" x14ac:dyDescent="0.25">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hidden="1" x14ac:dyDescent="0.25">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hidden="1" x14ac:dyDescent="0.25">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hidden="1" x14ac:dyDescent="0.25">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hidden="1" x14ac:dyDescent="0.25">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hidden="1" x14ac:dyDescent="0.25">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hidden="1" x14ac:dyDescent="0.25">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hidden="1" x14ac:dyDescent="0.25">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hidden="1" x14ac:dyDescent="0.25">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hidden="1" x14ac:dyDescent="0.25">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hidden="1" x14ac:dyDescent="0.25">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hidden="1" x14ac:dyDescent="0.25">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hidden="1" x14ac:dyDescent="0.25">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hidden="1" x14ac:dyDescent="0.25">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25">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25">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25">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25">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25">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25">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25">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25">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25">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25">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25">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25">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25">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25">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25">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25">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25">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25">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25">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25">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25">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25">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25">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25">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25">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25">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25">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25">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25">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25">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25">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25">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25">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25">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25">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25">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25">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25">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25">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25">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25">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25">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25">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25">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25">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25">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25">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25">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25">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25">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25">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25">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25">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25">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25">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25">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25">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25">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25">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25">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25">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25">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25">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25">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25">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25">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25">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25">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25">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25">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25">
      <c r="AB256" s="19"/>
    </row>
    <row r="257" spans="1:73" x14ac:dyDescent="0.25">
      <c r="B257" s="42" t="s">
        <v>1099</v>
      </c>
      <c r="C257" s="42"/>
      <c r="D257" s="42"/>
      <c r="AB257" s="19"/>
    </row>
    <row r="258" spans="1:73" x14ac:dyDescent="0.25">
      <c r="C258" s="12"/>
      <c r="D258" s="12"/>
      <c r="AB258" s="19"/>
    </row>
    <row r="259" spans="1:73" x14ac:dyDescent="0.25">
      <c r="C259" s="12"/>
      <c r="D259" s="12"/>
      <c r="G259" s="41"/>
      <c r="H259" s="51"/>
      <c r="I259" s="41"/>
      <c r="J259" s="40" t="s">
        <v>1050</v>
      </c>
      <c r="K259" s="40"/>
      <c r="P259" s="41"/>
      <c r="AB259" s="19"/>
    </row>
    <row r="260" spans="1:73" x14ac:dyDescent="0.25">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73" s="19" customFormat="1" x14ac:dyDescent="0.25">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row>
    <row r="262" spans="1:73" x14ac:dyDescent="0.25">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row>
    <row r="263" spans="1:73" x14ac:dyDescent="0.25">
      <c r="A263" s="19"/>
      <c r="B263" s="219" t="str">
        <f>B262</f>
        <v>TRAELC00</v>
      </c>
      <c r="C263" s="224"/>
      <c r="D263" s="230"/>
      <c r="E263" s="224"/>
      <c r="F263" s="224"/>
      <c r="G263" s="224"/>
      <c r="H263" s="231">
        <f>$K$3</f>
        <v>2019</v>
      </c>
      <c r="I263" s="224"/>
      <c r="J263" s="232" t="s">
        <v>1064</v>
      </c>
      <c r="K263" s="232" t="s">
        <v>85</v>
      </c>
      <c r="L263" s="943">
        <v>10000</v>
      </c>
      <c r="M263" s="943">
        <v>10000</v>
      </c>
      <c r="N263" s="943">
        <v>10000</v>
      </c>
      <c r="O263" s="943">
        <v>10000</v>
      </c>
      <c r="P263" s="943">
        <v>10000</v>
      </c>
      <c r="Q263" s="943">
        <v>10000</v>
      </c>
      <c r="R263" s="943">
        <v>10000</v>
      </c>
      <c r="S263" s="943">
        <v>10000</v>
      </c>
      <c r="T263" s="943">
        <v>10000</v>
      </c>
      <c r="U263" s="943">
        <v>10000</v>
      </c>
      <c r="V263" s="943">
        <v>10000</v>
      </c>
      <c r="W263" s="943">
        <v>10000</v>
      </c>
      <c r="X263" s="943">
        <v>10000</v>
      </c>
      <c r="Y263" s="943">
        <v>10000</v>
      </c>
      <c r="Z263" s="943">
        <v>10000</v>
      </c>
      <c r="AB263" s="19">
        <v>300</v>
      </c>
      <c r="AC263" s="19" t="s">
        <v>1243</v>
      </c>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row>
    <row r="264" spans="1:73" x14ac:dyDescent="0.25">
      <c r="A264" s="19"/>
      <c r="B264" s="219" t="str">
        <f>B263</f>
        <v>TRAELC00</v>
      </c>
      <c r="C264" s="224"/>
      <c r="D264" s="230"/>
      <c r="E264" s="224"/>
      <c r="F264" s="224"/>
      <c r="G264" s="224"/>
      <c r="H264" s="231">
        <v>2020</v>
      </c>
      <c r="I264" s="224"/>
      <c r="J264" s="232" t="s">
        <v>1064</v>
      </c>
      <c r="K264" s="232" t="s">
        <v>85</v>
      </c>
      <c r="L264" s="943">
        <f>L263</f>
        <v>10000</v>
      </c>
      <c r="M264" s="943">
        <f t="shared" ref="M264:Z267" si="225">M263</f>
        <v>10000</v>
      </c>
      <c r="N264" s="943">
        <f t="shared" si="225"/>
        <v>10000</v>
      </c>
      <c r="O264" s="943">
        <f t="shared" si="225"/>
        <v>10000</v>
      </c>
      <c r="P264" s="943">
        <f t="shared" si="225"/>
        <v>10000</v>
      </c>
      <c r="Q264" s="943">
        <f t="shared" si="225"/>
        <v>10000</v>
      </c>
      <c r="R264" s="943">
        <f t="shared" si="225"/>
        <v>10000</v>
      </c>
      <c r="S264" s="943">
        <f t="shared" si="225"/>
        <v>10000</v>
      </c>
      <c r="T264" s="943">
        <f t="shared" si="225"/>
        <v>10000</v>
      </c>
      <c r="U264" s="943">
        <f t="shared" si="225"/>
        <v>10000</v>
      </c>
      <c r="V264" s="943">
        <f t="shared" si="225"/>
        <v>10000</v>
      </c>
      <c r="W264" s="943">
        <f t="shared" si="225"/>
        <v>10000</v>
      </c>
      <c r="X264" s="943">
        <f t="shared" si="225"/>
        <v>10000</v>
      </c>
      <c r="Y264" s="943">
        <f t="shared" si="225"/>
        <v>10000</v>
      </c>
      <c r="Z264" s="943">
        <f t="shared" si="225"/>
        <v>10000</v>
      </c>
      <c r="AB264" s="19">
        <f>AB263*8760/10^6</f>
        <v>2.6280000000000001</v>
      </c>
      <c r="AC264" s="19" t="s">
        <v>1018</v>
      </c>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row>
    <row r="265" spans="1:73" x14ac:dyDescent="0.25">
      <c r="A265" s="19"/>
      <c r="B265" s="219" t="str">
        <f t="shared" ref="B265:B267" si="226">B264</f>
        <v>TRAELC00</v>
      </c>
      <c r="C265" s="224"/>
      <c r="D265" s="230"/>
      <c r="E265" s="224"/>
      <c r="F265" s="224"/>
      <c r="G265" s="224"/>
      <c r="H265" s="231">
        <v>2030</v>
      </c>
      <c r="I265" s="224"/>
      <c r="J265" s="232" t="s">
        <v>1064</v>
      </c>
      <c r="K265" s="232" t="s">
        <v>85</v>
      </c>
      <c r="L265" s="943">
        <f t="shared" ref="L265:L267" si="227">L264</f>
        <v>10000</v>
      </c>
      <c r="M265" s="943">
        <f t="shared" si="225"/>
        <v>10000</v>
      </c>
      <c r="N265" s="943">
        <f t="shared" si="225"/>
        <v>10000</v>
      </c>
      <c r="O265" s="943">
        <f t="shared" si="225"/>
        <v>10000</v>
      </c>
      <c r="P265" s="943">
        <f t="shared" si="225"/>
        <v>10000</v>
      </c>
      <c r="Q265" s="943">
        <f t="shared" si="225"/>
        <v>10000</v>
      </c>
      <c r="R265" s="943">
        <f t="shared" si="225"/>
        <v>10000</v>
      </c>
      <c r="S265" s="943">
        <f t="shared" si="225"/>
        <v>10000</v>
      </c>
      <c r="T265" s="943">
        <f t="shared" si="225"/>
        <v>10000</v>
      </c>
      <c r="U265" s="943">
        <f t="shared" si="225"/>
        <v>10000</v>
      </c>
      <c r="V265" s="943">
        <f t="shared" si="225"/>
        <v>10000</v>
      </c>
      <c r="W265" s="943">
        <f t="shared" si="225"/>
        <v>10000</v>
      </c>
      <c r="X265" s="943">
        <f t="shared" si="225"/>
        <v>10000</v>
      </c>
      <c r="Y265" s="943">
        <f t="shared" si="225"/>
        <v>10000</v>
      </c>
      <c r="Z265" s="943">
        <f t="shared" si="225"/>
        <v>10000</v>
      </c>
      <c r="AB265" s="19">
        <f>AB264*3.6</f>
        <v>9.4608000000000008</v>
      </c>
      <c r="AC265" s="19" t="s">
        <v>1244</v>
      </c>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row>
    <row r="266" spans="1:73" x14ac:dyDescent="0.25">
      <c r="A266" s="19"/>
      <c r="B266" s="219" t="str">
        <f t="shared" si="226"/>
        <v>TRAELC00</v>
      </c>
      <c r="C266" s="224"/>
      <c r="D266" s="230"/>
      <c r="E266" s="224"/>
      <c r="F266" s="224"/>
      <c r="G266" s="224"/>
      <c r="H266" s="231">
        <v>2040</v>
      </c>
      <c r="I266" s="224"/>
      <c r="J266" s="232" t="s">
        <v>1064</v>
      </c>
      <c r="K266" s="232" t="s">
        <v>85</v>
      </c>
      <c r="L266" s="943">
        <f t="shared" si="227"/>
        <v>10000</v>
      </c>
      <c r="M266" s="943">
        <f t="shared" si="225"/>
        <v>10000</v>
      </c>
      <c r="N266" s="943">
        <f t="shared" si="225"/>
        <v>10000</v>
      </c>
      <c r="O266" s="943">
        <f t="shared" si="225"/>
        <v>10000</v>
      </c>
      <c r="P266" s="943">
        <f t="shared" si="225"/>
        <v>10000</v>
      </c>
      <c r="Q266" s="943">
        <f t="shared" si="225"/>
        <v>10000</v>
      </c>
      <c r="R266" s="943">
        <f t="shared" si="225"/>
        <v>10000</v>
      </c>
      <c r="S266" s="943">
        <f t="shared" si="225"/>
        <v>10000</v>
      </c>
      <c r="T266" s="943">
        <f t="shared" si="225"/>
        <v>10000</v>
      </c>
      <c r="U266" s="943">
        <f t="shared" si="225"/>
        <v>10000</v>
      </c>
      <c r="V266" s="943">
        <f t="shared" si="225"/>
        <v>10000</v>
      </c>
      <c r="W266" s="943">
        <f t="shared" si="225"/>
        <v>10000</v>
      </c>
      <c r="X266" s="943">
        <f t="shared" si="225"/>
        <v>10000</v>
      </c>
      <c r="Y266" s="943">
        <f t="shared" si="225"/>
        <v>10000</v>
      </c>
      <c r="Z266" s="943">
        <f t="shared" si="225"/>
        <v>10000</v>
      </c>
    </row>
    <row r="267" spans="1:73" x14ac:dyDescent="0.25">
      <c r="A267" s="19"/>
      <c r="B267" s="233" t="str">
        <f t="shared" si="226"/>
        <v>TRAELC00</v>
      </c>
      <c r="C267" s="234"/>
      <c r="D267" s="235"/>
      <c r="E267" s="234"/>
      <c r="F267" s="234"/>
      <c r="G267" s="234"/>
      <c r="H267" s="236">
        <f>$K$5</f>
        <v>2050</v>
      </c>
      <c r="I267" s="234"/>
      <c r="J267" s="237" t="s">
        <v>1064</v>
      </c>
      <c r="K267" s="237" t="s">
        <v>85</v>
      </c>
      <c r="L267" s="943">
        <f t="shared" si="227"/>
        <v>10000</v>
      </c>
      <c r="M267" s="943">
        <f t="shared" si="225"/>
        <v>10000</v>
      </c>
      <c r="N267" s="943">
        <f t="shared" si="225"/>
        <v>10000</v>
      </c>
      <c r="O267" s="943">
        <f t="shared" si="225"/>
        <v>10000</v>
      </c>
      <c r="P267" s="943">
        <f t="shared" si="225"/>
        <v>10000</v>
      </c>
      <c r="Q267" s="943">
        <f t="shared" si="225"/>
        <v>10000</v>
      </c>
      <c r="R267" s="943">
        <f t="shared" si="225"/>
        <v>10000</v>
      </c>
      <c r="S267" s="943">
        <f t="shared" si="225"/>
        <v>10000</v>
      </c>
      <c r="T267" s="943">
        <f t="shared" si="225"/>
        <v>10000</v>
      </c>
      <c r="U267" s="943">
        <f t="shared" si="225"/>
        <v>10000</v>
      </c>
      <c r="V267" s="943">
        <f t="shared" si="225"/>
        <v>10000</v>
      </c>
      <c r="W267" s="943">
        <f t="shared" si="225"/>
        <v>10000</v>
      </c>
      <c r="X267" s="943">
        <f t="shared" si="225"/>
        <v>10000</v>
      </c>
      <c r="Y267" s="943">
        <f t="shared" si="225"/>
        <v>10000</v>
      </c>
      <c r="Z267" s="943">
        <f t="shared" si="225"/>
        <v>10000</v>
      </c>
      <c r="AB267" s="19"/>
      <c r="AR267" s="97"/>
      <c r="AS267" s="19"/>
      <c r="AT267" s="19"/>
      <c r="AU267" s="19"/>
      <c r="AV267" s="19"/>
      <c r="AW267" s="19"/>
      <c r="AX267" s="19"/>
      <c r="AY267" s="19"/>
      <c r="AZ267" s="19"/>
      <c r="BA267" s="19"/>
      <c r="BB267" s="19"/>
      <c r="BC267" s="19"/>
      <c r="BD267" s="19"/>
      <c r="BE267" s="19"/>
      <c r="BF267" s="19"/>
      <c r="BG267" s="19"/>
      <c r="BH267" s="19"/>
      <c r="BI267" s="19"/>
      <c r="BJ267" s="19"/>
      <c r="BK267" s="19"/>
      <c r="BL267" s="19"/>
      <c r="BM267" s="19"/>
    </row>
    <row r="268" spans="1:73" x14ac:dyDescent="0.25">
      <c r="A268" s="19"/>
      <c r="B268" s="219" t="str">
        <f>C268</f>
        <v>TRAELR00</v>
      </c>
      <c r="C268" s="224" t="s">
        <v>934</v>
      </c>
      <c r="D268" s="225" t="s">
        <v>1102</v>
      </c>
      <c r="E268" s="173" t="s">
        <v>1101</v>
      </c>
      <c r="F268" s="173" t="s">
        <v>1007</v>
      </c>
      <c r="G268" s="224"/>
      <c r="H268" s="241"/>
      <c r="I268" s="173"/>
      <c r="J268" s="239" t="s">
        <v>1063</v>
      </c>
      <c r="K268" s="239"/>
      <c r="L268" s="635">
        <v>1</v>
      </c>
      <c r="M268" s="635">
        <f>L268</f>
        <v>1</v>
      </c>
      <c r="N268" s="635">
        <f t="shared" ref="N268" si="228">M268</f>
        <v>1</v>
      </c>
      <c r="O268" s="635">
        <f t="shared" ref="O268" si="229">N268</f>
        <v>1</v>
      </c>
      <c r="P268" s="635">
        <f t="shared" ref="P268" si="230">O268</f>
        <v>1</v>
      </c>
      <c r="Q268" s="635">
        <f t="shared" ref="Q268" si="231">P268</f>
        <v>1</v>
      </c>
      <c r="R268" s="635">
        <f t="shared" ref="R268" si="232">Q268</f>
        <v>1</v>
      </c>
      <c r="S268" s="635">
        <f t="shared" ref="S268" si="233">R268</f>
        <v>1</v>
      </c>
      <c r="T268" s="635">
        <f t="shared" ref="T268" si="234">S268</f>
        <v>1</v>
      </c>
      <c r="U268" s="635">
        <f t="shared" ref="U268" si="235">T268</f>
        <v>1</v>
      </c>
      <c r="V268" s="635">
        <f t="shared" ref="V268" si="236">U268</f>
        <v>1</v>
      </c>
      <c r="W268" s="635">
        <f t="shared" ref="W268" si="237">V268</f>
        <v>1</v>
      </c>
      <c r="X268" s="635">
        <f t="shared" ref="X268" si="238">W268</f>
        <v>1</v>
      </c>
      <c r="Y268" s="635">
        <f t="shared" ref="Y268" si="239">X268</f>
        <v>1</v>
      </c>
      <c r="Z268" s="635">
        <f t="shared" ref="Z268" si="240">Y268</f>
        <v>1</v>
      </c>
      <c r="AB268" s="19"/>
    </row>
    <row r="269" spans="1:73" s="19" customFormat="1" x14ac:dyDescent="0.25">
      <c r="B269" s="219" t="str">
        <f>B268</f>
        <v>TRAELR00</v>
      </c>
      <c r="C269" s="224"/>
      <c r="D269" s="230"/>
      <c r="E269" s="224"/>
      <c r="F269" s="224"/>
      <c r="G269" s="224"/>
      <c r="H269" s="231">
        <f>$K$3</f>
        <v>2019</v>
      </c>
      <c r="I269" s="224"/>
      <c r="J269" s="232" t="s">
        <v>1064</v>
      </c>
      <c r="K269" s="232" t="s">
        <v>85</v>
      </c>
      <c r="L269" s="636">
        <f t="shared" ref="L269:Z269" si="241">LOOKUP($F268, $AE$11:$AE$34, AG$11:AG$34*$L$6)</f>
        <v>0</v>
      </c>
      <c r="M269" s="636">
        <f t="shared" si="241"/>
        <v>0</v>
      </c>
      <c r="N269" s="636">
        <f t="shared" si="241"/>
        <v>0</v>
      </c>
      <c r="O269" s="636">
        <f t="shared" si="241"/>
        <v>0</v>
      </c>
      <c r="P269" s="636">
        <f t="shared" si="241"/>
        <v>0</v>
      </c>
      <c r="Q269" s="636">
        <f t="shared" si="241"/>
        <v>0</v>
      </c>
      <c r="R269" s="636">
        <f t="shared" si="241"/>
        <v>0</v>
      </c>
      <c r="S269" s="636">
        <f t="shared" si="241"/>
        <v>0</v>
      </c>
      <c r="T269" s="636">
        <f t="shared" si="241"/>
        <v>0</v>
      </c>
      <c r="U269" s="636">
        <f t="shared" si="241"/>
        <v>0</v>
      </c>
      <c r="V269" s="636">
        <f t="shared" si="241"/>
        <v>0</v>
      </c>
      <c r="W269" s="636">
        <f t="shared" si="241"/>
        <v>0</v>
      </c>
      <c r="X269" s="636">
        <f t="shared" si="241"/>
        <v>0</v>
      </c>
      <c r="Y269" s="636">
        <f t="shared" si="241"/>
        <v>0</v>
      </c>
      <c r="Z269" s="636">
        <f t="shared" si="241"/>
        <v>0</v>
      </c>
      <c r="AA269" s="41"/>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s="23"/>
    </row>
    <row r="270" spans="1:73" s="19" customFormat="1" x14ac:dyDescent="0.25">
      <c r="B270" s="219" t="str">
        <f>B269</f>
        <v>TRAELR00</v>
      </c>
      <c r="C270" s="224"/>
      <c r="D270" s="230"/>
      <c r="E270" s="224"/>
      <c r="F270" s="224"/>
      <c r="G270" s="224"/>
      <c r="H270" s="231">
        <v>2020</v>
      </c>
      <c r="I270" s="224"/>
      <c r="J270" s="232" t="s">
        <v>1064</v>
      </c>
      <c r="K270" s="232" t="s">
        <v>85</v>
      </c>
      <c r="L270" s="636">
        <f>L269</f>
        <v>0</v>
      </c>
      <c r="M270" s="636">
        <f t="shared" ref="M270:Z273" si="242">M269</f>
        <v>0</v>
      </c>
      <c r="N270" s="636">
        <f t="shared" si="242"/>
        <v>0</v>
      </c>
      <c r="O270" s="636">
        <f t="shared" si="242"/>
        <v>0</v>
      </c>
      <c r="P270" s="636">
        <f t="shared" si="242"/>
        <v>0</v>
      </c>
      <c r="Q270" s="636">
        <f t="shared" si="242"/>
        <v>0</v>
      </c>
      <c r="R270" s="636">
        <f t="shared" si="242"/>
        <v>0</v>
      </c>
      <c r="S270" s="636">
        <f t="shared" si="242"/>
        <v>0</v>
      </c>
      <c r="T270" s="636">
        <f t="shared" si="242"/>
        <v>0</v>
      </c>
      <c r="U270" s="636">
        <f t="shared" si="242"/>
        <v>0</v>
      </c>
      <c r="V270" s="636">
        <f t="shared" si="242"/>
        <v>0</v>
      </c>
      <c r="W270" s="636">
        <f t="shared" si="242"/>
        <v>0</v>
      </c>
      <c r="X270" s="636">
        <f t="shared" si="242"/>
        <v>0</v>
      </c>
      <c r="Y270" s="636">
        <f t="shared" si="242"/>
        <v>0</v>
      </c>
      <c r="Z270" s="636">
        <f t="shared" si="242"/>
        <v>0</v>
      </c>
      <c r="AA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O270" s="23"/>
    </row>
    <row r="271" spans="1:73" s="19" customFormat="1" x14ac:dyDescent="0.25">
      <c r="B271" s="219" t="str">
        <f t="shared" ref="B271:B273" si="243">B270</f>
        <v>TRAELR00</v>
      </c>
      <c r="C271" s="224"/>
      <c r="D271" s="230"/>
      <c r="E271" s="224"/>
      <c r="F271" s="224"/>
      <c r="G271" s="224"/>
      <c r="H271" s="231">
        <v>2030</v>
      </c>
      <c r="I271" s="224"/>
      <c r="J271" s="232" t="s">
        <v>1064</v>
      </c>
      <c r="K271" s="232" t="s">
        <v>85</v>
      </c>
      <c r="L271" s="636">
        <f t="shared" ref="L271:L273" si="244">L270</f>
        <v>0</v>
      </c>
      <c r="M271" s="636">
        <f t="shared" si="242"/>
        <v>0</v>
      </c>
      <c r="N271" s="636">
        <f t="shared" si="242"/>
        <v>0</v>
      </c>
      <c r="O271" s="636">
        <f t="shared" si="242"/>
        <v>0</v>
      </c>
      <c r="P271" s="636">
        <f t="shared" si="242"/>
        <v>0</v>
      </c>
      <c r="Q271" s="636">
        <f t="shared" si="242"/>
        <v>0</v>
      </c>
      <c r="R271" s="636">
        <f t="shared" si="242"/>
        <v>0</v>
      </c>
      <c r="S271" s="636">
        <f t="shared" si="242"/>
        <v>0</v>
      </c>
      <c r="T271" s="636">
        <f t="shared" si="242"/>
        <v>0</v>
      </c>
      <c r="U271" s="636">
        <f t="shared" si="242"/>
        <v>0</v>
      </c>
      <c r="V271" s="636">
        <f t="shared" si="242"/>
        <v>0</v>
      </c>
      <c r="W271" s="636">
        <f t="shared" si="242"/>
        <v>0</v>
      </c>
      <c r="X271" s="636">
        <f t="shared" si="242"/>
        <v>0</v>
      </c>
      <c r="Y271" s="636">
        <f t="shared" si="242"/>
        <v>0</v>
      </c>
      <c r="Z271" s="636">
        <f t="shared" si="242"/>
        <v>0</v>
      </c>
      <c r="AA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O271" s="23"/>
    </row>
    <row r="272" spans="1:73" x14ac:dyDescent="0.25">
      <c r="A272" s="19"/>
      <c r="B272" s="219" t="str">
        <f t="shared" si="243"/>
        <v>TRAELR00</v>
      </c>
      <c r="C272" s="224"/>
      <c r="D272" s="230"/>
      <c r="E272" s="224"/>
      <c r="F272" s="224"/>
      <c r="G272" s="224"/>
      <c r="H272" s="231">
        <v>2040</v>
      </c>
      <c r="I272" s="224"/>
      <c r="J272" s="232" t="s">
        <v>1064</v>
      </c>
      <c r="K272" s="232" t="s">
        <v>85</v>
      </c>
      <c r="L272" s="636">
        <f t="shared" si="244"/>
        <v>0</v>
      </c>
      <c r="M272" s="636">
        <f t="shared" si="242"/>
        <v>0</v>
      </c>
      <c r="N272" s="636">
        <f t="shared" si="242"/>
        <v>0</v>
      </c>
      <c r="O272" s="636">
        <f t="shared" si="242"/>
        <v>0</v>
      </c>
      <c r="P272" s="636">
        <f t="shared" si="242"/>
        <v>0</v>
      </c>
      <c r="Q272" s="636">
        <f t="shared" si="242"/>
        <v>0</v>
      </c>
      <c r="R272" s="636">
        <f t="shared" si="242"/>
        <v>0</v>
      </c>
      <c r="S272" s="636">
        <f t="shared" si="242"/>
        <v>0</v>
      </c>
      <c r="T272" s="636">
        <f t="shared" si="242"/>
        <v>0</v>
      </c>
      <c r="U272" s="636">
        <f t="shared" si="242"/>
        <v>0</v>
      </c>
      <c r="V272" s="636">
        <f t="shared" si="242"/>
        <v>0</v>
      </c>
      <c r="W272" s="636">
        <f t="shared" si="242"/>
        <v>0</v>
      </c>
      <c r="X272" s="636">
        <f t="shared" si="242"/>
        <v>0</v>
      </c>
      <c r="Y272" s="636">
        <f t="shared" si="242"/>
        <v>0</v>
      </c>
      <c r="Z272" s="636">
        <f t="shared" si="242"/>
        <v>0</v>
      </c>
      <c r="AB272" s="19"/>
      <c r="BN272" s="19"/>
    </row>
    <row r="273" spans="1:67" x14ac:dyDescent="0.25">
      <c r="A273" s="19"/>
      <c r="B273" s="233" t="str">
        <f t="shared" si="243"/>
        <v>TRAELR00</v>
      </c>
      <c r="C273" s="234"/>
      <c r="D273" s="235"/>
      <c r="E273" s="234"/>
      <c r="F273" s="234"/>
      <c r="G273" s="234"/>
      <c r="H273" s="236">
        <f>$K$5</f>
        <v>2050</v>
      </c>
      <c r="I273" s="234"/>
      <c r="J273" s="237" t="s">
        <v>1064</v>
      </c>
      <c r="K273" s="237" t="s">
        <v>85</v>
      </c>
      <c r="L273" s="637">
        <f t="shared" si="244"/>
        <v>0</v>
      </c>
      <c r="M273" s="637">
        <f t="shared" si="242"/>
        <v>0</v>
      </c>
      <c r="N273" s="637">
        <f t="shared" si="242"/>
        <v>0</v>
      </c>
      <c r="O273" s="637">
        <f t="shared" si="242"/>
        <v>0</v>
      </c>
      <c r="P273" s="637">
        <f t="shared" si="242"/>
        <v>0</v>
      </c>
      <c r="Q273" s="637">
        <f t="shared" si="242"/>
        <v>0</v>
      </c>
      <c r="R273" s="637">
        <f t="shared" si="242"/>
        <v>0</v>
      </c>
      <c r="S273" s="637">
        <f t="shared" si="242"/>
        <v>0</v>
      </c>
      <c r="T273" s="637">
        <f t="shared" si="242"/>
        <v>0</v>
      </c>
      <c r="U273" s="637">
        <f t="shared" si="242"/>
        <v>0</v>
      </c>
      <c r="V273" s="637">
        <f t="shared" si="242"/>
        <v>0</v>
      </c>
      <c r="W273" s="637">
        <f t="shared" si="242"/>
        <v>0</v>
      </c>
      <c r="X273" s="637">
        <f t="shared" si="242"/>
        <v>0</v>
      </c>
      <c r="Y273" s="637">
        <f t="shared" si="242"/>
        <v>0</v>
      </c>
      <c r="Z273" s="637">
        <f t="shared" si="242"/>
        <v>0</v>
      </c>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x14ac:dyDescent="0.25">
      <c r="A274" s="19"/>
      <c r="AR274" s="97"/>
      <c r="AS274" s="19"/>
      <c r="AT274" s="19"/>
      <c r="AU274" s="19"/>
      <c r="AV274" s="19"/>
      <c r="AW274" s="19"/>
      <c r="AX274" s="19"/>
      <c r="AY274" s="19"/>
      <c r="AZ274" s="19"/>
      <c r="BA274" s="19"/>
      <c r="BB274" s="19"/>
      <c r="BC274" s="19"/>
      <c r="BD274" s="19"/>
      <c r="BE274" s="19"/>
      <c r="BF274" s="19"/>
      <c r="BG274" s="19"/>
      <c r="BH274" s="19"/>
      <c r="BI274" s="19"/>
      <c r="BJ274" s="19"/>
      <c r="BK274" s="19"/>
      <c r="BL274" s="19"/>
      <c r="BM274" s="19"/>
    </row>
    <row r="275" spans="1:67" x14ac:dyDescent="0.25">
      <c r="C275" s="12"/>
      <c r="D275" s="12"/>
      <c r="G275" s="41"/>
      <c r="H275" s="51"/>
      <c r="I275" s="41"/>
      <c r="J275" s="40" t="s">
        <v>1050</v>
      </c>
      <c r="K275" s="40"/>
      <c r="P275" s="41"/>
      <c r="AB275" s="19"/>
    </row>
    <row r="276" spans="1:67" s="19" customFormat="1" x14ac:dyDescent="0.25">
      <c r="A276"/>
      <c r="B276" s="52" t="s">
        <v>1052</v>
      </c>
      <c r="C276" s="42" t="s">
        <v>104</v>
      </c>
      <c r="D276" s="42" t="s">
        <v>1053</v>
      </c>
      <c r="E276" s="42" t="s">
        <v>672</v>
      </c>
      <c r="F276" s="103" t="s">
        <v>673</v>
      </c>
      <c r="G276" s="42" t="s">
        <v>1054</v>
      </c>
      <c r="H276" s="98" t="s">
        <v>1055</v>
      </c>
      <c r="I276" s="42" t="s">
        <v>981</v>
      </c>
      <c r="J276" s="42" t="s">
        <v>1056</v>
      </c>
      <c r="K276" s="42" t="s">
        <v>1057</v>
      </c>
      <c r="L276" s="42" t="str">
        <f t="shared" ref="L276:Z276" si="245">L$2</f>
        <v>Z01</v>
      </c>
      <c r="M276" s="42" t="str">
        <f t="shared" si="245"/>
        <v>Z02</v>
      </c>
      <c r="N276" s="42" t="str">
        <f t="shared" si="245"/>
        <v>Z03</v>
      </c>
      <c r="O276" s="42" t="str">
        <f t="shared" si="245"/>
        <v>Z04</v>
      </c>
      <c r="P276" s="42" t="str">
        <f t="shared" si="245"/>
        <v>Z05</v>
      </c>
      <c r="Q276" s="42" t="str">
        <f t="shared" si="245"/>
        <v>Z06</v>
      </c>
      <c r="R276" s="42" t="str">
        <f t="shared" si="245"/>
        <v>Z07</v>
      </c>
      <c r="S276" s="42" t="str">
        <f t="shared" si="245"/>
        <v>Z08</v>
      </c>
      <c r="T276" s="42" t="str">
        <f t="shared" si="245"/>
        <v>Z09</v>
      </c>
      <c r="U276" s="42" t="str">
        <f t="shared" si="245"/>
        <v>Z10</v>
      </c>
      <c r="V276" s="42" t="str">
        <f t="shared" si="245"/>
        <v>Z11</v>
      </c>
      <c r="W276" s="42" t="str">
        <f t="shared" si="245"/>
        <v>Z12</v>
      </c>
      <c r="X276" s="42" t="str">
        <f t="shared" si="245"/>
        <v>Z13</v>
      </c>
      <c r="Y276" s="42" t="str">
        <f t="shared" si="245"/>
        <v>Z14</v>
      </c>
      <c r="Z276" s="42" t="str">
        <f t="shared" si="245"/>
        <v>Z15</v>
      </c>
      <c r="AA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s="23"/>
    </row>
    <row r="277" spans="1:67" s="19" customFormat="1" x14ac:dyDescent="0.25">
      <c r="B277" s="219" t="str">
        <f>C277</f>
        <v>TRAELC01</v>
      </c>
      <c r="C277" s="224" t="s">
        <v>933</v>
      </c>
      <c r="D277" s="225" t="s">
        <v>1103</v>
      </c>
      <c r="E277" s="173" t="s">
        <v>1101</v>
      </c>
      <c r="F277" s="173" t="s">
        <v>682</v>
      </c>
      <c r="G277" s="224"/>
      <c r="H277" s="241"/>
      <c r="I277" s="173"/>
      <c r="J277" s="239" t="s">
        <v>1063</v>
      </c>
      <c r="K277" s="239"/>
      <c r="L277" s="635">
        <v>1</v>
      </c>
      <c r="M277" s="635">
        <f t="shared" ref="M277" si="246">L277</f>
        <v>1</v>
      </c>
      <c r="N277" s="635">
        <f t="shared" ref="N277" si="247">M277</f>
        <v>1</v>
      </c>
      <c r="O277" s="635">
        <f t="shared" ref="O277" si="248">N277</f>
        <v>1</v>
      </c>
      <c r="P277" s="635">
        <f t="shared" ref="P277" si="249">O277</f>
        <v>1</v>
      </c>
      <c r="Q277" s="635">
        <f t="shared" ref="Q277" si="250">P277</f>
        <v>1</v>
      </c>
      <c r="R277" s="635">
        <f t="shared" ref="R277" si="251">Q277</f>
        <v>1</v>
      </c>
      <c r="S277" s="635">
        <f t="shared" ref="S277" si="252">R277</f>
        <v>1</v>
      </c>
      <c r="T277" s="635">
        <f t="shared" ref="T277" si="253">S277</f>
        <v>1</v>
      </c>
      <c r="U277" s="635">
        <f t="shared" ref="U277" si="254">T277</f>
        <v>1</v>
      </c>
      <c r="V277" s="635">
        <f t="shared" ref="V277" si="255">U277</f>
        <v>1</v>
      </c>
      <c r="W277" s="635">
        <f t="shared" ref="W277" si="256">V277</f>
        <v>1</v>
      </c>
      <c r="X277" s="635">
        <f t="shared" ref="X277" si="257">W277</f>
        <v>1</v>
      </c>
      <c r="Y277" s="635">
        <f t="shared" ref="Y277" si="258">X277</f>
        <v>1</v>
      </c>
      <c r="Z277" s="635">
        <f t="shared" ref="Z277" si="259">Y277</f>
        <v>1</v>
      </c>
      <c r="AA277"/>
      <c r="AB277" s="99"/>
      <c r="AC277" s="719"/>
      <c r="AD277"/>
      <c r="AE277"/>
      <c r="AF277"/>
      <c r="AG277"/>
      <c r="AH277"/>
      <c r="AI277"/>
      <c r="AJ277"/>
      <c r="AK277"/>
      <c r="AL277"/>
      <c r="AM277"/>
      <c r="AN277"/>
      <c r="AO277"/>
      <c r="AP277"/>
      <c r="AQ277"/>
      <c r="AR277" s="97"/>
      <c r="BO277" s="23"/>
    </row>
    <row r="278" spans="1:67" x14ac:dyDescent="0.25">
      <c r="A278" s="19"/>
      <c r="B278" s="219" t="str">
        <f>B277</f>
        <v>TRAELC01</v>
      </c>
      <c r="C278" s="224"/>
      <c r="D278" s="230"/>
      <c r="E278" s="224"/>
      <c r="F278" s="224"/>
      <c r="G278" s="224"/>
      <c r="H278" s="231"/>
      <c r="I278" s="224"/>
      <c r="J278" s="232" t="s">
        <v>1096</v>
      </c>
      <c r="K278" s="232"/>
      <c r="L278" s="638">
        <v>2016</v>
      </c>
      <c r="M278" s="638">
        <f>L278</f>
        <v>2016</v>
      </c>
      <c r="N278" s="638">
        <f t="shared" ref="N278" si="260">M278</f>
        <v>2016</v>
      </c>
      <c r="O278" s="638">
        <f t="shared" ref="O278" si="261">N278</f>
        <v>2016</v>
      </c>
      <c r="P278" s="638">
        <f t="shared" ref="P278" si="262">O278</f>
        <v>2016</v>
      </c>
      <c r="Q278" s="638">
        <f t="shared" ref="Q278" si="263">P278</f>
        <v>2016</v>
      </c>
      <c r="R278" s="638">
        <f t="shared" ref="R278" si="264">Q278</f>
        <v>2016</v>
      </c>
      <c r="S278" s="638">
        <f t="shared" ref="S278" si="265">R278</f>
        <v>2016</v>
      </c>
      <c r="T278" s="638">
        <f t="shared" ref="T278" si="266">S278</f>
        <v>2016</v>
      </c>
      <c r="U278" s="638">
        <f t="shared" ref="U278" si="267">T278</f>
        <v>2016</v>
      </c>
      <c r="V278" s="638">
        <f t="shared" ref="V278" si="268">U278</f>
        <v>2016</v>
      </c>
      <c r="W278" s="638">
        <f t="shared" ref="W278" si="269">V278</f>
        <v>2016</v>
      </c>
      <c r="X278" s="638">
        <f t="shared" ref="X278" si="270">W278</f>
        <v>2016</v>
      </c>
      <c r="Y278" s="638">
        <f t="shared" ref="Y278" si="271">X278</f>
        <v>2016</v>
      </c>
      <c r="Z278" s="638">
        <f t="shared" ref="Z278" si="272">Y278</f>
        <v>2016</v>
      </c>
      <c r="AB278" s="19"/>
      <c r="AD278" s="720"/>
      <c r="BN278" s="19"/>
    </row>
    <row r="279" spans="1:67" x14ac:dyDescent="0.25">
      <c r="A279" s="19"/>
      <c r="B279" s="233" t="str">
        <f>B278</f>
        <v>TRAELC01</v>
      </c>
      <c r="C279" s="234"/>
      <c r="D279" s="235"/>
      <c r="E279" s="234"/>
      <c r="F279" s="234"/>
      <c r="G279" s="234"/>
      <c r="H279" s="236"/>
      <c r="I279" s="234"/>
      <c r="J279" s="237" t="s">
        <v>1097</v>
      </c>
      <c r="K279" s="237" t="s">
        <v>1098</v>
      </c>
      <c r="L279" s="637"/>
      <c r="M279" s="637"/>
      <c r="N279" s="637"/>
      <c r="O279" s="637"/>
      <c r="P279" s="637"/>
      <c r="Q279" s="637"/>
      <c r="R279" s="637"/>
      <c r="S279" s="637"/>
      <c r="T279" s="637"/>
      <c r="U279" s="637"/>
      <c r="V279" s="637"/>
      <c r="W279" s="637"/>
      <c r="X279" s="637"/>
      <c r="Y279" s="637"/>
      <c r="Z279" s="637"/>
      <c r="AA279" s="41"/>
      <c r="AB279" s="19"/>
    </row>
    <row r="280" spans="1:67" x14ac:dyDescent="0.25">
      <c r="A280" s="19"/>
      <c r="B280" s="219" t="str">
        <f>C280</f>
        <v>TRAELR01</v>
      </c>
      <c r="C280" s="224" t="s">
        <v>936</v>
      </c>
      <c r="D280" s="225" t="s">
        <v>1104</v>
      </c>
      <c r="E280" s="173" t="s">
        <v>1101</v>
      </c>
      <c r="F280" s="173" t="s">
        <v>1007</v>
      </c>
      <c r="G280" s="224"/>
      <c r="H280" s="241"/>
      <c r="I280" s="173"/>
      <c r="J280" s="239" t="s">
        <v>1063</v>
      </c>
      <c r="K280" s="239"/>
      <c r="L280" s="635">
        <v>1</v>
      </c>
      <c r="M280" s="635">
        <f t="shared" ref="M280" si="273">L280</f>
        <v>1</v>
      </c>
      <c r="N280" s="635">
        <f t="shared" ref="N280:N281" si="274">M280</f>
        <v>1</v>
      </c>
      <c r="O280" s="635">
        <f t="shared" ref="O280:O281" si="275">N280</f>
        <v>1</v>
      </c>
      <c r="P280" s="635">
        <f t="shared" ref="P280:P281" si="276">O280</f>
        <v>1</v>
      </c>
      <c r="Q280" s="635">
        <f t="shared" ref="Q280:Q281" si="277">P280</f>
        <v>1</v>
      </c>
      <c r="R280" s="635">
        <f t="shared" ref="R280:R281" si="278">Q280</f>
        <v>1</v>
      </c>
      <c r="S280" s="635">
        <f t="shared" ref="S280:S281" si="279">R280</f>
        <v>1</v>
      </c>
      <c r="T280" s="635">
        <f t="shared" ref="T280:T281" si="280">S280</f>
        <v>1</v>
      </c>
      <c r="U280" s="635">
        <f t="shared" ref="U280:U281" si="281">T280</f>
        <v>1</v>
      </c>
      <c r="V280" s="635">
        <f t="shared" ref="V280:V281" si="282">U280</f>
        <v>1</v>
      </c>
      <c r="W280" s="635">
        <f t="shared" ref="W280:W281" si="283">V280</f>
        <v>1</v>
      </c>
      <c r="X280" s="635">
        <f t="shared" ref="X280:X281" si="284">W280</f>
        <v>1</v>
      </c>
      <c r="Y280" s="635">
        <f t="shared" ref="Y280:Y281" si="285">X280</f>
        <v>1</v>
      </c>
      <c r="Z280" s="635">
        <f t="shared" ref="Z280:Z281" si="286">Y280</f>
        <v>1</v>
      </c>
      <c r="AB280" s="19"/>
      <c r="AR280" s="97"/>
      <c r="AS280" s="19"/>
      <c r="AT280" s="19"/>
      <c r="AU280" s="19"/>
      <c r="AV280" s="19"/>
      <c r="AW280" s="19"/>
      <c r="AX280" s="19"/>
      <c r="AY280" s="19"/>
      <c r="AZ280" s="19"/>
      <c r="BA280" s="19"/>
      <c r="BB280" s="19"/>
      <c r="BC280" s="19"/>
      <c r="BD280" s="19"/>
      <c r="BE280" s="19"/>
      <c r="BF280" s="19"/>
      <c r="BG280" s="19"/>
      <c r="BH280" s="19"/>
      <c r="BI280" s="19"/>
      <c r="BJ280" s="19"/>
      <c r="BK280" s="19"/>
      <c r="BL280" s="19"/>
      <c r="BM280" s="19"/>
    </row>
    <row r="281" spans="1:67" x14ac:dyDescent="0.25">
      <c r="A281" s="19"/>
      <c r="B281" s="219" t="str">
        <f>B280</f>
        <v>TRAELR01</v>
      </c>
      <c r="C281" s="224"/>
      <c r="D281" s="230"/>
      <c r="E281" s="224"/>
      <c r="F281" s="224"/>
      <c r="G281" s="224"/>
      <c r="H281" s="231"/>
      <c r="I281" s="224"/>
      <c r="J281" s="232" t="s">
        <v>1096</v>
      </c>
      <c r="K281" s="232"/>
      <c r="L281" s="638">
        <v>2016</v>
      </c>
      <c r="M281" s="638">
        <f>L281</f>
        <v>2016</v>
      </c>
      <c r="N281" s="638">
        <f t="shared" si="274"/>
        <v>2016</v>
      </c>
      <c r="O281" s="638">
        <f t="shared" si="275"/>
        <v>2016</v>
      </c>
      <c r="P281" s="638">
        <f t="shared" si="276"/>
        <v>2016</v>
      </c>
      <c r="Q281" s="638">
        <f t="shared" si="277"/>
        <v>2016</v>
      </c>
      <c r="R281" s="638">
        <f t="shared" si="278"/>
        <v>2016</v>
      </c>
      <c r="S281" s="638">
        <f t="shared" si="279"/>
        <v>2016</v>
      </c>
      <c r="T281" s="638">
        <f t="shared" si="280"/>
        <v>2016</v>
      </c>
      <c r="U281" s="638">
        <f t="shared" si="281"/>
        <v>2016</v>
      </c>
      <c r="V281" s="638">
        <f t="shared" si="282"/>
        <v>2016</v>
      </c>
      <c r="W281" s="638">
        <f t="shared" si="283"/>
        <v>2016</v>
      </c>
      <c r="X281" s="638">
        <f t="shared" si="284"/>
        <v>2016</v>
      </c>
      <c r="Y281" s="638">
        <f t="shared" si="285"/>
        <v>2016</v>
      </c>
      <c r="Z281" s="638">
        <f t="shared" si="286"/>
        <v>2016</v>
      </c>
      <c r="AB281" s="19"/>
      <c r="AE281" s="19"/>
      <c r="AQ281" s="97"/>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25">
      <c r="A282" s="19"/>
      <c r="B282" s="233" t="str">
        <f>B281</f>
        <v>TRAELR01</v>
      </c>
      <c r="C282" s="234"/>
      <c r="D282" s="235"/>
      <c r="E282" s="234"/>
      <c r="F282" s="234"/>
      <c r="G282" s="234"/>
      <c r="H282" s="236"/>
      <c r="I282" s="234"/>
      <c r="J282" s="237" t="s">
        <v>1097</v>
      </c>
      <c r="K282" s="237" t="s">
        <v>1098</v>
      </c>
      <c r="L282" s="637"/>
      <c r="M282" s="637"/>
      <c r="N282" s="637"/>
      <c r="O282" s="637"/>
      <c r="P282" s="637"/>
      <c r="Q282" s="637"/>
      <c r="R282" s="637"/>
      <c r="S282" s="637"/>
      <c r="T282" s="637"/>
      <c r="U282" s="637"/>
      <c r="V282" s="637"/>
      <c r="W282" s="637"/>
      <c r="X282" s="637"/>
      <c r="Y282" s="637"/>
      <c r="Z282" s="637"/>
      <c r="AA282" s="41"/>
      <c r="AB282" s="19"/>
    </row>
    <row r="283" spans="1:67" x14ac:dyDescent="0.25">
      <c r="B283" s="104"/>
      <c r="C283" s="19"/>
      <c r="F283" s="46"/>
      <c r="G283" s="105"/>
      <c r="M283" s="19"/>
      <c r="N283" s="19"/>
      <c r="O283" s="19"/>
      <c r="P283" s="19"/>
      <c r="Q283" s="19"/>
      <c r="R283" s="19"/>
      <c r="S283" s="19"/>
      <c r="T283" s="19"/>
      <c r="U283" s="19"/>
      <c r="V283" s="19"/>
      <c r="W283" s="19"/>
      <c r="X283" s="19"/>
      <c r="Y283" s="19"/>
      <c r="Z283" s="19"/>
      <c r="AA283" s="19"/>
    </row>
    <row r="285" spans="1:67" x14ac:dyDescent="0.25">
      <c r="B285" s="42" t="s">
        <v>1099</v>
      </c>
      <c r="C285" s="42"/>
      <c r="D285" s="42"/>
      <c r="AB285" s="19"/>
    </row>
    <row r="286" spans="1:67" s="19" customFormat="1" x14ac:dyDescent="0.25">
      <c r="A286"/>
      <c r="B286"/>
      <c r="C286" s="12"/>
      <c r="D286" s="12"/>
      <c r="E286"/>
      <c r="F286"/>
      <c r="G286" s="41"/>
      <c r="H286" s="51"/>
      <c r="I286" s="41"/>
      <c r="J286" s="40"/>
      <c r="K286" s="40"/>
      <c r="L286"/>
      <c r="M286"/>
      <c r="N286"/>
      <c r="O286"/>
      <c r="P286" s="41"/>
      <c r="Q286"/>
      <c r="R286"/>
      <c r="S286"/>
      <c r="T286"/>
      <c r="U286"/>
      <c r="V286"/>
      <c r="W286"/>
      <c r="X286"/>
      <c r="Y286"/>
      <c r="Z286"/>
      <c r="AA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s="23"/>
    </row>
    <row r="287" spans="1:67" x14ac:dyDescent="0.25">
      <c r="B287" s="52" t="s">
        <v>1052</v>
      </c>
      <c r="C287" s="42" t="s">
        <v>104</v>
      </c>
      <c r="D287" s="42" t="s">
        <v>1053</v>
      </c>
      <c r="E287" s="42" t="s">
        <v>672</v>
      </c>
      <c r="F287" s="103" t="s">
        <v>673</v>
      </c>
      <c r="G287" s="42" t="s">
        <v>1054</v>
      </c>
      <c r="H287" s="98" t="s">
        <v>1055</v>
      </c>
      <c r="I287" s="42" t="s">
        <v>981</v>
      </c>
      <c r="J287" s="42" t="s">
        <v>1056</v>
      </c>
      <c r="K287" s="42" t="s">
        <v>1057</v>
      </c>
      <c r="L287" s="42" t="str">
        <f t="shared" ref="L287:Z287" si="287">L$2</f>
        <v>Z01</v>
      </c>
      <c r="M287" s="42" t="str">
        <f t="shared" si="287"/>
        <v>Z02</v>
      </c>
      <c r="N287" s="42" t="str">
        <f t="shared" si="287"/>
        <v>Z03</v>
      </c>
      <c r="O287" s="42" t="str">
        <f t="shared" si="287"/>
        <v>Z04</v>
      </c>
      <c r="P287" s="42" t="str">
        <f t="shared" si="287"/>
        <v>Z05</v>
      </c>
      <c r="Q287" s="42" t="str">
        <f t="shared" si="287"/>
        <v>Z06</v>
      </c>
      <c r="R287" s="42" t="str">
        <f t="shared" si="287"/>
        <v>Z07</v>
      </c>
      <c r="S287" s="42" t="str">
        <f t="shared" si="287"/>
        <v>Z08</v>
      </c>
      <c r="T287" s="42" t="str">
        <f t="shared" si="287"/>
        <v>Z09</v>
      </c>
      <c r="U287" s="42" t="str">
        <f t="shared" si="287"/>
        <v>Z10</v>
      </c>
      <c r="V287" s="42" t="str">
        <f t="shared" si="287"/>
        <v>Z11</v>
      </c>
      <c r="W287" s="42" t="str">
        <f t="shared" si="287"/>
        <v>Z12</v>
      </c>
      <c r="X287" s="42" t="str">
        <f t="shared" si="287"/>
        <v>Z13</v>
      </c>
      <c r="Y287" s="42" t="str">
        <f t="shared" si="287"/>
        <v>Z14</v>
      </c>
      <c r="Z287" s="42" t="str">
        <f t="shared" si="287"/>
        <v>Z15</v>
      </c>
      <c r="BN287" s="19"/>
    </row>
    <row r="288" spans="1:67" x14ac:dyDescent="0.25">
      <c r="B288" s="171"/>
      <c r="C288" s="171"/>
      <c r="D288" s="171" t="s">
        <v>1061</v>
      </c>
      <c r="E288" s="171"/>
      <c r="F288" s="171"/>
      <c r="G288" s="171"/>
      <c r="H288" s="223"/>
      <c r="I288" s="171"/>
      <c r="J288" s="171"/>
      <c r="K288" s="171"/>
      <c r="L288" s="171"/>
      <c r="M288" s="171"/>
      <c r="N288" s="171"/>
      <c r="O288" s="171"/>
      <c r="P288" s="171"/>
      <c r="Q288" s="171"/>
      <c r="R288" s="171"/>
      <c r="S288" s="171"/>
      <c r="T288" s="171"/>
      <c r="U288" s="171"/>
      <c r="V288" s="171"/>
      <c r="W288" s="171"/>
      <c r="X288" s="171"/>
      <c r="Y288" s="171"/>
      <c r="Z288" s="171"/>
    </row>
    <row r="289" spans="1:67" x14ac:dyDescent="0.25">
      <c r="A289" s="19"/>
      <c r="B289" s="219" t="str">
        <f>C289</f>
        <v>TRAELC00</v>
      </c>
      <c r="C289" s="224" t="str">
        <f>CONCATENATE(F289,"00")</f>
        <v>TRAELC00</v>
      </c>
      <c r="D289" s="225" t="s">
        <v>1100</v>
      </c>
      <c r="E289" s="173" t="s">
        <v>1105</v>
      </c>
      <c r="F289" s="173" t="s">
        <v>682</v>
      </c>
      <c r="G289" s="224"/>
      <c r="H289" s="241"/>
      <c r="I289" s="173"/>
      <c r="J289" s="239" t="s">
        <v>1063</v>
      </c>
      <c r="K289" s="239"/>
      <c r="L289" s="635">
        <v>1</v>
      </c>
      <c r="M289" s="635">
        <f>L289</f>
        <v>1</v>
      </c>
      <c r="N289" s="635">
        <f t="shared" ref="N289:S289" si="288">M289</f>
        <v>1</v>
      </c>
      <c r="O289" s="635">
        <f t="shared" si="288"/>
        <v>1</v>
      </c>
      <c r="P289" s="635">
        <f t="shared" si="288"/>
        <v>1</v>
      </c>
      <c r="Q289" s="635">
        <f t="shared" si="288"/>
        <v>1</v>
      </c>
      <c r="R289" s="635">
        <f t="shared" si="288"/>
        <v>1</v>
      </c>
      <c r="S289" s="635">
        <f t="shared" si="288"/>
        <v>1</v>
      </c>
      <c r="T289" s="635">
        <f t="shared" ref="T289:Z289" si="289">S289</f>
        <v>1</v>
      </c>
      <c r="U289" s="635">
        <f t="shared" si="289"/>
        <v>1</v>
      </c>
      <c r="V289" s="635">
        <f t="shared" si="289"/>
        <v>1</v>
      </c>
      <c r="W289" s="635">
        <f t="shared" si="289"/>
        <v>1</v>
      </c>
      <c r="X289" s="635">
        <f t="shared" si="289"/>
        <v>1</v>
      </c>
      <c r="Y289" s="635">
        <f t="shared" si="289"/>
        <v>1</v>
      </c>
      <c r="Z289" s="635">
        <f t="shared" si="289"/>
        <v>1</v>
      </c>
      <c r="AB289" s="19"/>
    </row>
    <row r="290" spans="1:67" s="19" customFormat="1" x14ac:dyDescent="0.25">
      <c r="B290" s="219" t="str">
        <f>B289</f>
        <v>TRAELC00</v>
      </c>
      <c r="C290" s="224"/>
      <c r="D290" s="225"/>
      <c r="E290" s="219"/>
      <c r="F290" s="219"/>
      <c r="G290" s="224"/>
      <c r="H290" s="241"/>
      <c r="I290" s="173"/>
      <c r="J290" s="239" t="s">
        <v>1106</v>
      </c>
      <c r="K290" s="239" t="s">
        <v>1107</v>
      </c>
      <c r="L290" s="636">
        <v>31.536000000000001</v>
      </c>
      <c r="M290" s="636">
        <v>31.536000000000001</v>
      </c>
      <c r="N290" s="636">
        <v>31.536000000000001</v>
      </c>
      <c r="O290" s="636">
        <v>31.536000000000001</v>
      </c>
      <c r="P290" s="636">
        <v>31.536000000000001</v>
      </c>
      <c r="Q290" s="636">
        <v>31.536000000000001</v>
      </c>
      <c r="R290" s="636">
        <v>31.536000000000001</v>
      </c>
      <c r="S290" s="636">
        <v>31.536000000000001</v>
      </c>
      <c r="T290" s="636">
        <v>31.536000000000001</v>
      </c>
      <c r="U290" s="636">
        <v>31.536000000000001</v>
      </c>
      <c r="V290" s="636">
        <v>31.536000000000001</v>
      </c>
      <c r="W290" s="636">
        <v>31.536000000000001</v>
      </c>
      <c r="X290" s="636">
        <v>31.536000000000001</v>
      </c>
      <c r="Y290" s="636">
        <v>31.536000000000001</v>
      </c>
      <c r="Z290" s="636">
        <v>31.536000000000001</v>
      </c>
      <c r="AA290"/>
      <c r="AC290"/>
      <c r="AD290"/>
      <c r="AE290"/>
      <c r="AF290"/>
      <c r="AG290"/>
      <c r="AH290"/>
      <c r="AI290"/>
      <c r="AJ290"/>
      <c r="AK290"/>
      <c r="AL290"/>
      <c r="AM290"/>
      <c r="AN290"/>
      <c r="AO290"/>
      <c r="AP290"/>
      <c r="AQ290"/>
      <c r="AR290" s="97"/>
      <c r="BN290"/>
      <c r="BO290" s="23"/>
    </row>
    <row r="291" spans="1:67" s="19" customFormat="1" x14ac:dyDescent="0.25">
      <c r="B291" s="219" t="str">
        <f>B289</f>
        <v>TRAELC00</v>
      </c>
      <c r="C291" s="224"/>
      <c r="D291" s="230"/>
      <c r="E291" s="224"/>
      <c r="F291" s="224"/>
      <c r="G291" s="224"/>
      <c r="H291" s="231">
        <f>$K$3</f>
        <v>2019</v>
      </c>
      <c r="I291" s="224"/>
      <c r="J291" s="232" t="s">
        <v>1064</v>
      </c>
      <c r="K291" s="232" t="s">
        <v>1108</v>
      </c>
      <c r="L291" s="638"/>
      <c r="M291" s="636"/>
      <c r="N291" s="636"/>
      <c r="O291" s="636"/>
      <c r="P291" s="636"/>
      <c r="Q291" s="636"/>
      <c r="R291" s="636"/>
      <c r="S291" s="636"/>
      <c r="T291" s="636"/>
      <c r="U291" s="636"/>
      <c r="V291" s="636"/>
      <c r="W291" s="636"/>
      <c r="X291" s="636"/>
      <c r="Y291" s="636"/>
      <c r="Z291" s="636"/>
      <c r="AA291"/>
      <c r="AB291" s="99"/>
      <c r="AC291" s="719"/>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O291" s="23"/>
    </row>
    <row r="292" spans="1:67" s="19" customFormat="1" x14ac:dyDescent="0.25">
      <c r="B292" s="233" t="str">
        <f>B291</f>
        <v>TRAELC00</v>
      </c>
      <c r="C292" s="234"/>
      <c r="D292" s="235"/>
      <c r="E292" s="234"/>
      <c r="F292" s="234"/>
      <c r="G292" s="234"/>
      <c r="H292" s="236">
        <f>$K$5</f>
        <v>2050</v>
      </c>
      <c r="I292" s="234"/>
      <c r="J292" s="237" t="s">
        <v>1064</v>
      </c>
      <c r="K292" s="237" t="s">
        <v>1108</v>
      </c>
      <c r="L292" s="637"/>
      <c r="M292" s="637"/>
      <c r="N292" s="637"/>
      <c r="O292" s="637"/>
      <c r="P292" s="637"/>
      <c r="Q292" s="637"/>
      <c r="R292" s="637"/>
      <c r="S292" s="637"/>
      <c r="T292" s="637"/>
      <c r="U292" s="637"/>
      <c r="V292" s="637"/>
      <c r="W292" s="637"/>
      <c r="X292" s="637"/>
      <c r="Y292" s="637"/>
      <c r="Z292" s="637"/>
      <c r="AA292" s="41"/>
      <c r="AB292"/>
      <c r="AD292" s="720"/>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x14ac:dyDescent="0.25">
      <c r="A293" s="19"/>
      <c r="B293" s="219" t="str">
        <f>C293</f>
        <v>TRAELC01</v>
      </c>
      <c r="C293" s="224" t="s">
        <v>933</v>
      </c>
      <c r="D293" s="225" t="s">
        <v>1103</v>
      </c>
      <c r="E293" s="173" t="s">
        <v>1105</v>
      </c>
      <c r="F293" s="173" t="s">
        <v>682</v>
      </c>
      <c r="G293" s="224"/>
      <c r="H293" s="241"/>
      <c r="I293" s="173"/>
      <c r="J293" s="239" t="s">
        <v>1063</v>
      </c>
      <c r="K293" s="239"/>
      <c r="L293" s="635">
        <v>1</v>
      </c>
      <c r="M293" s="635">
        <f t="shared" ref="M293:Z293" si="290">L293</f>
        <v>1</v>
      </c>
      <c r="N293" s="635">
        <f t="shared" si="290"/>
        <v>1</v>
      </c>
      <c r="O293" s="635">
        <f t="shared" si="290"/>
        <v>1</v>
      </c>
      <c r="P293" s="635">
        <f t="shared" si="290"/>
        <v>1</v>
      </c>
      <c r="Q293" s="635">
        <f t="shared" si="290"/>
        <v>1</v>
      </c>
      <c r="R293" s="635">
        <f t="shared" si="290"/>
        <v>1</v>
      </c>
      <c r="S293" s="635">
        <f t="shared" si="290"/>
        <v>1</v>
      </c>
      <c r="T293" s="635">
        <f t="shared" si="290"/>
        <v>1</v>
      </c>
      <c r="U293" s="635">
        <f t="shared" si="290"/>
        <v>1</v>
      </c>
      <c r="V293" s="635">
        <f t="shared" si="290"/>
        <v>1</v>
      </c>
      <c r="W293" s="635">
        <f t="shared" si="290"/>
        <v>1</v>
      </c>
      <c r="X293" s="635">
        <f t="shared" si="290"/>
        <v>1</v>
      </c>
      <c r="Y293" s="635">
        <f t="shared" si="290"/>
        <v>1</v>
      </c>
      <c r="Z293" s="635">
        <f t="shared" si="290"/>
        <v>1</v>
      </c>
      <c r="AC293" s="19"/>
      <c r="BN293" s="19"/>
    </row>
    <row r="294" spans="1:67" ht="15" customHeight="1" x14ac:dyDescent="0.25">
      <c r="A294" s="19"/>
      <c r="B294" s="219" t="str">
        <f>B293</f>
        <v>TRAELC01</v>
      </c>
      <c r="C294" s="224"/>
      <c r="D294" s="225"/>
      <c r="E294" s="219"/>
      <c r="F294" s="219"/>
      <c r="G294" s="224"/>
      <c r="H294" s="241"/>
      <c r="I294" s="173"/>
      <c r="J294" s="239" t="s">
        <v>1106</v>
      </c>
      <c r="K294" s="239" t="s">
        <v>1107</v>
      </c>
      <c r="L294" s="636">
        <v>31.536000000000001</v>
      </c>
      <c r="M294" s="636">
        <v>31.536000000000001</v>
      </c>
      <c r="N294" s="636">
        <v>31.536000000000001</v>
      </c>
      <c r="O294" s="636">
        <v>31.536000000000001</v>
      </c>
      <c r="P294" s="636">
        <v>31.536000000000001</v>
      </c>
      <c r="Q294" s="636">
        <v>31.536000000000001</v>
      </c>
      <c r="R294" s="636">
        <v>31.536000000000001</v>
      </c>
      <c r="S294" s="636">
        <v>31.536000000000001</v>
      </c>
      <c r="T294" s="636">
        <v>31.536000000000001</v>
      </c>
      <c r="U294" s="636">
        <v>31.536000000000001</v>
      </c>
      <c r="V294" s="636">
        <v>31.536000000000001</v>
      </c>
      <c r="W294" s="636">
        <v>31.536000000000001</v>
      </c>
      <c r="X294" s="636">
        <v>31.536000000000001</v>
      </c>
      <c r="Y294" s="636">
        <v>31.536000000000001</v>
      </c>
      <c r="Z294" s="636">
        <v>31.536000000000001</v>
      </c>
      <c r="AR294" s="97"/>
      <c r="AS294" s="19"/>
      <c r="AT294" s="19"/>
      <c r="AU294" s="19"/>
      <c r="AV294" s="19"/>
      <c r="AW294" s="19"/>
      <c r="AX294" s="19"/>
      <c r="AY294" s="19"/>
      <c r="AZ294" s="19"/>
      <c r="BA294" s="19"/>
      <c r="BB294" s="19"/>
      <c r="BC294" s="19"/>
      <c r="BD294" s="19"/>
      <c r="BE294" s="19"/>
      <c r="BF294" s="19"/>
      <c r="BG294" s="19"/>
      <c r="BH294" s="19"/>
      <c r="BI294" s="19"/>
      <c r="BJ294" s="19"/>
      <c r="BK294" s="19"/>
      <c r="BL294" s="19"/>
      <c r="BM294" s="19"/>
    </row>
    <row r="295" spans="1:67" x14ac:dyDescent="0.25">
      <c r="A295" s="19"/>
      <c r="B295" s="219" t="str">
        <f>B293</f>
        <v>TRAELC01</v>
      </c>
      <c r="C295" s="224"/>
      <c r="D295" s="230"/>
      <c r="E295" s="224"/>
      <c r="F295" s="224"/>
      <c r="G295" s="224"/>
      <c r="H295" s="231"/>
      <c r="I295" s="224"/>
      <c r="J295" s="232" t="s">
        <v>1096</v>
      </c>
      <c r="K295" s="232"/>
      <c r="L295" s="638">
        <f>K3+1</f>
        <v>2020</v>
      </c>
      <c r="M295" s="638">
        <f>L295</f>
        <v>2020</v>
      </c>
      <c r="N295" s="638">
        <f t="shared" ref="N295:S295" si="291">M295</f>
        <v>2020</v>
      </c>
      <c r="O295" s="638">
        <f t="shared" si="291"/>
        <v>2020</v>
      </c>
      <c r="P295" s="638">
        <f t="shared" si="291"/>
        <v>2020</v>
      </c>
      <c r="Q295" s="638">
        <f t="shared" si="291"/>
        <v>2020</v>
      </c>
      <c r="R295" s="638">
        <f t="shared" si="291"/>
        <v>2020</v>
      </c>
      <c r="S295" s="638">
        <f t="shared" si="291"/>
        <v>2020</v>
      </c>
      <c r="T295" s="638">
        <f t="shared" ref="T295:Z295" si="292">S295</f>
        <v>2020</v>
      </c>
      <c r="U295" s="638">
        <f t="shared" si="292"/>
        <v>2020</v>
      </c>
      <c r="V295" s="638">
        <f t="shared" si="292"/>
        <v>2020</v>
      </c>
      <c r="W295" s="638">
        <f t="shared" si="292"/>
        <v>2020</v>
      </c>
      <c r="X295" s="638">
        <f t="shared" si="292"/>
        <v>2020</v>
      </c>
      <c r="Y295" s="638">
        <f t="shared" si="292"/>
        <v>2020</v>
      </c>
      <c r="Z295" s="638">
        <f t="shared" si="292"/>
        <v>2020</v>
      </c>
      <c r="AE295" s="19"/>
      <c r="AQ295" s="97"/>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25">
      <c r="A296" s="19"/>
      <c r="B296" s="233" t="str">
        <f>B295</f>
        <v>TRAELC01</v>
      </c>
      <c r="C296" s="234"/>
      <c r="D296" s="235"/>
      <c r="E296" s="234"/>
      <c r="F296" s="234"/>
      <c r="G296" s="234"/>
      <c r="H296" s="236"/>
      <c r="I296" s="234"/>
      <c r="J296" s="237" t="s">
        <v>1097</v>
      </c>
      <c r="K296" s="237" t="s">
        <v>1098</v>
      </c>
      <c r="L296" s="637"/>
      <c r="M296" s="637"/>
      <c r="N296" s="637"/>
      <c r="O296" s="637"/>
      <c r="P296" s="637"/>
      <c r="Q296" s="637"/>
      <c r="R296" s="637"/>
      <c r="S296" s="637"/>
      <c r="T296" s="637"/>
      <c r="U296" s="637"/>
      <c r="V296" s="637"/>
      <c r="W296" s="637"/>
      <c r="X296" s="637"/>
      <c r="Y296" s="637"/>
      <c r="Z296" s="637"/>
      <c r="AA296" s="41"/>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25">
      <c r="B297" s="104"/>
      <c r="C297" s="19"/>
      <c r="F297" s="46"/>
      <c r="G297" s="105"/>
      <c r="M297" s="19"/>
      <c r="N297" s="19"/>
      <c r="O297" s="19"/>
      <c r="P297" s="19"/>
      <c r="Q297" s="19"/>
      <c r="R297" s="19"/>
      <c r="S297" s="19"/>
      <c r="T297" s="19"/>
      <c r="U297" s="19"/>
      <c r="V297" s="19"/>
      <c r="W297" s="19"/>
      <c r="X297" s="19"/>
      <c r="Y297" s="19"/>
      <c r="Z297" s="19"/>
      <c r="AA297" s="19"/>
    </row>
    <row r="299" spans="1:67" x14ac:dyDescent="0.25">
      <c r="AC299" s="19"/>
    </row>
    <row r="300" spans="1:67" x14ac:dyDescent="0.25">
      <c r="H300"/>
      <c r="AC300" s="19"/>
    </row>
    <row r="301" spans="1:67" x14ac:dyDescent="0.25">
      <c r="AC301" s="19"/>
    </row>
    <row r="302" spans="1:67" x14ac:dyDescent="0.25">
      <c r="AC302" s="19"/>
    </row>
    <row r="303" spans="1:67" x14ac:dyDescent="0.25">
      <c r="AC303" s="19"/>
    </row>
    <row r="304" spans="1:67" x14ac:dyDescent="0.25">
      <c r="AC304" s="19"/>
    </row>
    <row r="305" spans="29:29" x14ac:dyDescent="0.25">
      <c r="AC305" s="19"/>
    </row>
    <row r="306" spans="29:29" x14ac:dyDescent="0.25">
      <c r="AC306" s="19"/>
    </row>
    <row r="307" spans="29:29" x14ac:dyDescent="0.25">
      <c r="AC307" s="19"/>
    </row>
    <row r="308" spans="29:29" x14ac:dyDescent="0.25">
      <c r="AC308" s="19"/>
    </row>
    <row r="309" spans="29:29" x14ac:dyDescent="0.25">
      <c r="AC309" s="19"/>
    </row>
    <row r="310" spans="29:29" x14ac:dyDescent="0.25">
      <c r="AC310" s="19"/>
    </row>
    <row r="311" spans="29:29" x14ac:dyDescent="0.25">
      <c r="AC311" s="19"/>
    </row>
    <row r="312" spans="29:29" x14ac:dyDescent="0.25">
      <c r="AC312" s="19"/>
    </row>
    <row r="313" spans="29:29" x14ac:dyDescent="0.25">
      <c r="AC313" s="19"/>
    </row>
    <row r="314" spans="29:29" x14ac:dyDescent="0.25">
      <c r="AC314" s="19"/>
    </row>
    <row r="315" spans="29:29" x14ac:dyDescent="0.25">
      <c r="AC315" s="19"/>
    </row>
    <row r="316" spans="29:29" x14ac:dyDescent="0.25">
      <c r="AC316" s="19"/>
    </row>
    <row r="317" spans="29:29" x14ac:dyDescent="0.25">
      <c r="AC317" s="19"/>
    </row>
    <row r="318" spans="29:29" x14ac:dyDescent="0.25">
      <c r="AC318" s="19"/>
    </row>
    <row r="319" spans="29:29" x14ac:dyDescent="0.25">
      <c r="AC319" s="19"/>
    </row>
    <row r="320" spans="29:29" x14ac:dyDescent="0.25">
      <c r="AC320" s="19"/>
    </row>
    <row r="321" spans="29:29" x14ac:dyDescent="0.25">
      <c r="AC321" s="19"/>
    </row>
    <row r="322" spans="29:29" x14ac:dyDescent="0.25">
      <c r="AC322" s="19"/>
    </row>
    <row r="323" spans="29:29" x14ac:dyDescent="0.25">
      <c r="AC323" s="19"/>
    </row>
    <row r="324" spans="29:29" x14ac:dyDescent="0.25">
      <c r="AC324" s="19"/>
    </row>
    <row r="325" spans="29:29" x14ac:dyDescent="0.25">
      <c r="AC325" s="19"/>
    </row>
    <row r="326" spans="29:29" x14ac:dyDescent="0.25">
      <c r="AC326" s="19"/>
    </row>
    <row r="327" spans="29:29" x14ac:dyDescent="0.25">
      <c r="AC327" s="19"/>
    </row>
    <row r="328" spans="29:29" x14ac:dyDescent="0.25">
      <c r="AC328" s="19"/>
    </row>
    <row r="329" spans="29:29" x14ac:dyDescent="0.25">
      <c r="AC329" s="19"/>
    </row>
    <row r="330" spans="29:29" x14ac:dyDescent="0.25">
      <c r="AC330" s="19"/>
    </row>
    <row r="331" spans="29:29" x14ac:dyDescent="0.25">
      <c r="AC331" s="19"/>
    </row>
    <row r="332" spans="29:29" x14ac:dyDescent="0.25">
      <c r="AC332" s="19"/>
    </row>
    <row r="333" spans="29:29" x14ac:dyDescent="0.25">
      <c r="AC333" s="19"/>
    </row>
    <row r="334" spans="29:29" x14ac:dyDescent="0.25">
      <c r="AC334" s="19"/>
    </row>
    <row r="335" spans="29:29" x14ac:dyDescent="0.25">
      <c r="AC335" s="19"/>
    </row>
    <row r="336" spans="29:29" x14ac:dyDescent="0.25">
      <c r="AC336" s="19"/>
    </row>
    <row r="337" spans="29:29" x14ac:dyDescent="0.25">
      <c r="AC337" s="19"/>
    </row>
    <row r="338" spans="29:29" x14ac:dyDescent="0.25">
      <c r="AC338" s="19"/>
    </row>
    <row r="339" spans="29:29" x14ac:dyDescent="0.25">
      <c r="AC339" s="19"/>
    </row>
    <row r="340" spans="29:29" x14ac:dyDescent="0.25">
      <c r="AC340" s="19"/>
    </row>
    <row r="341" spans="29:29" x14ac:dyDescent="0.25">
      <c r="AC341" s="19"/>
    </row>
    <row r="342" spans="29:29" x14ac:dyDescent="0.25">
      <c r="AC342" s="19"/>
    </row>
    <row r="343" spans="29:29" x14ac:dyDescent="0.25">
      <c r="AC343" s="19"/>
    </row>
    <row r="344" spans="29:29" x14ac:dyDescent="0.25">
      <c r="AC344" s="19"/>
    </row>
    <row r="345" spans="29:29" x14ac:dyDescent="0.25">
      <c r="AC345" s="19"/>
    </row>
    <row r="346" spans="29:29" x14ac:dyDescent="0.25">
      <c r="AC346" s="19"/>
    </row>
    <row r="347" spans="29:29" x14ac:dyDescent="0.25">
      <c r="AC347" s="19"/>
    </row>
    <row r="348" spans="29:29" x14ac:dyDescent="0.25">
      <c r="AC348" s="19"/>
    </row>
    <row r="349" spans="29:29" x14ac:dyDescent="0.25">
      <c r="AC349" s="19"/>
    </row>
    <row r="350" spans="29:29" x14ac:dyDescent="0.25">
      <c r="AC350" s="19"/>
    </row>
    <row r="351" spans="29:29" x14ac:dyDescent="0.25">
      <c r="AC351" s="19"/>
    </row>
    <row r="352" spans="29:29" x14ac:dyDescent="0.25">
      <c r="AC352" s="19"/>
    </row>
    <row r="353" spans="29:29" x14ac:dyDescent="0.25">
      <c r="AC353" s="19"/>
    </row>
    <row r="354" spans="29:29" x14ac:dyDescent="0.25">
      <c r="AC354" s="19"/>
    </row>
    <row r="355" spans="29:29" x14ac:dyDescent="0.25">
      <c r="AC355" s="19"/>
    </row>
    <row r="356" spans="29:29" x14ac:dyDescent="0.25">
      <c r="AC356" s="19"/>
    </row>
    <row r="357" spans="29:29" x14ac:dyDescent="0.25">
      <c r="AC357" s="19"/>
    </row>
    <row r="358" spans="29:29" x14ac:dyDescent="0.25">
      <c r="AC358" s="19"/>
    </row>
    <row r="359" spans="29:29" x14ac:dyDescent="0.25">
      <c r="AC359" s="19"/>
    </row>
    <row r="360" spans="29:29" x14ac:dyDescent="0.25">
      <c r="AC360" s="19"/>
    </row>
    <row r="361" spans="29:29" x14ac:dyDescent="0.25">
      <c r="AC361" s="19"/>
    </row>
    <row r="362" spans="29:29" x14ac:dyDescent="0.25">
      <c r="AC362" s="19"/>
    </row>
    <row r="363" spans="29:29" x14ac:dyDescent="0.25">
      <c r="AC363" s="19"/>
    </row>
    <row r="364" spans="29:29" x14ac:dyDescent="0.25">
      <c r="AC364" s="19"/>
    </row>
    <row r="365" spans="29:29" x14ac:dyDescent="0.25">
      <c r="AC365" s="19"/>
    </row>
    <row r="366" spans="29:29" x14ac:dyDescent="0.25">
      <c r="AC366" s="19"/>
    </row>
    <row r="367" spans="29:29" x14ac:dyDescent="0.25">
      <c r="AC367" s="19"/>
    </row>
    <row r="368" spans="29:29" x14ac:dyDescent="0.25">
      <c r="AC368" s="19"/>
    </row>
    <row r="369" spans="29:29" x14ac:dyDescent="0.25">
      <c r="AC369" s="19"/>
    </row>
    <row r="370" spans="29:29" x14ac:dyDescent="0.25">
      <c r="AC370" s="19"/>
    </row>
    <row r="371" spans="29:29" x14ac:dyDescent="0.25">
      <c r="AC371" s="19"/>
    </row>
    <row r="372" spans="29:29" x14ac:dyDescent="0.25">
      <c r="AC372" s="19"/>
    </row>
    <row r="373" spans="29:29" x14ac:dyDescent="0.25">
      <c r="AC373" s="19"/>
    </row>
    <row r="374" spans="29:29" x14ac:dyDescent="0.25">
      <c r="AC374" s="19"/>
    </row>
    <row r="375" spans="29:29" x14ac:dyDescent="0.25">
      <c r="AC375" s="19"/>
    </row>
    <row r="376" spans="29:29" x14ac:dyDescent="0.25">
      <c r="AC376" s="19"/>
    </row>
    <row r="377" spans="29:29" x14ac:dyDescent="0.25">
      <c r="AC377" s="19"/>
    </row>
    <row r="378" spans="29:29" x14ac:dyDescent="0.25">
      <c r="AC378" s="19"/>
    </row>
    <row r="379" spans="29:29" x14ac:dyDescent="0.25">
      <c r="AC379" s="19"/>
    </row>
    <row r="380" spans="29:29" x14ac:dyDescent="0.25">
      <c r="AC380" s="19"/>
    </row>
    <row r="381" spans="29:29" x14ac:dyDescent="0.25">
      <c r="AC381" s="19"/>
    </row>
    <row r="382" spans="29:29" x14ac:dyDescent="0.25">
      <c r="AC382" s="19"/>
    </row>
    <row r="383" spans="29:29" x14ac:dyDescent="0.25">
      <c r="AC383" s="19"/>
    </row>
    <row r="384" spans="29:29" x14ac:dyDescent="0.25">
      <c r="AC384" s="19"/>
    </row>
    <row r="385" spans="29:29" x14ac:dyDescent="0.25">
      <c r="AC385" s="19"/>
    </row>
    <row r="386" spans="29:29" x14ac:dyDescent="0.25">
      <c r="AC386" s="19"/>
    </row>
    <row r="387" spans="29:29" x14ac:dyDescent="0.25">
      <c r="AC387" s="19"/>
    </row>
    <row r="388" spans="29:29" x14ac:dyDescent="0.25">
      <c r="AC388" s="19"/>
    </row>
    <row r="389" spans="29:29" x14ac:dyDescent="0.25">
      <c r="AC389" s="19"/>
    </row>
    <row r="390" spans="29:29" x14ac:dyDescent="0.25">
      <c r="AC390" s="19"/>
    </row>
    <row r="391" spans="29:29" x14ac:dyDescent="0.25">
      <c r="AC391" s="19"/>
    </row>
    <row r="392" spans="29:29" x14ac:dyDescent="0.25">
      <c r="AC392" s="19"/>
    </row>
    <row r="393" spans="29:29" x14ac:dyDescent="0.25">
      <c r="AC393" s="19"/>
    </row>
    <row r="394" spans="29:29" x14ac:dyDescent="0.25">
      <c r="AC394" s="19"/>
    </row>
    <row r="395" spans="29:29" x14ac:dyDescent="0.25">
      <c r="AC395" s="19"/>
    </row>
    <row r="396" spans="29:29" x14ac:dyDescent="0.25">
      <c r="AC396" s="19"/>
    </row>
    <row r="397" spans="29:29" x14ac:dyDescent="0.25">
      <c r="AC397" s="19"/>
    </row>
    <row r="398" spans="29:29" x14ac:dyDescent="0.25">
      <c r="AC398" s="19"/>
    </row>
    <row r="399" spans="29:29" x14ac:dyDescent="0.25">
      <c r="AC399" s="19"/>
    </row>
    <row r="400" spans="29:29" x14ac:dyDescent="0.25">
      <c r="AC400" s="19"/>
    </row>
    <row r="401" spans="29:29" x14ac:dyDescent="0.25">
      <c r="AC401" s="19"/>
    </row>
    <row r="402" spans="29:29" x14ac:dyDescent="0.25">
      <c r="AC402" s="19"/>
    </row>
    <row r="403" spans="29:29" x14ac:dyDescent="0.25">
      <c r="AC403" s="19"/>
    </row>
    <row r="404" spans="29:29" x14ac:dyDescent="0.25">
      <c r="AC404" s="19"/>
    </row>
    <row r="405" spans="29:29" x14ac:dyDescent="0.25">
      <c r="AC405" s="19"/>
    </row>
    <row r="406" spans="29:29" x14ac:dyDescent="0.25">
      <c r="AC406" s="19"/>
    </row>
    <row r="407" spans="29:29" x14ac:dyDescent="0.25">
      <c r="AC407" s="19"/>
    </row>
    <row r="408" spans="29:29" x14ac:dyDescent="0.25">
      <c r="AC408" s="19"/>
    </row>
    <row r="409" spans="29:29" x14ac:dyDescent="0.25">
      <c r="AC409" s="19"/>
    </row>
    <row r="410" spans="29:29" x14ac:dyDescent="0.25">
      <c r="AC410" s="19"/>
    </row>
    <row r="411" spans="29:29" x14ac:dyDescent="0.25">
      <c r="AC411" s="19"/>
    </row>
    <row r="412" spans="29:29" x14ac:dyDescent="0.25">
      <c r="AC412" s="19"/>
    </row>
    <row r="413" spans="29:29" x14ac:dyDescent="0.25">
      <c r="AC413" s="19"/>
    </row>
    <row r="414" spans="29:29" x14ac:dyDescent="0.25">
      <c r="AC414" s="19"/>
    </row>
    <row r="415" spans="29:29" x14ac:dyDescent="0.25">
      <c r="AC415" s="19"/>
    </row>
    <row r="416" spans="29:29" x14ac:dyDescent="0.25">
      <c r="AC416" s="19"/>
    </row>
    <row r="417" spans="29:29" x14ac:dyDescent="0.25">
      <c r="AC417" s="19"/>
    </row>
    <row r="418" spans="29:29" x14ac:dyDescent="0.25">
      <c r="AC418" s="19"/>
    </row>
    <row r="419" spans="29:29" x14ac:dyDescent="0.25">
      <c r="AC419" s="19"/>
    </row>
    <row r="420" spans="29:29" x14ac:dyDescent="0.25">
      <c r="AC420" s="19"/>
    </row>
    <row r="421" spans="29:29" x14ac:dyDescent="0.25">
      <c r="AC421" s="19"/>
    </row>
    <row r="422" spans="29:29" x14ac:dyDescent="0.25">
      <c r="AC422" s="19"/>
    </row>
    <row r="423" spans="29:29" x14ac:dyDescent="0.25">
      <c r="AC423" s="19"/>
    </row>
    <row r="424" spans="29:29" x14ac:dyDescent="0.25">
      <c r="AC424" s="19"/>
    </row>
    <row r="425" spans="29:29" x14ac:dyDescent="0.25">
      <c r="AC425"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topLeftCell="A98" zoomScale="75" zoomScaleNormal="75" workbookViewId="0">
      <selection activeCell="K10" sqref="K10"/>
    </sheetView>
  </sheetViews>
  <sheetFormatPr defaultColWidth="9.28515625" defaultRowHeight="15" x14ac:dyDescent="0.25"/>
  <cols>
    <col min="1" max="1" width="9.28515625" style="35"/>
    <col min="2" max="2" width="21.7109375" style="35" customWidth="1"/>
    <col min="3" max="3" width="12.7109375" style="35" bestFit="1" customWidth="1"/>
    <col min="4" max="4" width="31"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0" style="35" bestFit="1" customWidth="1"/>
    <col min="11" max="11" width="17.28515625" style="35" bestFit="1" customWidth="1"/>
    <col min="12" max="12" width="14.42578125" style="35" bestFit="1" customWidth="1"/>
    <col min="13" max="13" width="18.7109375" style="35" customWidth="1"/>
    <col min="14" max="29" width="8.7109375" style="35" customWidth="1"/>
    <col min="30" max="30" width="16.42578125" style="35" customWidth="1"/>
    <col min="31" max="37" width="11.28515625" style="35" customWidth="1"/>
    <col min="38" max="38" width="12.7109375" style="35" customWidth="1"/>
    <col min="39" max="43" width="11.28515625" style="35" customWidth="1"/>
    <col min="44" max="44" width="12.28515625" style="35" customWidth="1"/>
    <col min="45" max="46" width="11.28515625" style="35" customWidth="1"/>
    <col min="47" max="47" width="9.28515625" style="35"/>
    <col min="48" max="48" width="17.42578125" style="35" bestFit="1" customWidth="1"/>
    <col min="49" max="50" width="9.7109375" style="35" bestFit="1" customWidth="1"/>
    <col min="51" max="16384" width="9.28515625" style="35"/>
  </cols>
  <sheetData>
    <row r="1" spans="1:64" x14ac:dyDescent="0.25">
      <c r="I1" s="36"/>
      <c r="M1" s="120" t="s">
        <v>1110</v>
      </c>
    </row>
    <row r="2" spans="1:64" ht="19.5" customHeight="1" x14ac:dyDescent="0.25">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25">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20041.565092208835</v>
      </c>
      <c r="AX5" s="718">
        <f t="shared" ref="AX5:BL5" si="4">SUM(AX6:AX24)</f>
        <v>20041.565092208835</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AF6" s="38">
        <f>AF5+5</f>
        <v>2025</v>
      </c>
      <c r="AG6" s="67">
        <v>0.7</v>
      </c>
      <c r="AH6" s="67">
        <v>0.75</v>
      </c>
      <c r="AI6" s="67">
        <v>0.7</v>
      </c>
      <c r="AJ6" s="67">
        <v>0.7</v>
      </c>
      <c r="AK6" s="67">
        <v>0.7</v>
      </c>
      <c r="AL6" s="67">
        <v>0.75</v>
      </c>
      <c r="AM6" s="67">
        <v>0.75</v>
      </c>
      <c r="AN6" s="67">
        <v>0.7</v>
      </c>
      <c r="AO6" s="67">
        <v>0.75</v>
      </c>
      <c r="AP6" s="67">
        <v>0.75</v>
      </c>
      <c r="AV6" s="725" t="s">
        <v>987</v>
      </c>
      <c r="AW6" s="935">
        <f t="shared" si="3"/>
        <v>1453.6780885944356</v>
      </c>
      <c r="AX6" s="728">
        <f t="shared" ref="AX6:BL15" si="5">SUMIF($AV$32:$AV$155,$AV6,AX$32:AX$155)</f>
        <v>1453.6780885944356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678.38310801073692</v>
      </c>
      <c r="AX7" s="728">
        <f t="shared" si="5"/>
        <v>678.38310801073692</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25">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294.11138386862234</v>
      </c>
      <c r="AX8" s="728">
        <f t="shared" si="5"/>
        <v>294.11138386862234</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7559.1260606910673</v>
      </c>
      <c r="AX12" s="728">
        <f t="shared" si="5"/>
        <v>7559.1260606910673</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89.483783931768315</v>
      </c>
      <c r="AX13" s="728">
        <f t="shared" si="5"/>
        <v>89.483783931768315</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772.66645444038852</v>
      </c>
      <c r="AX14" s="728">
        <f t="shared" si="5"/>
        <v>772.66645444038852</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262.21459415837819</v>
      </c>
      <c r="AX15" s="728">
        <f t="shared" si="5"/>
        <v>262.21459415837819</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8833.8644905572328</v>
      </c>
      <c r="AX16" s="728">
        <f t="shared" ref="AX16:BL24" si="9">SUMIF($AV$32:$AV$155,$AV16,AX$32:AX$155)</f>
        <v>8833.8644905572328</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98.037127956207485</v>
      </c>
      <c r="AX24" s="728">
        <f t="shared" si="9"/>
        <v>98.037127956207485</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25">
      <c r="I26" s="36"/>
      <c r="M26" s="473" t="s">
        <v>1151</v>
      </c>
      <c r="N26" s="482">
        <v>-7.9000000000000001E-2</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25">
      <c r="A27" s="44"/>
      <c r="B27" s="26" t="s">
        <v>1152</v>
      </c>
      <c r="C27" s="26"/>
      <c r="D27" s="44"/>
      <c r="E27" s="44"/>
      <c r="F27" s="44"/>
      <c r="G27" s="44"/>
      <c r="M27" s="473" t="s">
        <v>1153</v>
      </c>
      <c r="N27" s="934">
        <v>-8.6999999999999994E-2</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25">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25">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25">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big</v>
      </c>
      <c r="AF31" s="623" t="str">
        <f t="shared" ref="AF31:AT31" si="13">IF(AF32-SUM(N10:N11)&lt;0,"Too small",IF(AF32-SUM(N10:N11)&gt;0.0001,"Too big","ok"))</f>
        <v>Too big</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20041.565092208835</v>
      </c>
      <c r="AX31" s="718">
        <f t="shared" ref="AX31:BL31" si="14">SUM(AX32:AX166)</f>
        <v>20041.565092208835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25">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7994.44029844746</v>
      </c>
      <c r="AF32" s="586">
        <f t="shared" ref="AF32:AT32" si="16">SUM(AF40:AF161)</f>
        <v>7994.44029844746</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1453.6780885944356</v>
      </c>
      <c r="AX32" s="568">
        <f t="shared" ref="AX32:BL32" si="18">N$38*N$39*(1-N33-N34)/N$36/1000</f>
        <v>1453.6780885944356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25">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7559.1260606910673</v>
      </c>
      <c r="AX33" s="568">
        <f t="shared" ref="AX33:BL34" si="20">N$38*N$39*N33/N$36/1000</f>
        <v>7559.1260606910673</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25">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678.38310801073692</v>
      </c>
      <c r="AX34" s="568">
        <f t="shared" si="20"/>
        <v>678.38310801073692</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25">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25">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25">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25">
      <c r="B38" s="186" t="str">
        <f t="shared" si="22"/>
        <v>TCARDST100</v>
      </c>
      <c r="C38" s="186"/>
      <c r="D38" s="187"/>
      <c r="E38" s="186"/>
      <c r="F38" s="170"/>
      <c r="G38" s="213"/>
      <c r="H38" s="170"/>
      <c r="I38" s="190"/>
      <c r="J38" s="191"/>
      <c r="K38" s="191"/>
      <c r="L38" s="211" t="s">
        <v>1129</v>
      </c>
      <c r="M38" s="186" t="s">
        <v>1130</v>
      </c>
      <c r="N38" s="376">
        <f>LOOKUP($C$32, T_NCAP_AF!$C$5:$C$15, T_NCAP_AF!D$5:D$15)*(1+N$26)</f>
        <v>15.058350000000003</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25">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228829.755</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25">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217388.26725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4134.9582494451006</v>
      </c>
      <c r="AF40" s="568">
        <f t="shared" ref="AF40:AT40" si="25">N37*N38*N39/1000</f>
        <v>4134.9582494451006</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25">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160180.8285</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25">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91531.902000000002</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25">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34324.463250000001</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25">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1144.1487750000001</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25">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25">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89.483783931768315</v>
      </c>
      <c r="AX46" s="568">
        <f t="shared" ref="AX46:BL46" si="32">N50*N51/N47/1000</f>
        <v>89.483783931768315</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25">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25">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25">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25">
      <c r="A50" s="22"/>
      <c r="B50" s="186" t="str">
        <f t="shared" si="33"/>
        <v>TCARELC100</v>
      </c>
      <c r="C50" s="186"/>
      <c r="D50" s="187"/>
      <c r="E50" s="186"/>
      <c r="F50" s="170"/>
      <c r="G50" s="213"/>
      <c r="H50" s="170"/>
      <c r="I50" s="190"/>
      <c r="J50" s="191"/>
      <c r="K50" s="191"/>
      <c r="L50" s="211" t="s">
        <v>1129</v>
      </c>
      <c r="M50" s="186" t="s">
        <v>1130</v>
      </c>
      <c r="N50" s="376">
        <f>LOOKUP($C$46, T_NCAP_AF!$C$5:$C$15, T_NCAP_AF!D$5:D$15)*(1+N26)</f>
        <v>9.9007500000000004</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25">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9390.2049999999999</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25">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9296.3029499999993</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111.5640865845</v>
      </c>
      <c r="AF52" s="568">
        <f t="shared" ref="AF52:AT52" si="36">N49*N50*N51/1000</f>
        <v>111.5640865845</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25">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7042.6537499999995</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25">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4695.1025</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25">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1408.5307499999999</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25">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46.951025000000001</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25">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25">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772.66645444038852</v>
      </c>
      <c r="AX58" s="568">
        <f t="shared" ref="AX58:BL58" si="44">N63*N64*(1-N59)/N61/1000</f>
        <v>772.66645444038852</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25">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257.55548481346284</v>
      </c>
      <c r="AX59" s="568">
        <f t="shared" ref="AX59:BL59" si="46">N63*N64*N59/N61/1000</f>
        <v>257.55548481346284</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25">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25">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25">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25">
      <c r="A63" s="22"/>
      <c r="B63" s="186" t="str">
        <f t="shared" si="47"/>
        <v>TCARETH100</v>
      </c>
      <c r="C63" s="186"/>
      <c r="D63" s="187"/>
      <c r="E63" s="186"/>
      <c r="F63" s="170"/>
      <c r="G63" s="213"/>
      <c r="H63" s="170"/>
      <c r="I63" s="190"/>
      <c r="J63" s="191"/>
      <c r="K63" s="191"/>
      <c r="L63" s="211" t="s">
        <v>1129</v>
      </c>
      <c r="M63" s="186" t="s">
        <v>1130</v>
      </c>
      <c r="N63" s="376">
        <f>LOOKUP($C$58, T_NCAP_AF!$C$5:$C$15, T_NCAP_AF!D$5:D$15)*(1+N26)</f>
        <v>10.62834</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25">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30895.007000000001</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25">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29350.256649999999</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394.03516643805597</v>
      </c>
      <c r="AF65" s="568">
        <f t="shared" ref="AF65:AT65" si="51">N62*N63*N64/1000</f>
        <v>394.03516643805597</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25">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21626.5049</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25">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12358.002800000002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25">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4634.2510499999999</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25">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154.47503500000002</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25">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25">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294.11138386862234</v>
      </c>
      <c r="AX71" s="568">
        <f t="shared" ref="AX71:BL71" si="59">N$77*N$78*0.6/N$75/1000</f>
        <v>294.11138386862234</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25">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98.037127956207485</v>
      </c>
      <c r="AX72" s="568">
        <f t="shared" ref="AX72:BL73" si="61">N$77*N$78*0.2/N$75/1000</f>
        <v>98.037127956207485</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25">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98.037127956207485</v>
      </c>
      <c r="AX73" s="568">
        <f t="shared" si="61"/>
        <v>98.037127956207485</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25">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25">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25">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25">
      <c r="A77" s="22"/>
      <c r="B77" s="186" t="str">
        <f t="shared" si="63"/>
        <v>TCARGAS100</v>
      </c>
      <c r="C77" s="186"/>
      <c r="D77" s="187"/>
      <c r="E77" s="186"/>
      <c r="F77" s="170"/>
      <c r="G77" s="213"/>
      <c r="H77" s="170"/>
      <c r="I77" s="190"/>
      <c r="J77" s="191"/>
      <c r="K77" s="191"/>
      <c r="L77" s="211" t="s">
        <v>1129</v>
      </c>
      <c r="M77" s="186" t="s">
        <v>1130</v>
      </c>
      <c r="N77" s="376">
        <f>LOOKUP($C$71, T_NCAP_AF!$C$5:$C$15, T_NCAP_AF!D$5:D$15)*(1+N26)</f>
        <v>16.200390000000002</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25">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9644.0190000000002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25">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9161.8180499999999</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187.48424276089202</v>
      </c>
      <c r="AF79" s="568">
        <f t="shared" ref="AF79:AT79" si="66">N76*N77*N78/1000</f>
        <v>187.48424276089202</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25">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6750.8132999999998</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25">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3857.6076000000003</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25">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1446.60285</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25">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48.220095000000001</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25">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25">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8478.2718777875616</v>
      </c>
      <c r="AX85" s="568">
        <f t="shared" ref="AX85:BL85" si="74">N$91*N$92*(1-N86)/N$89/1000</f>
        <v>8478.2718777875616</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25">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262.21459415837819</v>
      </c>
      <c r="AX86" s="568">
        <f t="shared" ref="AX86:BL87" si="76">N$91*N$92*N86/N$89/1000</f>
        <v>262.21459415837819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25">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25">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25">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25">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25">
      <c r="A91" s="22"/>
      <c r="B91" s="186" t="str">
        <f t="shared" si="77"/>
        <v>TCARGSL100</v>
      </c>
      <c r="C91" s="186"/>
      <c r="D91" s="187"/>
      <c r="E91" s="186"/>
      <c r="F91" s="170"/>
      <c r="G91" s="213"/>
      <c r="H91" s="170"/>
      <c r="I91" s="190"/>
      <c r="J91" s="191"/>
      <c r="K91" s="191"/>
      <c r="L91" s="211" t="s">
        <v>1129</v>
      </c>
      <c r="M91" s="186" t="s">
        <v>1130</v>
      </c>
      <c r="N91" s="376">
        <f>LOOKUP($C$85, T_NCAP_AF!$C$5:$C$15, T_NCAP_AF!D$5:D$15)*(1+N26)</f>
        <v>8.0863800000000001</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25">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326309.85200000001</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25">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309994.35940000002</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3166.3985532189122</v>
      </c>
      <c r="AF93" s="568">
        <f t="shared" ref="AF93:AT93" si="83">N90*N91*N92/1000</f>
        <v>3166.3985532189122</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25">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228416.8964</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25">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130523.94080000001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25">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48946.477800000001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25">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1631.54926</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25">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25">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25">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25">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25">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25">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25">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25">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0</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25">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17480.754499999999</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25">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17305.946954999999</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25">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13110.565875</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25">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8740.3772499999995</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25">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2622.113175</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25">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87.403772500000002</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25">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25">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0</v>
      </c>
      <c r="AX113" s="568">
        <f t="shared" ref="AX113:BL113" si="107">N$119*N$120*(1-N114)/N$117/1000</f>
        <v>0</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25">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0</v>
      </c>
      <c r="AX114" s="568">
        <f t="shared" ref="AX114:BL115" si="110">N$119*N$120*N114/N$117/1000</f>
        <v>0</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25">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25">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25">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25">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25">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0</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25">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17480.754499999999</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25">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17305.946954999999</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0</v>
      </c>
      <c r="AF121" s="568">
        <f t="shared" ref="AF121:AT121" si="116">N118*N119*N120/1000</f>
        <v>0</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25">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13110.565875</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25">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8740.3772499999995</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25">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2622.113175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25">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87.403772500000002</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25">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25">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25">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25">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25">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25">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25">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25">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25">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25">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25">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25">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25">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25">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25">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25">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25">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25">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25">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25">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0</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25">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15886.2</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25">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15727.338</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25">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11914.650000000001</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25">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7943.1</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25">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2382.9299999999998</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25">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79.431000000000012</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25">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25">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0</v>
      </c>
      <c r="AX153" s="570">
        <f t="shared" ref="AX153:BL153" si="151">N$159*N$160*(1-N154)/N$156/1000</f>
        <v>0</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25">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0</v>
      </c>
      <c r="AX154" s="568">
        <f t="shared" ref="AX154:BL154" si="153">N$159*N$160*N154/N$156/1000</f>
        <v>0</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25">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25">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25">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25">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25">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0</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25">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15886.2</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25">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15727.338</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0</v>
      </c>
      <c r="AF161" s="568">
        <f t="shared" ref="AF161:AT161" si="175">N158*N159*N160/1000</f>
        <v>0</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25">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11914.650000000001</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25">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7943.1</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25">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2382.9299999999998</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25">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79.431000000000012</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25">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25">
      <c r="L167" s="70"/>
      <c r="AE167" s="71"/>
    </row>
    <row r="168" spans="1:48" x14ac:dyDescent="0.25">
      <c r="L168" s="70"/>
      <c r="M168" s="69"/>
      <c r="N168" s="328"/>
    </row>
    <row r="169" spans="1:48" x14ac:dyDescent="0.25">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A22" zoomScale="75" zoomScaleNormal="75" workbookViewId="0">
      <selection activeCell="AF184" sqref="AF184"/>
    </sheetView>
  </sheetViews>
  <sheetFormatPr defaultColWidth="9.28515625" defaultRowHeight="15" x14ac:dyDescent="0.25"/>
  <cols>
    <col min="1" max="1" width="9.28515625" style="35"/>
    <col min="2" max="2" width="21.5703125" style="35" customWidth="1"/>
    <col min="3" max="3" width="15.28515625" style="35" customWidth="1"/>
    <col min="4" max="4" width="39.28515625" style="35" customWidth="1"/>
    <col min="5" max="5" width="11.28515625" style="35" bestFit="1" customWidth="1"/>
    <col min="6" max="6" width="11.42578125" style="35" bestFit="1" customWidth="1"/>
    <col min="7" max="7" width="15.5703125" style="35" bestFit="1" customWidth="1"/>
    <col min="8" max="8" width="9.7109375" style="35" bestFit="1" customWidth="1"/>
    <col min="9" max="9" width="15.5703125" style="35" bestFit="1" customWidth="1"/>
    <col min="10" max="10" width="24" style="35" bestFit="1" customWidth="1"/>
    <col min="11" max="11" width="14.7109375" style="35" customWidth="1"/>
    <col min="12" max="13" width="20" style="35" customWidth="1"/>
    <col min="14" max="14" width="10" style="35" customWidth="1"/>
    <col min="15" max="28" width="9.28515625" style="35" customWidth="1"/>
    <col min="29" max="29" width="10.7109375" style="35" customWidth="1"/>
    <col min="30" max="30" width="21.28515625" style="35" customWidth="1"/>
    <col min="31" max="31" width="9.28515625" style="35" bestFit="1" customWidth="1"/>
    <col min="32" max="46" width="12" style="35" customWidth="1"/>
    <col min="47" max="47" width="9.28515625" style="35"/>
    <col min="48" max="48" width="9.7109375" style="35" customWidth="1"/>
    <col min="49" max="16384" width="9.28515625" style="35"/>
  </cols>
  <sheetData>
    <row r="1" spans="1:64" x14ac:dyDescent="0.25">
      <c r="M1" s="120" t="s">
        <v>1110</v>
      </c>
    </row>
    <row r="2" spans="1:64" ht="19.5" customHeight="1" x14ac:dyDescent="0.25">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I6" s="36"/>
      <c r="AF6" s="38">
        <f>AF5+5</f>
        <v>2025</v>
      </c>
      <c r="AG6" s="67">
        <v>0.6</v>
      </c>
      <c r="AH6" s="67">
        <v>0.6</v>
      </c>
      <c r="AI6" s="67">
        <v>0.6</v>
      </c>
      <c r="AJ6" s="67">
        <v>0.6</v>
      </c>
      <c r="AK6" s="67">
        <v>0.6</v>
      </c>
      <c r="AL6" s="67">
        <v>0.6</v>
      </c>
      <c r="AM6" s="67">
        <v>0.5</v>
      </c>
      <c r="AN6" s="67">
        <v>0.6</v>
      </c>
      <c r="AO6" s="67">
        <v>0.6</v>
      </c>
      <c r="AP6" s="67">
        <v>0.6</v>
      </c>
      <c r="AT6" s="68"/>
      <c r="AV6" s="725" t="s">
        <v>987</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25">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25">
      <c r="A17" s="44"/>
      <c r="B17" s="44"/>
      <c r="C17" s="44"/>
      <c r="D17" s="35"/>
      <c r="E17" s="35"/>
      <c r="F17" s="44"/>
      <c r="G17" s="44"/>
      <c r="H17" s="35"/>
      <c r="I17" s="35"/>
      <c r="J17" s="35"/>
      <c r="K17" s="35"/>
      <c r="L17" s="170"/>
      <c r="M17" s="186" t="s">
        <v>1164</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25">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25">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25">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25">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25">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25">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25">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25">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25">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25">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25">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25">
      <c r="A29" s="44"/>
      <c r="B29" s="44"/>
      <c r="C29" s="44"/>
      <c r="D29" s="44"/>
      <c r="E29" s="44"/>
      <c r="F29" s="44"/>
      <c r="G29" s="44"/>
      <c r="M29" s="473" t="s">
        <v>1151</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25">
      <c r="B30" s="26" t="s">
        <v>1165</v>
      </c>
      <c r="C30" s="26"/>
      <c r="I30" s="36"/>
      <c r="M30" s="473" t="s">
        <v>1153</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25">
      <c r="I31" s="36"/>
      <c r="M31" s="473"/>
      <c r="N31" s="473"/>
      <c r="O31" s="473"/>
      <c r="P31" s="473"/>
      <c r="Q31" s="473"/>
      <c r="R31" s="473"/>
      <c r="S31" s="473"/>
      <c r="T31" s="473"/>
      <c r="U31" s="473"/>
      <c r="V31" s="473"/>
      <c r="W31" s="473"/>
      <c r="X31" s="473"/>
      <c r="Y31" s="473"/>
      <c r="Z31" s="473"/>
      <c r="AA31" s="473"/>
      <c r="AB31" s="473"/>
    </row>
    <row r="32" spans="1:64" s="22" customFormat="1" x14ac:dyDescent="0.25">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25">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25">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25">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25">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25">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25">
      <c r="B38" s="178" t="str">
        <f>B37</f>
        <v>TBUSBDL100</v>
      </c>
      <c r="C38" s="178"/>
      <c r="D38" s="179"/>
      <c r="E38" s="178"/>
      <c r="F38" s="182"/>
      <c r="G38" s="181"/>
      <c r="H38" s="182"/>
      <c r="I38" s="183"/>
      <c r="J38" s="184"/>
      <c r="K38" s="184" t="s">
        <v>748</v>
      </c>
      <c r="L38" s="184" t="s">
        <v>1127</v>
      </c>
      <c r="M38" s="186" t="s">
        <v>1158</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25">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25">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25">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25">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25">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25">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25">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25">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25">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25">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25">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25">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25">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25">
      <c r="B52" s="178" t="str">
        <f t="shared" si="33"/>
        <v>TBUSDST100</v>
      </c>
      <c r="C52" s="178"/>
      <c r="D52" s="179"/>
      <c r="E52" s="178"/>
      <c r="F52" s="182"/>
      <c r="G52" s="181"/>
      <c r="H52" s="182"/>
      <c r="I52" s="183"/>
      <c r="J52" s="184"/>
      <c r="K52" s="184" t="s">
        <v>748</v>
      </c>
      <c r="L52" s="184" t="s">
        <v>1127</v>
      </c>
      <c r="M52" s="186" t="s">
        <v>1158</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25">
      <c r="B53" s="178" t="str">
        <f t="shared" si="33"/>
        <v>TBUSDST100</v>
      </c>
      <c r="C53" s="178"/>
      <c r="D53" s="179"/>
      <c r="E53" s="178"/>
      <c r="F53" s="182"/>
      <c r="G53" s="181"/>
      <c r="H53" s="182"/>
      <c r="I53" s="183"/>
      <c r="J53" s="184"/>
      <c r="K53" s="184"/>
      <c r="L53" s="203" t="s">
        <v>1129</v>
      </c>
      <c r="M53" s="178" t="s">
        <v>1130</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25">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25">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25">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25">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25">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25">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25">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25">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25">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25">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25">
      <c r="B64" s="178" t="str">
        <f>B63</f>
        <v>TBUSELC100</v>
      </c>
      <c r="C64" s="178"/>
      <c r="D64" s="179"/>
      <c r="E64" s="178"/>
      <c r="F64" s="182"/>
      <c r="G64" s="181"/>
      <c r="H64" s="182"/>
      <c r="I64" s="183"/>
      <c r="J64" s="184"/>
      <c r="K64" s="184" t="s">
        <v>748</v>
      </c>
      <c r="L64" s="184" t="s">
        <v>1127</v>
      </c>
      <c r="M64" s="186" t="s">
        <v>1158</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25">
      <c r="B65" s="178" t="str">
        <f t="shared" si="61"/>
        <v>TBUSELC100</v>
      </c>
      <c r="C65" s="178"/>
      <c r="D65" s="179"/>
      <c r="E65" s="178"/>
      <c r="F65" s="182"/>
      <c r="G65" s="181"/>
      <c r="H65" s="182"/>
      <c r="I65" s="183"/>
      <c r="J65" s="184"/>
      <c r="K65" s="184"/>
      <c r="L65" s="203" t="s">
        <v>1129</v>
      </c>
      <c r="M65" s="178" t="s">
        <v>1130</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25">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25">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25">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25">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25">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25">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25">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25">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25">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25">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25">
      <c r="A76" s="82"/>
      <c r="B76" s="178" t="str">
        <f>B75</f>
        <v>TBUSETH100</v>
      </c>
      <c r="C76" s="178"/>
      <c r="D76" s="179"/>
      <c r="E76" s="178"/>
      <c r="F76" s="182"/>
      <c r="G76" s="181"/>
      <c r="H76" s="182"/>
      <c r="I76" s="183"/>
      <c r="J76" s="184"/>
      <c r="K76" s="184" t="s">
        <v>748</v>
      </c>
      <c r="L76" s="184" t="s">
        <v>1127</v>
      </c>
      <c r="M76" s="186" t="s">
        <v>1158</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25">
      <c r="A77" s="82"/>
      <c r="B77" s="178" t="str">
        <f t="shared" si="73"/>
        <v>TBUSETH100</v>
      </c>
      <c r="C77" s="178"/>
      <c r="D77" s="179"/>
      <c r="E77" s="178"/>
      <c r="F77" s="182"/>
      <c r="G77" s="181"/>
      <c r="H77" s="182"/>
      <c r="I77" s="183"/>
      <c r="J77" s="184"/>
      <c r="K77" s="184"/>
      <c r="L77" s="203" t="s">
        <v>1129</v>
      </c>
      <c r="M77" s="178" t="s">
        <v>1130</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25">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25">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25">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25">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25">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25">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25">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25">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25">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25">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25">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25">
      <c r="A89" s="82"/>
      <c r="B89" s="178" t="str">
        <f t="shared" si="87"/>
        <v>TBUSGAS100</v>
      </c>
      <c r="C89" s="178"/>
      <c r="D89" s="179"/>
      <c r="E89" s="178"/>
      <c r="F89" s="182"/>
      <c r="G89" s="181"/>
      <c r="H89" s="182"/>
      <c r="I89" s="183"/>
      <c r="J89" s="184"/>
      <c r="K89" s="184" t="s">
        <v>748</v>
      </c>
      <c r="L89" s="184" t="s">
        <v>1127</v>
      </c>
      <c r="M89" s="186" t="s">
        <v>1158</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25">
      <c r="A90" s="82"/>
      <c r="B90" s="178" t="str">
        <f t="shared" si="87"/>
        <v>TBUSGAS100</v>
      </c>
      <c r="C90" s="178"/>
      <c r="D90" s="179"/>
      <c r="E90" s="178"/>
      <c r="F90" s="182"/>
      <c r="G90" s="181"/>
      <c r="H90" s="182"/>
      <c r="I90" s="183"/>
      <c r="J90" s="184"/>
      <c r="K90" s="184"/>
      <c r="L90" s="203" t="s">
        <v>1129</v>
      </c>
      <c r="M90" s="178" t="s">
        <v>1130</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25">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25">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25">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25">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25">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25">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25">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25">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25">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25">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25">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25">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25">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25">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25">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25">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25">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25">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25">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25">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25">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25">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25">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25">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25">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25">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25">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25">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25">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25">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25">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25">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25">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25">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25">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25">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25">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25">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25">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25">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25">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25">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25">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25">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25">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25">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25">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25">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25">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25">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25">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25">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25">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25">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25">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25">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25">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25">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25">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25">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25">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25">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25">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25">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25">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25">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25">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25">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25">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25">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25">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25">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25">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25">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25">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25">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25">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25">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25">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25">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25">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25">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25">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25">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25">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25">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25">
      <c r="N178" s="363"/>
    </row>
    <row r="179" spans="1:64" x14ac:dyDescent="0.25">
      <c r="M179" s="473" t="s">
        <v>1151</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25">
      <c r="B180" s="26" t="s">
        <v>1166</v>
      </c>
      <c r="C180" s="26"/>
      <c r="I180" s="36"/>
      <c r="L180" s="440"/>
      <c r="M180" s="473" t="s">
        <v>1153</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25">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25">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25">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25">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25">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25">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25">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25">
      <c r="B188" s="178" t="str">
        <f>B187</f>
        <v>TBISBDL100</v>
      </c>
      <c r="C188" s="178"/>
      <c r="D188" s="179"/>
      <c r="E188" s="178"/>
      <c r="F188" s="182"/>
      <c r="G188" s="181"/>
      <c r="H188" s="182"/>
      <c r="I188" s="183"/>
      <c r="J188" s="184"/>
      <c r="K188" s="184" t="s">
        <v>748</v>
      </c>
      <c r="L188" s="184" t="s">
        <v>1127</v>
      </c>
      <c r="M188" s="178" t="s">
        <v>1118</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25">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25">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25">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25">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25">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25">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25">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25">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25">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25">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25">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25">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25">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25">
      <c r="B202" s="178" t="str">
        <f>B201</f>
        <v>TBISDST100</v>
      </c>
      <c r="C202" s="178"/>
      <c r="D202" s="179"/>
      <c r="E202" s="178"/>
      <c r="F202" s="182"/>
      <c r="G202" s="181"/>
      <c r="H202" s="182"/>
      <c r="I202" s="183"/>
      <c r="J202" s="184"/>
      <c r="K202" s="184" t="s">
        <v>748</v>
      </c>
      <c r="L202" s="184" t="s">
        <v>1127</v>
      </c>
      <c r="M202" s="178" t="s">
        <v>1118</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25">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25">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25">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25">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25">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25">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25">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25">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25">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25">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25">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25">
      <c r="B214" s="178" t="str">
        <f>B213</f>
        <v>TBISELC100</v>
      </c>
      <c r="C214" s="178"/>
      <c r="D214" s="179"/>
      <c r="E214" s="178"/>
      <c r="F214" s="182"/>
      <c r="G214" s="181"/>
      <c r="H214" s="182"/>
      <c r="I214" s="183"/>
      <c r="J214" s="184"/>
      <c r="K214" s="184" t="s">
        <v>748</v>
      </c>
      <c r="L214" s="184" t="s">
        <v>1127</v>
      </c>
      <c r="M214" s="186" t="s">
        <v>1158</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25">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25">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25">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25">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25">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25">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25">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25">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25">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25">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25">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25">
      <c r="A226" s="82"/>
      <c r="B226" s="178" t="str">
        <f>B225</f>
        <v>TBISETH100</v>
      </c>
      <c r="C226" s="178"/>
      <c r="D226" s="179"/>
      <c r="E226" s="178"/>
      <c r="F226" s="182"/>
      <c r="G226" s="181"/>
      <c r="H226" s="182"/>
      <c r="I226" s="183"/>
      <c r="J226" s="184"/>
      <c r="K226" s="184" t="s">
        <v>748</v>
      </c>
      <c r="L226" s="184" t="s">
        <v>1127</v>
      </c>
      <c r="M226" s="178" t="s">
        <v>1118</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25">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25">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25">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25">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25">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25">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25">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25">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25">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25">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25">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25">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25">
      <c r="A239" s="82"/>
      <c r="B239" s="178" t="str">
        <f t="shared" si="277"/>
        <v>TBISGAS100</v>
      </c>
      <c r="C239" s="178"/>
      <c r="D239" s="179"/>
      <c r="E239" s="178"/>
      <c r="F239" s="182"/>
      <c r="G239" s="181"/>
      <c r="H239" s="182"/>
      <c r="I239" s="183"/>
      <c r="J239" s="184"/>
      <c r="K239" s="184" t="s">
        <v>748</v>
      </c>
      <c r="L239" s="184" t="s">
        <v>1127</v>
      </c>
      <c r="M239" s="178" t="s">
        <v>1118</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25">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25">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25">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25">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25">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25">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25">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25">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25">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25">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25">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25">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25">
      <c r="A252" s="22"/>
      <c r="B252" s="186" t="str">
        <f t="shared" ref="B252:B260" si="290">B251</f>
        <v>TBISGSL100</v>
      </c>
      <c r="C252" s="186"/>
      <c r="D252" s="187"/>
      <c r="E252" s="186"/>
      <c r="F252" s="170"/>
      <c r="G252" s="189"/>
      <c r="H252" s="170"/>
      <c r="I252" s="190"/>
      <c r="J252" s="191"/>
      <c r="K252" s="191" t="s">
        <v>748</v>
      </c>
      <c r="L252" s="191" t="s">
        <v>1127</v>
      </c>
      <c r="M252" s="186" t="s">
        <v>1118</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25">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25">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25">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25">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25">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25">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25">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25">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25">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25">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25">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25">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25">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25">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25">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25">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2</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25">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1.9</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25">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1.2</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25">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0.2</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25">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0.02</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25">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25">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25">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25">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25">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25">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25">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25">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25">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1</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25">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0.95</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25">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0.6</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25">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0.1</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25">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0.01</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25">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25">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25">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25">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25">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25">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25">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25">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25">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25">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25">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25">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25">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25">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25">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25">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25">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25">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25">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25">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25">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25">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1</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25">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0.95</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25">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0.6</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25">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0.1</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25">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0.01</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25">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25">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25">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25">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25">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25">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25">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25">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25">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2</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25">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1.9</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25">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1.2</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25">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0.2</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25">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0.02</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25">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25">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132" zoomScale="75" zoomScaleNormal="75" workbookViewId="0">
      <selection activeCell="AE194" sqref="AE194"/>
    </sheetView>
  </sheetViews>
  <sheetFormatPr defaultColWidth="9.28515625" defaultRowHeight="15" x14ac:dyDescent="0.25"/>
  <cols>
    <col min="1" max="1" width="9.28515625" style="35"/>
    <col min="2" max="2" width="18.28515625" style="35" customWidth="1"/>
    <col min="3" max="3" width="12.7109375" style="35" bestFit="1" customWidth="1"/>
    <col min="4" max="4" width="41.28515625"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3.5703125" style="35" customWidth="1"/>
    <col min="11" max="11" width="15.5703125" style="35" customWidth="1"/>
    <col min="12" max="12" width="20" style="35" customWidth="1"/>
    <col min="13" max="13" width="19.28515625" style="70" bestFit="1" customWidth="1"/>
    <col min="14" max="28" width="10.5703125" style="35" customWidth="1"/>
    <col min="29" max="29" width="9.28515625" style="35"/>
    <col min="30" max="30" width="14.7109375" style="35" customWidth="1"/>
    <col min="31" max="31" width="11.42578125" style="35" bestFit="1" customWidth="1"/>
    <col min="32" max="32" width="10.42578125" style="35" customWidth="1"/>
    <col min="33" max="46" width="11.42578125" style="35" bestFit="1" customWidth="1"/>
    <col min="47" max="47" width="2.28515625" style="35" customWidth="1"/>
    <col min="48" max="48" width="16.7109375" style="35" bestFit="1" customWidth="1"/>
    <col min="49" max="16384" width="9.28515625" style="35"/>
  </cols>
  <sheetData>
    <row r="1" spans="1:64" x14ac:dyDescent="0.25">
      <c r="M1" s="120" t="s">
        <v>1110</v>
      </c>
    </row>
    <row r="2" spans="1:64" ht="19.5" customHeight="1" x14ac:dyDescent="0.25">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25">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25">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25">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13259.567773795728</v>
      </c>
      <c r="AX10" s="718">
        <f t="shared" ref="AX10:BL10" si="6">SUM(AX11:AX29)</f>
        <v>13259.567773795728</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25">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198.7</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198.7</v>
      </c>
      <c r="AF11" s="35"/>
      <c r="AG11" s="35"/>
      <c r="AH11" s="35"/>
      <c r="AI11" s="35"/>
      <c r="AJ11" s="35"/>
      <c r="AK11" s="35"/>
      <c r="AL11" s="35"/>
      <c r="AM11" s="35"/>
      <c r="AN11" s="35"/>
      <c r="AO11" s="35"/>
      <c r="AP11" s="35"/>
      <c r="AQ11" s="35"/>
      <c r="AR11" s="35"/>
      <c r="AS11" s="35"/>
      <c r="AV11" s="725" t="s">
        <v>987</v>
      </c>
      <c r="AW11" s="935">
        <f t="shared" si="5"/>
        <v>1926.77462670861</v>
      </c>
      <c r="AX11" s="728">
        <f t="shared" ref="AX11:BL20" si="7">SUMIF($AV$38:$AV$481,$AV11,AX$38:AX$481)</f>
        <v>1926.77462670861</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25">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899.16149246401824</v>
      </c>
      <c r="AX12" s="728">
        <f t="shared" si="7"/>
        <v>899.16149246401824</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25">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174.81321113752861</v>
      </c>
      <c r="AX13" s="728">
        <f t="shared" si="7"/>
        <v>174.81321113752861</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25">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25">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2780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SUM(N15:AB15)</f>
        <v>2780</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25">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25">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10019.228058884773</v>
      </c>
      <c r="AX17" s="728">
        <f t="shared" si="7"/>
        <v>10019.228058884773</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25">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25">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25">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5.1290739015977511</v>
      </c>
      <c r="AX20" s="728">
        <f t="shared" si="7"/>
        <v>5.1290739015977511</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25">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187.74632775866337</v>
      </c>
      <c r="AX21" s="728">
        <f t="shared" ref="AX21:BL29" si="9">SUMIF($AV$38:$AV$481,$AV21,AX$38:AX$481)</f>
        <v>187.74632775866337</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35"/>
      <c r="E24" s="35"/>
      <c r="F24" s="44"/>
      <c r="G24" s="44"/>
      <c r="H24" s="35"/>
      <c r="I24" s="35"/>
      <c r="J24" s="35"/>
      <c r="K24" s="35"/>
      <c r="L24" s="35"/>
      <c r="M24" s="191" t="s">
        <v>503</v>
      </c>
      <c r="N24" s="166" t="e">
        <f>T_ACTFLO!#REF!</f>
        <v>#REF!</v>
      </c>
      <c r="O24" s="166" t="e">
        <f>T_ACTFLO!#REF!</f>
        <v>#REF!</v>
      </c>
      <c r="P24" s="166" t="e">
        <f>T_ACTFLO!#REF!</f>
        <v>#REF!</v>
      </c>
      <c r="Q24" s="166" t="e">
        <f>T_ACTFLO!#REF!</f>
        <v>#REF!</v>
      </c>
      <c r="R24" s="166" t="e">
        <f>T_ACTFLO!#REF!</f>
        <v>#REF!</v>
      </c>
      <c r="S24" s="166" t="e">
        <f>T_ACTFLO!#REF!</f>
        <v>#REF!</v>
      </c>
      <c r="T24" s="166" t="e">
        <f>T_ACTFLO!#REF!</f>
        <v>#REF!</v>
      </c>
      <c r="U24" s="166" t="e">
        <f>T_ACTFLO!#REF!</f>
        <v>#REF!</v>
      </c>
      <c r="V24" s="166" t="e">
        <f>T_ACTFLO!#REF!</f>
        <v>#REF!</v>
      </c>
      <c r="W24" s="166" t="e">
        <f>T_ACTFLO!#REF!</f>
        <v>#REF!</v>
      </c>
      <c r="X24" s="166" t="e">
        <f>T_ACTFLO!#REF!</f>
        <v>#REF!</v>
      </c>
      <c r="Y24" s="166" t="e">
        <f>T_ACTFLO!#REF!</f>
        <v>#REF!</v>
      </c>
      <c r="Z24" s="166" t="e">
        <f>T_ACTFLO!#REF!</f>
        <v>#REF!</v>
      </c>
      <c r="AA24" s="166" t="e">
        <f>T_ACTFLO!#REF!</f>
        <v>#REF!</v>
      </c>
      <c r="AB24" s="166" t="e">
        <f>T_ACTFLO!#REF!</f>
        <v>#REF!</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35"/>
      <c r="E25" s="35"/>
      <c r="F25" s="44"/>
      <c r="G25" s="44"/>
      <c r="H25" s="35"/>
      <c r="I25" s="35"/>
      <c r="J25" s="35"/>
      <c r="K25" s="35"/>
      <c r="L25" s="35"/>
      <c r="M25" s="191" t="s">
        <v>505</v>
      </c>
      <c r="N25" s="166">
        <f>T_ACTFLO!E29</f>
        <v>6.7</v>
      </c>
      <c r="O25" s="166">
        <f>T_ACTFLO!F29</f>
        <v>0</v>
      </c>
      <c r="P25" s="166">
        <f>T_ACTFLO!G29</f>
        <v>0</v>
      </c>
      <c r="Q25" s="166">
        <f>T_ACTFLO!H29</f>
        <v>0</v>
      </c>
      <c r="R25" s="166">
        <f>T_ACTFLO!I29</f>
        <v>0</v>
      </c>
      <c r="S25" s="166">
        <f>T_ACTFLO!J29</f>
        <v>0</v>
      </c>
      <c r="T25" s="166">
        <f>T_ACTFLO!K29</f>
        <v>0</v>
      </c>
      <c r="U25" s="166">
        <f>T_ACTFLO!L29</f>
        <v>0</v>
      </c>
      <c r="V25" s="166">
        <f>T_ACTFLO!M29</f>
        <v>0</v>
      </c>
      <c r="W25" s="166">
        <f>T_ACTFLO!N29</f>
        <v>0</v>
      </c>
      <c r="X25" s="166">
        <f>T_ACTFLO!O29</f>
        <v>0</v>
      </c>
      <c r="Y25" s="166">
        <f>T_ACTFLO!P29</f>
        <v>0</v>
      </c>
      <c r="Z25" s="166">
        <f>T_ACTFLO!Q29</f>
        <v>0</v>
      </c>
      <c r="AA25" s="166">
        <f>T_ACTFLO!R29</f>
        <v>0</v>
      </c>
      <c r="AB25" s="166">
        <f>T_ACTFLO!S29</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25">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25">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25">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20.512464067930878</v>
      </c>
      <c r="AX29" s="728">
        <f t="shared" si="9"/>
        <v>20.512464067930878</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25">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25">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25">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25">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25">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25">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25">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25">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25">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25">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25">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25">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-1.8332740163612415E-3</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25">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25">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25">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25">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25">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199.06494058313956</v>
      </c>
      <c r="AF46" s="586">
        <f>SUM(AF50:AF185)</f>
        <v>199.06494058313956</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25">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25">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25">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25">
      <c r="B50" s="178" t="str">
        <f t="shared" si="19"/>
        <v>TFLEBDL100</v>
      </c>
      <c r="C50" s="178"/>
      <c r="D50" s="179"/>
      <c r="E50" s="178"/>
      <c r="F50" s="182"/>
      <c r="G50" s="181"/>
      <c r="H50" s="182"/>
      <c r="I50" s="183"/>
      <c r="J50" s="184"/>
      <c r="K50" s="184"/>
      <c r="L50" s="203" t="s">
        <v>1129</v>
      </c>
      <c r="M50" s="184" t="s">
        <v>1130</v>
      </c>
      <c r="N50" s="397">
        <f>LOOKUP($C$46, T_NCAP_AF!$C$125:$C$135, T_NCAP_AF!D$125:D$135)*(1+N40)</f>
        <v>8.0104240000000004</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25">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25">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25">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25">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25">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25">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25">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25">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25">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25">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25">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25">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25">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25">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25">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25">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25">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25">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25">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25">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25">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25">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25">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25">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25">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25">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25">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25">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25">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25">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25">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25">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25">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25">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25">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25">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25">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25">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25">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25">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25">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25">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25">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25">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25">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25">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25">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25">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25">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25">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25">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25">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25">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25">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25">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25">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25">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25">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25">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25">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25">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25">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25">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25">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25">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25">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25">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25">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25">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25">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25">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25">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25">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25">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25">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25">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25">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25">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25">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25">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25">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25">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15</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25">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14.85</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25">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11.25</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25">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7.5</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25">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2.25</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25">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7.4999999999999997E-2</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25">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25">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25">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25">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25">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25">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25">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25">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25">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15</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25">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14.85</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25">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11.25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25">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7.5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25">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2.25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25">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7.4999999999999997E-2</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25">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25">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25">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25">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25">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25">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10.013030000000001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25">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25">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25">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25">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25">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25">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25">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25">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25">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25">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25">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25">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25">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25">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0</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25">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1</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25">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0.99</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25">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0.75</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25">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0.5</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25">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0.15</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25">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5.0000000000000001E-3</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25">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25">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25">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25">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25">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25">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25">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25">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25">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0</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25">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25">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25">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25">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25">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0</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25">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hidden="1" x14ac:dyDescent="0.25">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hidden="1" x14ac:dyDescent="0.25">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hidden="1" x14ac:dyDescent="0.25">
      <c r="I197" s="36"/>
      <c r="M197" s="473"/>
      <c r="N197" s="473"/>
      <c r="O197" s="473"/>
      <c r="P197" s="473"/>
      <c r="Q197" s="473"/>
      <c r="R197" s="473"/>
      <c r="S197" s="473"/>
      <c r="T197" s="473"/>
      <c r="U197" s="473"/>
      <c r="V197" s="473"/>
      <c r="W197" s="473"/>
      <c r="X197" s="473"/>
      <c r="Y197" s="473"/>
      <c r="Z197" s="473"/>
      <c r="AA197" s="473"/>
      <c r="AB197" s="473"/>
    </row>
    <row r="198" spans="1:64" s="22" customFormat="1" hidden="1" x14ac:dyDescent="0.25">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hidden="1" x14ac:dyDescent="0.25">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hidden="1" x14ac:dyDescent="0.25">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e">
        <f>IF(AE201-SUM(N12:AB13)&lt;0,"too small",IF(AE201-SUM(N12:AB13)&gt;0.001,"Too big","ok"))</f>
        <v>#REF!</v>
      </c>
      <c r="AF200" s="619" t="e">
        <f t="shared" ref="AF200:AT200" si="197">IF(AF201-SUM(N12:N13)&lt;0,"too small",IF(AF201-SUM(N12:N13)&gt;0.001,"Too big","ok"))</f>
        <v>#REF!</v>
      </c>
      <c r="AG200" s="619" t="e">
        <f t="shared" si="197"/>
        <v>#REF!</v>
      </c>
      <c r="AH200" s="619" t="e">
        <f t="shared" si="197"/>
        <v>#REF!</v>
      </c>
      <c r="AI200" s="619" t="e">
        <f t="shared" si="197"/>
        <v>#REF!</v>
      </c>
      <c r="AJ200" s="619" t="e">
        <f t="shared" si="197"/>
        <v>#REF!</v>
      </c>
      <c r="AK200" s="619" t="e">
        <f t="shared" si="197"/>
        <v>#REF!</v>
      </c>
      <c r="AL200" s="619" t="e">
        <f t="shared" si="197"/>
        <v>#REF!</v>
      </c>
      <c r="AM200" s="619" t="e">
        <f t="shared" si="197"/>
        <v>#REF!</v>
      </c>
      <c r="AN200" s="619" t="e">
        <f t="shared" si="197"/>
        <v>#REF!</v>
      </c>
      <c r="AO200" s="619" t="e">
        <f t="shared" si="197"/>
        <v>#REF!</v>
      </c>
      <c r="AP200" s="619" t="e">
        <f t="shared" si="197"/>
        <v>#REF!</v>
      </c>
      <c r="AQ200" s="619" t="e">
        <f t="shared" si="197"/>
        <v>#REF!</v>
      </c>
      <c r="AR200" s="619" t="e">
        <f t="shared" si="197"/>
        <v>#REF!</v>
      </c>
      <c r="AS200" s="619" t="e">
        <f t="shared" si="197"/>
        <v>#REF!</v>
      </c>
      <c r="AT200" s="619" t="e">
        <f t="shared" si="197"/>
        <v>#REF!</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hidden="1" x14ac:dyDescent="0.25">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t="e">
        <f>SUM(AF201:AT201)</f>
        <v>#REF!</v>
      </c>
      <c r="AF201" s="586" t="e">
        <f t="shared" ref="AF201:AT201" si="213">SUM(AF203:AF334)</f>
        <v>#REF!</v>
      </c>
      <c r="AG201" s="586" t="e">
        <f t="shared" si="213"/>
        <v>#REF!</v>
      </c>
      <c r="AH201" s="586" t="e">
        <f t="shared" si="213"/>
        <v>#REF!</v>
      </c>
      <c r="AI201" s="586" t="e">
        <f t="shared" si="213"/>
        <v>#REF!</v>
      </c>
      <c r="AJ201" s="586" t="e">
        <f t="shared" si="213"/>
        <v>#REF!</v>
      </c>
      <c r="AK201" s="586" t="e">
        <f t="shared" si="213"/>
        <v>#REF!</v>
      </c>
      <c r="AL201" s="586" t="e">
        <f t="shared" si="213"/>
        <v>#REF!</v>
      </c>
      <c r="AM201" s="586" t="e">
        <f t="shared" si="213"/>
        <v>#REF!</v>
      </c>
      <c r="AN201" s="586" t="e">
        <f t="shared" si="213"/>
        <v>#REF!</v>
      </c>
      <c r="AO201" s="586" t="e">
        <f t="shared" si="213"/>
        <v>#REF!</v>
      </c>
      <c r="AP201" s="586" t="e">
        <f t="shared" si="213"/>
        <v>#REF!</v>
      </c>
      <c r="AQ201" s="586" t="e">
        <f t="shared" si="213"/>
        <v>#REF!</v>
      </c>
      <c r="AR201" s="586" t="e">
        <f t="shared" si="213"/>
        <v>#REF!</v>
      </c>
      <c r="AS201" s="586" t="e">
        <f t="shared" si="213"/>
        <v>#REF!</v>
      </c>
      <c r="AT201" s="586" t="e">
        <f t="shared" si="213"/>
        <v>#REF!</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hidden="1" x14ac:dyDescent="0.25">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hidden="1" x14ac:dyDescent="0.25">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hidden="1" x14ac:dyDescent="0.25">
      <c r="B204" s="178" t="str">
        <f>B203</f>
        <v>TFMEBDL100</v>
      </c>
      <c r="C204" s="178"/>
      <c r="D204" s="179"/>
      <c r="E204" s="178"/>
      <c r="F204" s="182"/>
      <c r="G204" s="181"/>
      <c r="H204" s="182"/>
      <c r="I204" s="183"/>
      <c r="J204" s="184"/>
      <c r="K204" s="184" t="s">
        <v>748</v>
      </c>
      <c r="L204" s="184" t="s">
        <v>1127</v>
      </c>
      <c r="M204" s="184" t="s">
        <v>1174</v>
      </c>
      <c r="N204" s="388" t="e">
        <f>N$24</f>
        <v>#REF!</v>
      </c>
      <c r="O204" s="388" t="e">
        <f t="shared" ref="O204:AB204" si="215">O$24</f>
        <v>#REF!</v>
      </c>
      <c r="P204" s="388" t="e">
        <f t="shared" si="215"/>
        <v>#REF!</v>
      </c>
      <c r="Q204" s="388" t="e">
        <f t="shared" si="215"/>
        <v>#REF!</v>
      </c>
      <c r="R204" s="388" t="e">
        <f t="shared" si="215"/>
        <v>#REF!</v>
      </c>
      <c r="S204" s="388" t="e">
        <f t="shared" si="215"/>
        <v>#REF!</v>
      </c>
      <c r="T204" s="388" t="e">
        <f t="shared" si="215"/>
        <v>#REF!</v>
      </c>
      <c r="U204" s="388" t="e">
        <f t="shared" si="215"/>
        <v>#REF!</v>
      </c>
      <c r="V204" s="388" t="e">
        <f t="shared" si="215"/>
        <v>#REF!</v>
      </c>
      <c r="W204" s="388" t="e">
        <f t="shared" si="215"/>
        <v>#REF!</v>
      </c>
      <c r="X204" s="388" t="e">
        <f t="shared" si="215"/>
        <v>#REF!</v>
      </c>
      <c r="Y204" s="388" t="e">
        <f t="shared" si="215"/>
        <v>#REF!</v>
      </c>
      <c r="Z204" s="388" t="e">
        <f t="shared" si="215"/>
        <v>#REF!</v>
      </c>
      <c r="AA204" s="388" t="e">
        <f t="shared" si="215"/>
        <v>#REF!</v>
      </c>
      <c r="AB204" s="388" t="e">
        <f t="shared" si="215"/>
        <v>#REF!</v>
      </c>
    </row>
    <row r="205" spans="1:64" s="83" customFormat="1" hidden="1" x14ac:dyDescent="0.25">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t="e">
        <f>SUM(AF205:AT205)</f>
        <v>#REF!</v>
      </c>
      <c r="AF205" s="85" t="e">
        <f t="shared" ref="AF205:AT205" si="216">N204*N205*N206/1000</f>
        <v>#REF!</v>
      </c>
      <c r="AG205" s="85" t="e">
        <f t="shared" si="216"/>
        <v>#REF!</v>
      </c>
      <c r="AH205" s="85" t="e">
        <f t="shared" si="216"/>
        <v>#REF!</v>
      </c>
      <c r="AI205" s="85" t="e">
        <f t="shared" si="216"/>
        <v>#REF!</v>
      </c>
      <c r="AJ205" s="85" t="e">
        <f t="shared" si="216"/>
        <v>#REF!</v>
      </c>
      <c r="AK205" s="85" t="e">
        <f t="shared" si="216"/>
        <v>#REF!</v>
      </c>
      <c r="AL205" s="85" t="e">
        <f t="shared" si="216"/>
        <v>#REF!</v>
      </c>
      <c r="AM205" s="85" t="e">
        <f t="shared" si="216"/>
        <v>#REF!</v>
      </c>
      <c r="AN205" s="85" t="e">
        <f t="shared" si="216"/>
        <v>#REF!</v>
      </c>
      <c r="AO205" s="85" t="e">
        <f t="shared" si="216"/>
        <v>#REF!</v>
      </c>
      <c r="AP205" s="85" t="e">
        <f t="shared" si="216"/>
        <v>#REF!</v>
      </c>
      <c r="AQ205" s="85" t="e">
        <f t="shared" si="216"/>
        <v>#REF!</v>
      </c>
      <c r="AR205" s="85" t="e">
        <f t="shared" si="216"/>
        <v>#REF!</v>
      </c>
      <c r="AS205" s="85" t="e">
        <f t="shared" si="216"/>
        <v>#REF!</v>
      </c>
      <c r="AT205" s="85" t="e">
        <f t="shared" si="216"/>
        <v>#REF!</v>
      </c>
    </row>
    <row r="206" spans="1:64" s="83" customFormat="1" hidden="1" x14ac:dyDescent="0.25">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hidden="1" x14ac:dyDescent="0.25">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hidden="1" x14ac:dyDescent="0.25">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hidden="1" x14ac:dyDescent="0.25">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hidden="1" x14ac:dyDescent="0.25">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hidden="1" x14ac:dyDescent="0.25">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hidden="1" x14ac:dyDescent="0.25">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hidden="1" x14ac:dyDescent="0.25">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hidden="1" x14ac:dyDescent="0.25">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hidden="1" x14ac:dyDescent="0.25">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hidden="1" x14ac:dyDescent="0.25">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hidden="1" x14ac:dyDescent="0.25">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hidden="1" x14ac:dyDescent="0.25">
      <c r="B218" s="178" t="str">
        <f>B217</f>
        <v>TFMEDST100</v>
      </c>
      <c r="C218" s="178"/>
      <c r="D218" s="179"/>
      <c r="E218" s="178"/>
      <c r="F218" s="182"/>
      <c r="G218" s="181"/>
      <c r="H218" s="182"/>
      <c r="I218" s="183"/>
      <c r="J218" s="184"/>
      <c r="K218" s="184" t="s">
        <v>748</v>
      </c>
      <c r="L218" s="184" t="s">
        <v>1127</v>
      </c>
      <c r="M218" s="184" t="s">
        <v>1174</v>
      </c>
      <c r="N218" s="388" t="e">
        <f>N$24</f>
        <v>#REF!</v>
      </c>
      <c r="O218" s="388" t="e">
        <f t="shared" ref="O218:AB218" si="248">O$24</f>
        <v>#REF!</v>
      </c>
      <c r="P218" s="388" t="e">
        <f t="shared" si="248"/>
        <v>#REF!</v>
      </c>
      <c r="Q218" s="388" t="e">
        <f t="shared" si="248"/>
        <v>#REF!</v>
      </c>
      <c r="R218" s="388" t="e">
        <f t="shared" si="248"/>
        <v>#REF!</v>
      </c>
      <c r="S218" s="388" t="e">
        <f t="shared" si="248"/>
        <v>#REF!</v>
      </c>
      <c r="T218" s="388" t="e">
        <f t="shared" si="248"/>
        <v>#REF!</v>
      </c>
      <c r="U218" s="388" t="e">
        <f t="shared" si="248"/>
        <v>#REF!</v>
      </c>
      <c r="V218" s="388" t="e">
        <f t="shared" si="248"/>
        <v>#REF!</v>
      </c>
      <c r="W218" s="388" t="e">
        <f t="shared" si="248"/>
        <v>#REF!</v>
      </c>
      <c r="X218" s="388" t="e">
        <f t="shared" si="248"/>
        <v>#REF!</v>
      </c>
      <c r="Y218" s="388" t="e">
        <f t="shared" si="248"/>
        <v>#REF!</v>
      </c>
      <c r="Z218" s="388" t="e">
        <f t="shared" si="248"/>
        <v>#REF!</v>
      </c>
      <c r="AA218" s="388" t="e">
        <f t="shared" si="248"/>
        <v>#REF!</v>
      </c>
      <c r="AB218" s="388" t="e">
        <f t="shared" si="248"/>
        <v>#REF!</v>
      </c>
    </row>
    <row r="219" spans="1:65" s="83" customFormat="1" hidden="1" x14ac:dyDescent="0.25">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t="e">
        <f>SUM(AF219:AT219)</f>
        <v>#REF!</v>
      </c>
      <c r="AF219" s="85" t="e">
        <f t="shared" ref="AF219:AT219" si="249">N218*N219*N220/1000</f>
        <v>#REF!</v>
      </c>
      <c r="AG219" s="85" t="e">
        <f t="shared" si="249"/>
        <v>#REF!</v>
      </c>
      <c r="AH219" s="85" t="e">
        <f t="shared" si="249"/>
        <v>#REF!</v>
      </c>
      <c r="AI219" s="85" t="e">
        <f t="shared" si="249"/>
        <v>#REF!</v>
      </c>
      <c r="AJ219" s="85" t="e">
        <f t="shared" si="249"/>
        <v>#REF!</v>
      </c>
      <c r="AK219" s="85" t="e">
        <f t="shared" si="249"/>
        <v>#REF!</v>
      </c>
      <c r="AL219" s="85" t="e">
        <f t="shared" si="249"/>
        <v>#REF!</v>
      </c>
      <c r="AM219" s="85" t="e">
        <f t="shared" si="249"/>
        <v>#REF!</v>
      </c>
      <c r="AN219" s="85" t="e">
        <f t="shared" si="249"/>
        <v>#REF!</v>
      </c>
      <c r="AO219" s="85" t="e">
        <f t="shared" si="249"/>
        <v>#REF!</v>
      </c>
      <c r="AP219" s="85" t="e">
        <f t="shared" si="249"/>
        <v>#REF!</v>
      </c>
      <c r="AQ219" s="85" t="e">
        <f t="shared" si="249"/>
        <v>#REF!</v>
      </c>
      <c r="AR219" s="85" t="e">
        <f t="shared" si="249"/>
        <v>#REF!</v>
      </c>
      <c r="AS219" s="85" t="e">
        <f t="shared" si="249"/>
        <v>#REF!</v>
      </c>
      <c r="AT219" s="85" t="e">
        <f t="shared" si="249"/>
        <v>#REF!</v>
      </c>
    </row>
    <row r="220" spans="1:65" s="83" customFormat="1" hidden="1" x14ac:dyDescent="0.25">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hidden="1" x14ac:dyDescent="0.25">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hidden="1" x14ac:dyDescent="0.25">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hidden="1" x14ac:dyDescent="0.25">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hidden="1" x14ac:dyDescent="0.25">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hidden="1" x14ac:dyDescent="0.25">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hidden="1" x14ac:dyDescent="0.25">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hidden="1" x14ac:dyDescent="0.25">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hidden="1" x14ac:dyDescent="0.25">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hidden="1" x14ac:dyDescent="0.25">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hidden="1" x14ac:dyDescent="0.25">
      <c r="A230" s="82"/>
      <c r="B230" s="178" t="str">
        <f>B229</f>
        <v>TFMEELC100</v>
      </c>
      <c r="C230" s="178"/>
      <c r="D230" s="179"/>
      <c r="E230" s="178"/>
      <c r="F230" s="182"/>
      <c r="G230" s="181"/>
      <c r="H230" s="182"/>
      <c r="I230" s="183"/>
      <c r="J230" s="184"/>
      <c r="K230" s="184" t="s">
        <v>748</v>
      </c>
      <c r="L230" s="184" t="s">
        <v>1127</v>
      </c>
      <c r="M230" s="184" t="s">
        <v>1174</v>
      </c>
      <c r="N230" s="388" t="e">
        <f>N$24</f>
        <v>#REF!</v>
      </c>
      <c r="O230" s="388" t="e">
        <f t="shared" ref="O230:AB230" si="260">O$24</f>
        <v>#REF!</v>
      </c>
      <c r="P230" s="388" t="e">
        <f t="shared" si="260"/>
        <v>#REF!</v>
      </c>
      <c r="Q230" s="388" t="e">
        <f t="shared" si="260"/>
        <v>#REF!</v>
      </c>
      <c r="R230" s="388" t="e">
        <f t="shared" si="260"/>
        <v>#REF!</v>
      </c>
      <c r="S230" s="388" t="e">
        <f t="shared" si="260"/>
        <v>#REF!</v>
      </c>
      <c r="T230" s="388" t="e">
        <f t="shared" si="260"/>
        <v>#REF!</v>
      </c>
      <c r="U230" s="388" t="e">
        <f t="shared" si="260"/>
        <v>#REF!</v>
      </c>
      <c r="V230" s="388" t="e">
        <f t="shared" si="260"/>
        <v>#REF!</v>
      </c>
      <c r="W230" s="388" t="e">
        <f t="shared" si="260"/>
        <v>#REF!</v>
      </c>
      <c r="X230" s="388" t="e">
        <f t="shared" si="260"/>
        <v>#REF!</v>
      </c>
      <c r="Y230" s="388" t="e">
        <f t="shared" si="260"/>
        <v>#REF!</v>
      </c>
      <c r="Z230" s="388" t="e">
        <f t="shared" si="260"/>
        <v>#REF!</v>
      </c>
      <c r="AA230" s="388" t="e">
        <f t="shared" si="260"/>
        <v>#REF!</v>
      </c>
      <c r="AB230" s="388" t="e">
        <f t="shared" si="260"/>
        <v>#REF!</v>
      </c>
    </row>
    <row r="231" spans="1:49" s="83" customFormat="1" hidden="1" x14ac:dyDescent="0.25">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t="e">
        <f>SUM(AF231:AT231)</f>
        <v>#REF!</v>
      </c>
      <c r="AF231" s="85" t="e">
        <f t="shared" ref="AF231:AT231" si="261">N230*N231*N232/1000</f>
        <v>#REF!</v>
      </c>
      <c r="AG231" s="85" t="e">
        <f t="shared" si="261"/>
        <v>#REF!</v>
      </c>
      <c r="AH231" s="85" t="e">
        <f t="shared" si="261"/>
        <v>#REF!</v>
      </c>
      <c r="AI231" s="85" t="e">
        <f t="shared" si="261"/>
        <v>#REF!</v>
      </c>
      <c r="AJ231" s="85" t="e">
        <f t="shared" si="261"/>
        <v>#REF!</v>
      </c>
      <c r="AK231" s="85" t="e">
        <f t="shared" si="261"/>
        <v>#REF!</v>
      </c>
      <c r="AL231" s="85" t="e">
        <f t="shared" si="261"/>
        <v>#REF!</v>
      </c>
      <c r="AM231" s="85" t="e">
        <f t="shared" si="261"/>
        <v>#REF!</v>
      </c>
      <c r="AN231" s="85" t="e">
        <f t="shared" si="261"/>
        <v>#REF!</v>
      </c>
      <c r="AO231" s="85" t="e">
        <f t="shared" si="261"/>
        <v>#REF!</v>
      </c>
      <c r="AP231" s="85" t="e">
        <f t="shared" si="261"/>
        <v>#REF!</v>
      </c>
      <c r="AQ231" s="85" t="e">
        <f t="shared" si="261"/>
        <v>#REF!</v>
      </c>
      <c r="AR231" s="85" t="e">
        <f t="shared" si="261"/>
        <v>#REF!</v>
      </c>
      <c r="AS231" s="85" t="e">
        <f t="shared" si="261"/>
        <v>#REF!</v>
      </c>
      <c r="AT231" s="85" t="e">
        <f t="shared" si="261"/>
        <v>#REF!</v>
      </c>
    </row>
    <row r="232" spans="1:49" s="83" customFormat="1" hidden="1" x14ac:dyDescent="0.25">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hidden="1" x14ac:dyDescent="0.25">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hidden="1" x14ac:dyDescent="0.25">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hidden="1" x14ac:dyDescent="0.25">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hidden="1" x14ac:dyDescent="0.25">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hidden="1" x14ac:dyDescent="0.25">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hidden="1" x14ac:dyDescent="0.25">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hidden="1" x14ac:dyDescent="0.25">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hidden="1" x14ac:dyDescent="0.25">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hidden="1" x14ac:dyDescent="0.25">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hidden="1" x14ac:dyDescent="0.25">
      <c r="A242" s="82"/>
      <c r="B242" s="178" t="str">
        <f>B241</f>
        <v>TFMEETH100</v>
      </c>
      <c r="C242" s="178"/>
      <c r="D242" s="179"/>
      <c r="E242" s="178"/>
      <c r="F242" s="182"/>
      <c r="G242" s="181"/>
      <c r="H242" s="182"/>
      <c r="I242" s="183"/>
      <c r="J242" s="184"/>
      <c r="K242" s="184" t="s">
        <v>748</v>
      </c>
      <c r="L242" s="184" t="s">
        <v>1127</v>
      </c>
      <c r="M242" s="184" t="s">
        <v>1174</v>
      </c>
      <c r="N242" s="388" t="e">
        <f>N$24</f>
        <v>#REF!</v>
      </c>
      <c r="O242" s="388" t="e">
        <f t="shared" ref="O242:AB242" si="272">O$24</f>
        <v>#REF!</v>
      </c>
      <c r="P242" s="388" t="e">
        <f t="shared" si="272"/>
        <v>#REF!</v>
      </c>
      <c r="Q242" s="388" t="e">
        <f t="shared" si="272"/>
        <v>#REF!</v>
      </c>
      <c r="R242" s="388" t="e">
        <f t="shared" si="272"/>
        <v>#REF!</v>
      </c>
      <c r="S242" s="388" t="e">
        <f t="shared" si="272"/>
        <v>#REF!</v>
      </c>
      <c r="T242" s="388" t="e">
        <f t="shared" si="272"/>
        <v>#REF!</v>
      </c>
      <c r="U242" s="388" t="e">
        <f t="shared" si="272"/>
        <v>#REF!</v>
      </c>
      <c r="V242" s="388" t="e">
        <f t="shared" si="272"/>
        <v>#REF!</v>
      </c>
      <c r="W242" s="388" t="e">
        <f t="shared" si="272"/>
        <v>#REF!</v>
      </c>
      <c r="X242" s="388" t="e">
        <f t="shared" si="272"/>
        <v>#REF!</v>
      </c>
      <c r="Y242" s="388" t="e">
        <f t="shared" si="272"/>
        <v>#REF!</v>
      </c>
      <c r="Z242" s="388" t="e">
        <f t="shared" si="272"/>
        <v>#REF!</v>
      </c>
      <c r="AA242" s="388" t="e">
        <f t="shared" si="272"/>
        <v>#REF!</v>
      </c>
      <c r="AB242" s="388" t="e">
        <f t="shared" si="272"/>
        <v>#REF!</v>
      </c>
    </row>
    <row r="243" spans="1:65" s="83" customFormat="1" hidden="1" x14ac:dyDescent="0.25">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t="e">
        <f>SUM(AF243:AT243)</f>
        <v>#REF!</v>
      </c>
      <c r="AF243" s="85" t="e">
        <f t="shared" ref="AF243:AT243" si="273">N242*N243*N244/1000</f>
        <v>#REF!</v>
      </c>
      <c r="AG243" s="85" t="e">
        <f t="shared" si="273"/>
        <v>#REF!</v>
      </c>
      <c r="AH243" s="85" t="e">
        <f t="shared" si="273"/>
        <v>#REF!</v>
      </c>
      <c r="AI243" s="85" t="e">
        <f t="shared" si="273"/>
        <v>#REF!</v>
      </c>
      <c r="AJ243" s="85" t="e">
        <f t="shared" si="273"/>
        <v>#REF!</v>
      </c>
      <c r="AK243" s="85" t="e">
        <f t="shared" si="273"/>
        <v>#REF!</v>
      </c>
      <c r="AL243" s="85" t="e">
        <f t="shared" si="273"/>
        <v>#REF!</v>
      </c>
      <c r="AM243" s="85" t="e">
        <f t="shared" si="273"/>
        <v>#REF!</v>
      </c>
      <c r="AN243" s="85" t="e">
        <f t="shared" si="273"/>
        <v>#REF!</v>
      </c>
      <c r="AO243" s="85" t="e">
        <f t="shared" si="273"/>
        <v>#REF!</v>
      </c>
      <c r="AP243" s="85" t="e">
        <f t="shared" si="273"/>
        <v>#REF!</v>
      </c>
      <c r="AQ243" s="85" t="e">
        <f t="shared" si="273"/>
        <v>#REF!</v>
      </c>
      <c r="AR243" s="85" t="e">
        <f t="shared" si="273"/>
        <v>#REF!</v>
      </c>
      <c r="AS243" s="85" t="e">
        <f t="shared" si="273"/>
        <v>#REF!</v>
      </c>
      <c r="AT243" s="85" t="e">
        <f t="shared" si="273"/>
        <v>#REF!</v>
      </c>
    </row>
    <row r="244" spans="1:65" s="83" customFormat="1" hidden="1" x14ac:dyDescent="0.25">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hidden="1" x14ac:dyDescent="0.25">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hidden="1" x14ac:dyDescent="0.25">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hidden="1" x14ac:dyDescent="0.25">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hidden="1" x14ac:dyDescent="0.25">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hidden="1" x14ac:dyDescent="0.25">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hidden="1" x14ac:dyDescent="0.25">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hidden="1" x14ac:dyDescent="0.25">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hidden="1" x14ac:dyDescent="0.25">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hidden="1" x14ac:dyDescent="0.25">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hidden="1" x14ac:dyDescent="0.25">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hidden="1" x14ac:dyDescent="0.25">
      <c r="A255" s="82"/>
      <c r="B255" s="178" t="str">
        <f t="shared" si="286"/>
        <v>TFMEGAS100</v>
      </c>
      <c r="C255" s="178"/>
      <c r="D255" s="179"/>
      <c r="E255" s="178"/>
      <c r="F255" s="182"/>
      <c r="G255" s="181"/>
      <c r="H255" s="182"/>
      <c r="I255" s="183"/>
      <c r="J255" s="184"/>
      <c r="K255" s="184" t="s">
        <v>748</v>
      </c>
      <c r="L255" s="184" t="s">
        <v>1127</v>
      </c>
      <c r="M255" s="184" t="s">
        <v>1174</v>
      </c>
      <c r="N255" s="388" t="e">
        <f>N$24</f>
        <v>#REF!</v>
      </c>
      <c r="O255" s="388" t="e">
        <f t="shared" ref="O255:AB255" si="287">O$24</f>
        <v>#REF!</v>
      </c>
      <c r="P255" s="388" t="e">
        <f t="shared" si="287"/>
        <v>#REF!</v>
      </c>
      <c r="Q255" s="388" t="e">
        <f t="shared" si="287"/>
        <v>#REF!</v>
      </c>
      <c r="R255" s="388" t="e">
        <f t="shared" si="287"/>
        <v>#REF!</v>
      </c>
      <c r="S255" s="388" t="e">
        <f t="shared" si="287"/>
        <v>#REF!</v>
      </c>
      <c r="T255" s="388" t="e">
        <f t="shared" si="287"/>
        <v>#REF!</v>
      </c>
      <c r="U255" s="388" t="e">
        <f t="shared" si="287"/>
        <v>#REF!</v>
      </c>
      <c r="V255" s="388" t="e">
        <f t="shared" si="287"/>
        <v>#REF!</v>
      </c>
      <c r="W255" s="388" t="e">
        <f t="shared" si="287"/>
        <v>#REF!</v>
      </c>
      <c r="X255" s="388" t="e">
        <f t="shared" si="287"/>
        <v>#REF!</v>
      </c>
      <c r="Y255" s="388" t="e">
        <f t="shared" si="287"/>
        <v>#REF!</v>
      </c>
      <c r="Z255" s="388" t="e">
        <f t="shared" si="287"/>
        <v>#REF!</v>
      </c>
      <c r="AA255" s="388" t="e">
        <f t="shared" si="287"/>
        <v>#REF!</v>
      </c>
      <c r="AB255" s="388" t="e">
        <f t="shared" si="287"/>
        <v>#REF!</v>
      </c>
    </row>
    <row r="256" spans="1:65" s="83" customFormat="1" hidden="1" x14ac:dyDescent="0.25">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t="e">
        <f>SUM(AF256:AT256)</f>
        <v>#REF!</v>
      </c>
      <c r="AF256" s="85" t="e">
        <f t="shared" ref="AF256:AT256" si="288">N255*N256*N257/1000</f>
        <v>#REF!</v>
      </c>
      <c r="AG256" s="85" t="e">
        <f t="shared" si="288"/>
        <v>#REF!</v>
      </c>
      <c r="AH256" s="85" t="e">
        <f t="shared" si="288"/>
        <v>#REF!</v>
      </c>
      <c r="AI256" s="85" t="e">
        <f t="shared" si="288"/>
        <v>#REF!</v>
      </c>
      <c r="AJ256" s="85" t="e">
        <f t="shared" si="288"/>
        <v>#REF!</v>
      </c>
      <c r="AK256" s="85" t="e">
        <f t="shared" si="288"/>
        <v>#REF!</v>
      </c>
      <c r="AL256" s="85" t="e">
        <f t="shared" si="288"/>
        <v>#REF!</v>
      </c>
      <c r="AM256" s="85" t="e">
        <f t="shared" si="288"/>
        <v>#REF!</v>
      </c>
      <c r="AN256" s="85" t="e">
        <f t="shared" si="288"/>
        <v>#REF!</v>
      </c>
      <c r="AO256" s="85" t="e">
        <f t="shared" si="288"/>
        <v>#REF!</v>
      </c>
      <c r="AP256" s="85" t="e">
        <f t="shared" si="288"/>
        <v>#REF!</v>
      </c>
      <c r="AQ256" s="85" t="e">
        <f t="shared" si="288"/>
        <v>#REF!</v>
      </c>
      <c r="AR256" s="85" t="e">
        <f t="shared" si="288"/>
        <v>#REF!</v>
      </c>
      <c r="AS256" s="85" t="e">
        <f t="shared" si="288"/>
        <v>#REF!</v>
      </c>
      <c r="AT256" s="85" t="e">
        <f t="shared" si="288"/>
        <v>#REF!</v>
      </c>
    </row>
    <row r="257" spans="1:49" s="83" customFormat="1" hidden="1" x14ac:dyDescent="0.25">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hidden="1" x14ac:dyDescent="0.25">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hidden="1" x14ac:dyDescent="0.25">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hidden="1" x14ac:dyDescent="0.25">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hidden="1" x14ac:dyDescent="0.25">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hidden="1" x14ac:dyDescent="0.25">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hidden="1" x14ac:dyDescent="0.25">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hidden="1" x14ac:dyDescent="0.25">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hidden="1" x14ac:dyDescent="0.25">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hidden="1" x14ac:dyDescent="0.25">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hidden="1" x14ac:dyDescent="0.25">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hidden="1" x14ac:dyDescent="0.25">
      <c r="A268" s="82"/>
      <c r="B268" s="178" t="str">
        <f t="shared" ref="B268:B276" si="300">B267</f>
        <v>TFMEGSL100</v>
      </c>
      <c r="C268" s="178"/>
      <c r="D268" s="179"/>
      <c r="E268" s="178"/>
      <c r="F268" s="182"/>
      <c r="G268" s="181"/>
      <c r="H268" s="182"/>
      <c r="I268" s="183"/>
      <c r="J268" s="184"/>
      <c r="K268" s="184" t="s">
        <v>748</v>
      </c>
      <c r="L268" s="184" t="s">
        <v>1127</v>
      </c>
      <c r="M268" s="184" t="s">
        <v>1174</v>
      </c>
      <c r="N268" s="388" t="e">
        <f>N$24</f>
        <v>#REF!</v>
      </c>
      <c r="O268" s="388" t="e">
        <f t="shared" ref="O268:AB268" si="301">O$24</f>
        <v>#REF!</v>
      </c>
      <c r="P268" s="388" t="e">
        <f t="shared" si="301"/>
        <v>#REF!</v>
      </c>
      <c r="Q268" s="388" t="e">
        <f t="shared" si="301"/>
        <v>#REF!</v>
      </c>
      <c r="R268" s="388" t="e">
        <f t="shared" si="301"/>
        <v>#REF!</v>
      </c>
      <c r="S268" s="388" t="e">
        <f t="shared" si="301"/>
        <v>#REF!</v>
      </c>
      <c r="T268" s="388" t="e">
        <f t="shared" si="301"/>
        <v>#REF!</v>
      </c>
      <c r="U268" s="388" t="e">
        <f t="shared" si="301"/>
        <v>#REF!</v>
      </c>
      <c r="V268" s="388" t="e">
        <f t="shared" si="301"/>
        <v>#REF!</v>
      </c>
      <c r="W268" s="388" t="e">
        <f t="shared" si="301"/>
        <v>#REF!</v>
      </c>
      <c r="X268" s="388" t="e">
        <f t="shared" si="301"/>
        <v>#REF!</v>
      </c>
      <c r="Y268" s="388" t="e">
        <f t="shared" si="301"/>
        <v>#REF!</v>
      </c>
      <c r="Z268" s="388" t="e">
        <f t="shared" si="301"/>
        <v>#REF!</v>
      </c>
      <c r="AA268" s="388" t="e">
        <f t="shared" si="301"/>
        <v>#REF!</v>
      </c>
      <c r="AB268" s="388" t="e">
        <f t="shared" si="301"/>
        <v>#REF!</v>
      </c>
      <c r="AV268" s="700" t="str">
        <f t="shared" si="299"/>
        <v/>
      </c>
      <c r="AW268" s="568"/>
    </row>
    <row r="269" spans="1:49" s="83" customFormat="1" hidden="1" x14ac:dyDescent="0.25">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t="e">
        <f>SUM(AF269:AT269)</f>
        <v>#REF!</v>
      </c>
      <c r="AF269" s="85" t="e">
        <f t="shared" ref="AF269:AT269" si="302">N268*N269*N270/1000</f>
        <v>#REF!</v>
      </c>
      <c r="AG269" s="85" t="e">
        <f t="shared" si="302"/>
        <v>#REF!</v>
      </c>
      <c r="AH269" s="85" t="e">
        <f t="shared" si="302"/>
        <v>#REF!</v>
      </c>
      <c r="AI269" s="85" t="e">
        <f t="shared" si="302"/>
        <v>#REF!</v>
      </c>
      <c r="AJ269" s="85" t="e">
        <f t="shared" si="302"/>
        <v>#REF!</v>
      </c>
      <c r="AK269" s="85" t="e">
        <f t="shared" si="302"/>
        <v>#REF!</v>
      </c>
      <c r="AL269" s="85" t="e">
        <f t="shared" si="302"/>
        <v>#REF!</v>
      </c>
      <c r="AM269" s="85" t="e">
        <f t="shared" si="302"/>
        <v>#REF!</v>
      </c>
      <c r="AN269" s="85" t="e">
        <f t="shared" si="302"/>
        <v>#REF!</v>
      </c>
      <c r="AO269" s="85" t="e">
        <f t="shared" si="302"/>
        <v>#REF!</v>
      </c>
      <c r="AP269" s="85" t="e">
        <f t="shared" si="302"/>
        <v>#REF!</v>
      </c>
      <c r="AQ269" s="85" t="e">
        <f t="shared" si="302"/>
        <v>#REF!</v>
      </c>
      <c r="AR269" s="85" t="e">
        <f t="shared" si="302"/>
        <v>#REF!</v>
      </c>
      <c r="AS269" s="85" t="e">
        <f t="shared" si="302"/>
        <v>#REF!</v>
      </c>
      <c r="AT269" s="85" t="e">
        <f t="shared" si="302"/>
        <v>#REF!</v>
      </c>
    </row>
    <row r="270" spans="1:49" s="83" customFormat="1" hidden="1" x14ac:dyDescent="0.25">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hidden="1" x14ac:dyDescent="0.25">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hidden="1" x14ac:dyDescent="0.25">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hidden="1" x14ac:dyDescent="0.25">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hidden="1" x14ac:dyDescent="0.25">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hidden="1" x14ac:dyDescent="0.25">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hidden="1" x14ac:dyDescent="0.25">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hidden="1" x14ac:dyDescent="0.25">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hidden="1" x14ac:dyDescent="0.25">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hidden="1" x14ac:dyDescent="0.25">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hidden="1" x14ac:dyDescent="0.25">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hidden="1" x14ac:dyDescent="0.25">
      <c r="B281" s="178" t="str">
        <f>B280</f>
        <v>TFMEHYD100</v>
      </c>
      <c r="C281" s="178"/>
      <c r="D281" s="179"/>
      <c r="E281" s="178"/>
      <c r="F281" s="182"/>
      <c r="G281" s="181"/>
      <c r="H281" s="182"/>
      <c r="I281" s="183"/>
      <c r="J281" s="184"/>
      <c r="K281" s="184" t="s">
        <v>748</v>
      </c>
      <c r="L281" s="184" t="s">
        <v>1127</v>
      </c>
      <c r="M281" s="184" t="s">
        <v>1174</v>
      </c>
      <c r="N281" s="388" t="e">
        <f>N$24</f>
        <v>#REF!</v>
      </c>
      <c r="O281" s="388" t="e">
        <f t="shared" ref="O281:AB281" si="317">O$24</f>
        <v>#REF!</v>
      </c>
      <c r="P281" s="388" t="e">
        <f t="shared" si="317"/>
        <v>#REF!</v>
      </c>
      <c r="Q281" s="388" t="e">
        <f t="shared" si="317"/>
        <v>#REF!</v>
      </c>
      <c r="R281" s="388" t="e">
        <f t="shared" si="317"/>
        <v>#REF!</v>
      </c>
      <c r="S281" s="388" t="e">
        <f t="shared" si="317"/>
        <v>#REF!</v>
      </c>
      <c r="T281" s="388" t="e">
        <f t="shared" si="317"/>
        <v>#REF!</v>
      </c>
      <c r="U281" s="388" t="e">
        <f t="shared" si="317"/>
        <v>#REF!</v>
      </c>
      <c r="V281" s="388" t="e">
        <f t="shared" si="317"/>
        <v>#REF!</v>
      </c>
      <c r="W281" s="388" t="e">
        <f t="shared" si="317"/>
        <v>#REF!</v>
      </c>
      <c r="X281" s="388" t="e">
        <f t="shared" si="317"/>
        <v>#REF!</v>
      </c>
      <c r="Y281" s="388" t="e">
        <f t="shared" si="317"/>
        <v>#REF!</v>
      </c>
      <c r="Z281" s="388" t="e">
        <f t="shared" si="317"/>
        <v>#REF!</v>
      </c>
      <c r="AA281" s="388" t="e">
        <f t="shared" si="317"/>
        <v>#REF!</v>
      </c>
      <c r="AB281" s="388" t="e">
        <f t="shared" si="317"/>
        <v>#REF!</v>
      </c>
      <c r="AV281" s="700" t="str">
        <f t="shared" si="316"/>
        <v/>
      </c>
      <c r="AW281" s="568"/>
    </row>
    <row r="282" spans="1:64" s="83" customFormat="1" hidden="1" x14ac:dyDescent="0.25">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t="e">
        <f>SUM(AF282:AT282)</f>
        <v>#REF!</v>
      </c>
      <c r="AF282" s="85" t="e">
        <f t="shared" ref="AF282:AT282" si="318">N281*N282*N283/1000</f>
        <v>#REF!</v>
      </c>
      <c r="AG282" s="85" t="e">
        <f t="shared" si="318"/>
        <v>#REF!</v>
      </c>
      <c r="AH282" s="85" t="e">
        <f t="shared" si="318"/>
        <v>#REF!</v>
      </c>
      <c r="AI282" s="85" t="e">
        <f t="shared" si="318"/>
        <v>#REF!</v>
      </c>
      <c r="AJ282" s="85" t="e">
        <f t="shared" si="318"/>
        <v>#REF!</v>
      </c>
      <c r="AK282" s="85" t="e">
        <f t="shared" si="318"/>
        <v>#REF!</v>
      </c>
      <c r="AL282" s="85" t="e">
        <f t="shared" si="318"/>
        <v>#REF!</v>
      </c>
      <c r="AM282" s="85" t="e">
        <f t="shared" si="318"/>
        <v>#REF!</v>
      </c>
      <c r="AN282" s="85" t="e">
        <f t="shared" si="318"/>
        <v>#REF!</v>
      </c>
      <c r="AO282" s="85" t="e">
        <f t="shared" si="318"/>
        <v>#REF!</v>
      </c>
      <c r="AP282" s="85" t="e">
        <f t="shared" si="318"/>
        <v>#REF!</v>
      </c>
      <c r="AQ282" s="85" t="e">
        <f t="shared" si="318"/>
        <v>#REF!</v>
      </c>
      <c r="AR282" s="85" t="e">
        <f t="shared" si="318"/>
        <v>#REF!</v>
      </c>
      <c r="AS282" s="85" t="e">
        <f t="shared" si="318"/>
        <v>#REF!</v>
      </c>
      <c r="AT282" s="85" t="e">
        <f t="shared" si="318"/>
        <v>#REF!</v>
      </c>
    </row>
    <row r="283" spans="1:64" s="83" customFormat="1" hidden="1" x14ac:dyDescent="0.25">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hidden="1" x14ac:dyDescent="0.25">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hidden="1" x14ac:dyDescent="0.25">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hidden="1" x14ac:dyDescent="0.25">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hidden="1" x14ac:dyDescent="0.25">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hidden="1" x14ac:dyDescent="0.25">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hidden="1" x14ac:dyDescent="0.25">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hidden="1" x14ac:dyDescent="0.25">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hidden="1" x14ac:dyDescent="0.25">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hidden="1" x14ac:dyDescent="0.25">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hidden="1" x14ac:dyDescent="0.25">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hidden="1" x14ac:dyDescent="0.25">
      <c r="B294" s="178" t="str">
        <f>B293</f>
        <v>TFMEHYG100</v>
      </c>
      <c r="C294" s="178"/>
      <c r="D294" s="179"/>
      <c r="E294" s="178"/>
      <c r="F294" s="182"/>
      <c r="G294" s="181"/>
      <c r="H294" s="182"/>
      <c r="I294" s="183"/>
      <c r="J294" s="184"/>
      <c r="K294" s="184" t="s">
        <v>748</v>
      </c>
      <c r="L294" s="184" t="s">
        <v>1127</v>
      </c>
      <c r="M294" s="184" t="s">
        <v>1174</v>
      </c>
      <c r="N294" s="388" t="e">
        <f>N$24</f>
        <v>#REF!</v>
      </c>
      <c r="O294" s="388" t="e">
        <f t="shared" ref="O294:AB294" si="331">O$24</f>
        <v>#REF!</v>
      </c>
      <c r="P294" s="388" t="e">
        <f t="shared" si="331"/>
        <v>#REF!</v>
      </c>
      <c r="Q294" s="388" t="e">
        <f t="shared" si="331"/>
        <v>#REF!</v>
      </c>
      <c r="R294" s="388" t="e">
        <f t="shared" si="331"/>
        <v>#REF!</v>
      </c>
      <c r="S294" s="388" t="e">
        <f t="shared" si="331"/>
        <v>#REF!</v>
      </c>
      <c r="T294" s="388" t="e">
        <f t="shared" si="331"/>
        <v>#REF!</v>
      </c>
      <c r="U294" s="388" t="e">
        <f t="shared" si="331"/>
        <v>#REF!</v>
      </c>
      <c r="V294" s="388" t="e">
        <f t="shared" si="331"/>
        <v>#REF!</v>
      </c>
      <c r="W294" s="388" t="e">
        <f t="shared" si="331"/>
        <v>#REF!</v>
      </c>
      <c r="X294" s="388" t="e">
        <f t="shared" si="331"/>
        <v>#REF!</v>
      </c>
      <c r="Y294" s="388" t="e">
        <f t="shared" si="331"/>
        <v>#REF!</v>
      </c>
      <c r="Z294" s="388" t="e">
        <f t="shared" si="331"/>
        <v>#REF!</v>
      </c>
      <c r="AA294" s="388" t="e">
        <f t="shared" si="331"/>
        <v>#REF!</v>
      </c>
      <c r="AB294" s="388" t="e">
        <f t="shared" si="331"/>
        <v>#REF!</v>
      </c>
      <c r="AV294" s="700" t="str">
        <f t="shared" si="330"/>
        <v/>
      </c>
      <c r="AW294" s="568"/>
    </row>
    <row r="295" spans="1:64" s="83" customFormat="1" hidden="1" x14ac:dyDescent="0.25">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t="e">
        <f>SUM(AF295:AT295)</f>
        <v>#REF!</v>
      </c>
      <c r="AF295" s="85" t="e">
        <f t="shared" ref="AF295:AT295" si="332">N294*N295*N296/1000</f>
        <v>#REF!</v>
      </c>
      <c r="AG295" s="85" t="e">
        <f t="shared" si="332"/>
        <v>#REF!</v>
      </c>
      <c r="AH295" s="85" t="e">
        <f t="shared" si="332"/>
        <v>#REF!</v>
      </c>
      <c r="AI295" s="85" t="e">
        <f t="shared" si="332"/>
        <v>#REF!</v>
      </c>
      <c r="AJ295" s="85" t="e">
        <f t="shared" si="332"/>
        <v>#REF!</v>
      </c>
      <c r="AK295" s="85" t="e">
        <f t="shared" si="332"/>
        <v>#REF!</v>
      </c>
      <c r="AL295" s="85" t="e">
        <f t="shared" si="332"/>
        <v>#REF!</v>
      </c>
      <c r="AM295" s="85" t="e">
        <f t="shared" si="332"/>
        <v>#REF!</v>
      </c>
      <c r="AN295" s="85" t="e">
        <f t="shared" si="332"/>
        <v>#REF!</v>
      </c>
      <c r="AO295" s="85" t="e">
        <f t="shared" si="332"/>
        <v>#REF!</v>
      </c>
      <c r="AP295" s="85" t="e">
        <f t="shared" si="332"/>
        <v>#REF!</v>
      </c>
      <c r="AQ295" s="85" t="e">
        <f t="shared" si="332"/>
        <v>#REF!</v>
      </c>
      <c r="AR295" s="85" t="e">
        <f t="shared" si="332"/>
        <v>#REF!</v>
      </c>
      <c r="AS295" s="85" t="e">
        <f t="shared" si="332"/>
        <v>#REF!</v>
      </c>
      <c r="AT295" s="85" t="e">
        <f t="shared" si="332"/>
        <v>#REF!</v>
      </c>
    </row>
    <row r="296" spans="1:64" s="83" customFormat="1" hidden="1" x14ac:dyDescent="0.25">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hidden="1" x14ac:dyDescent="0.25">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hidden="1" x14ac:dyDescent="0.25">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hidden="1" x14ac:dyDescent="0.25">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hidden="1" x14ac:dyDescent="0.25">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hidden="1" x14ac:dyDescent="0.25">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hidden="1" x14ac:dyDescent="0.25">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hidden="1" x14ac:dyDescent="0.25">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hidden="1" x14ac:dyDescent="0.25">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hidden="1" x14ac:dyDescent="0.25">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hidden="1" x14ac:dyDescent="0.25">
      <c r="A306" s="22"/>
      <c r="B306" s="186" t="str">
        <f t="shared" si="342"/>
        <v>TFMELPG100</v>
      </c>
      <c r="C306" s="186"/>
      <c r="D306" s="187"/>
      <c r="E306" s="186"/>
      <c r="F306" s="170"/>
      <c r="G306" s="189"/>
      <c r="H306" s="170"/>
      <c r="I306" s="190"/>
      <c r="J306" s="191"/>
      <c r="K306" s="191" t="s">
        <v>748</v>
      </c>
      <c r="L306" s="191" t="s">
        <v>1127</v>
      </c>
      <c r="M306" s="191" t="s">
        <v>1174</v>
      </c>
      <c r="N306" s="388" t="e">
        <f>N$24</f>
        <v>#REF!</v>
      </c>
      <c r="O306" s="388" t="e">
        <f t="shared" ref="O306:AB306" si="343">O$24</f>
        <v>#REF!</v>
      </c>
      <c r="P306" s="388" t="e">
        <f t="shared" si="343"/>
        <v>#REF!</v>
      </c>
      <c r="Q306" s="388" t="e">
        <f t="shared" si="343"/>
        <v>#REF!</v>
      </c>
      <c r="R306" s="388" t="e">
        <f t="shared" si="343"/>
        <v>#REF!</v>
      </c>
      <c r="S306" s="388" t="e">
        <f t="shared" si="343"/>
        <v>#REF!</v>
      </c>
      <c r="T306" s="388" t="e">
        <f t="shared" si="343"/>
        <v>#REF!</v>
      </c>
      <c r="U306" s="388" t="e">
        <f t="shared" si="343"/>
        <v>#REF!</v>
      </c>
      <c r="V306" s="388" t="e">
        <f t="shared" si="343"/>
        <v>#REF!</v>
      </c>
      <c r="W306" s="388" t="e">
        <f t="shared" si="343"/>
        <v>#REF!</v>
      </c>
      <c r="X306" s="388" t="e">
        <f t="shared" si="343"/>
        <v>#REF!</v>
      </c>
      <c r="Y306" s="388" t="e">
        <f t="shared" si="343"/>
        <v>#REF!</v>
      </c>
      <c r="Z306" s="388" t="e">
        <f t="shared" si="343"/>
        <v>#REF!</v>
      </c>
      <c r="AA306" s="388" t="e">
        <f t="shared" si="343"/>
        <v>#REF!</v>
      </c>
      <c r="AB306" s="388" t="e">
        <f t="shared" si="343"/>
        <v>#REF!</v>
      </c>
      <c r="AV306" s="700" t="str">
        <f t="shared" ref="AV306:AV307" si="344">MID(E306,1,7)</f>
        <v/>
      </c>
      <c r="AW306" s="568"/>
    </row>
    <row r="307" spans="1:64" hidden="1" x14ac:dyDescent="0.25">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t="e">
        <f>SUM(AF307:AT307)</f>
        <v>#REF!</v>
      </c>
      <c r="AF307" s="85" t="e">
        <f t="shared" ref="AF307:AT307" si="345">N306*N307*N308/1000</f>
        <v>#REF!</v>
      </c>
      <c r="AG307" s="85" t="e">
        <f t="shared" si="345"/>
        <v>#REF!</v>
      </c>
      <c r="AH307" s="85" t="e">
        <f t="shared" si="345"/>
        <v>#REF!</v>
      </c>
      <c r="AI307" s="85" t="e">
        <f t="shared" si="345"/>
        <v>#REF!</v>
      </c>
      <c r="AJ307" s="85" t="e">
        <f t="shared" si="345"/>
        <v>#REF!</v>
      </c>
      <c r="AK307" s="85" t="e">
        <f t="shared" si="345"/>
        <v>#REF!</v>
      </c>
      <c r="AL307" s="85" t="e">
        <f t="shared" si="345"/>
        <v>#REF!</v>
      </c>
      <c r="AM307" s="85" t="e">
        <f t="shared" si="345"/>
        <v>#REF!</v>
      </c>
      <c r="AN307" s="85" t="e">
        <f t="shared" si="345"/>
        <v>#REF!</v>
      </c>
      <c r="AO307" s="85" t="e">
        <f t="shared" si="345"/>
        <v>#REF!</v>
      </c>
      <c r="AP307" s="85" t="e">
        <f t="shared" si="345"/>
        <v>#REF!</v>
      </c>
      <c r="AQ307" s="85" t="e">
        <f t="shared" si="345"/>
        <v>#REF!</v>
      </c>
      <c r="AR307" s="85" t="e">
        <f t="shared" si="345"/>
        <v>#REF!</v>
      </c>
      <c r="AS307" s="85" t="e">
        <f t="shared" si="345"/>
        <v>#REF!</v>
      </c>
      <c r="AT307" s="85" t="e">
        <f t="shared" si="345"/>
        <v>#REF!</v>
      </c>
      <c r="AV307" s="700" t="str">
        <f t="shared" si="344"/>
        <v/>
      </c>
      <c r="AW307" s="568"/>
    </row>
    <row r="308" spans="1:64" hidden="1" x14ac:dyDescent="0.25">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hidden="1" x14ac:dyDescent="0.25">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hidden="1" x14ac:dyDescent="0.25">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hidden="1" x14ac:dyDescent="0.25">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hidden="1" x14ac:dyDescent="0.25">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hidden="1" x14ac:dyDescent="0.25">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hidden="1" x14ac:dyDescent="0.25">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hidden="1" customHeight="1" x14ac:dyDescent="0.25">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hidden="1" x14ac:dyDescent="0.25">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hidden="1" x14ac:dyDescent="0.25">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hidden="1" x14ac:dyDescent="0.25">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hidden="1" x14ac:dyDescent="0.25">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hidden="1" x14ac:dyDescent="0.25">
      <c r="B320" s="178" t="str">
        <f>B319</f>
        <v>TFMEPYD100</v>
      </c>
      <c r="C320" s="178"/>
      <c r="D320" s="179"/>
      <c r="E320" s="178"/>
      <c r="F320" s="182"/>
      <c r="G320" s="181"/>
      <c r="H320" s="182"/>
      <c r="I320" s="183"/>
      <c r="J320" s="184"/>
      <c r="K320" s="184" t="s">
        <v>748</v>
      </c>
      <c r="L320" s="184" t="s">
        <v>1127</v>
      </c>
      <c r="M320" s="184" t="s">
        <v>1174</v>
      </c>
      <c r="N320" s="388" t="e">
        <f>N$24</f>
        <v>#REF!</v>
      </c>
      <c r="O320" s="388" t="e">
        <f t="shared" ref="O320:AB320" si="360">O$24</f>
        <v>#REF!</v>
      </c>
      <c r="P320" s="388" t="e">
        <f t="shared" si="360"/>
        <v>#REF!</v>
      </c>
      <c r="Q320" s="388" t="e">
        <f t="shared" si="360"/>
        <v>#REF!</v>
      </c>
      <c r="R320" s="388" t="e">
        <f t="shared" si="360"/>
        <v>#REF!</v>
      </c>
      <c r="S320" s="388" t="e">
        <f t="shared" si="360"/>
        <v>#REF!</v>
      </c>
      <c r="T320" s="388" t="e">
        <f t="shared" si="360"/>
        <v>#REF!</v>
      </c>
      <c r="U320" s="388" t="e">
        <f t="shared" si="360"/>
        <v>#REF!</v>
      </c>
      <c r="V320" s="388" t="e">
        <f t="shared" si="360"/>
        <v>#REF!</v>
      </c>
      <c r="W320" s="388" t="e">
        <f t="shared" si="360"/>
        <v>#REF!</v>
      </c>
      <c r="X320" s="388" t="e">
        <f t="shared" si="360"/>
        <v>#REF!</v>
      </c>
      <c r="Y320" s="388" t="e">
        <f t="shared" si="360"/>
        <v>#REF!</v>
      </c>
      <c r="Z320" s="388" t="e">
        <f t="shared" si="360"/>
        <v>#REF!</v>
      </c>
      <c r="AA320" s="388" t="e">
        <f t="shared" si="360"/>
        <v>#REF!</v>
      </c>
      <c r="AB320" s="388" t="e">
        <f t="shared" si="360"/>
        <v>#REF!</v>
      </c>
      <c r="AV320" s="700" t="str">
        <f t="shared" si="359"/>
        <v/>
      </c>
      <c r="AW320" s="568"/>
    </row>
    <row r="321" spans="1:49" s="83" customFormat="1" hidden="1" x14ac:dyDescent="0.25">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t="e">
        <f>SUM(AF321:AT321)</f>
        <v>#REF!</v>
      </c>
      <c r="AF321" s="85" t="e">
        <f t="shared" ref="AF321:AT321" si="361">N320*N321*N322/1000</f>
        <v>#REF!</v>
      </c>
      <c r="AG321" s="85" t="e">
        <f t="shared" si="361"/>
        <v>#REF!</v>
      </c>
      <c r="AH321" s="85" t="e">
        <f t="shared" si="361"/>
        <v>#REF!</v>
      </c>
      <c r="AI321" s="85" t="e">
        <f t="shared" si="361"/>
        <v>#REF!</v>
      </c>
      <c r="AJ321" s="85" t="e">
        <f t="shared" si="361"/>
        <v>#REF!</v>
      </c>
      <c r="AK321" s="85" t="e">
        <f t="shared" si="361"/>
        <v>#REF!</v>
      </c>
      <c r="AL321" s="85" t="e">
        <f t="shared" si="361"/>
        <v>#REF!</v>
      </c>
      <c r="AM321" s="85" t="e">
        <f t="shared" si="361"/>
        <v>#REF!</v>
      </c>
      <c r="AN321" s="85" t="e">
        <f t="shared" si="361"/>
        <v>#REF!</v>
      </c>
      <c r="AO321" s="85" t="e">
        <f t="shared" si="361"/>
        <v>#REF!</v>
      </c>
      <c r="AP321" s="85" t="e">
        <f t="shared" si="361"/>
        <v>#REF!</v>
      </c>
      <c r="AQ321" s="85" t="e">
        <f t="shared" si="361"/>
        <v>#REF!</v>
      </c>
      <c r="AR321" s="85" t="e">
        <f t="shared" si="361"/>
        <v>#REF!</v>
      </c>
      <c r="AS321" s="85" t="e">
        <f t="shared" si="361"/>
        <v>#REF!</v>
      </c>
      <c r="AT321" s="85" t="e">
        <f t="shared" si="361"/>
        <v>#REF!</v>
      </c>
    </row>
    <row r="322" spans="1:49" s="83" customFormat="1" hidden="1" x14ac:dyDescent="0.25">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hidden="1" x14ac:dyDescent="0.25">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hidden="1" x14ac:dyDescent="0.25">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hidden="1" x14ac:dyDescent="0.25">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hidden="1" x14ac:dyDescent="0.25">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hidden="1" x14ac:dyDescent="0.25">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hidden="1" x14ac:dyDescent="0.25">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hidden="1" customHeight="1" x14ac:dyDescent="0.25">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hidden="1" x14ac:dyDescent="0.25">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hidden="1" x14ac:dyDescent="0.25">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hidden="1" x14ac:dyDescent="0.25">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hidden="1" x14ac:dyDescent="0.25">
      <c r="B333" s="178" t="str">
        <f>B332</f>
        <v>TFMEPYG100</v>
      </c>
      <c r="C333" s="178"/>
      <c r="D333" s="179"/>
      <c r="E333" s="178"/>
      <c r="F333" s="182"/>
      <c r="G333" s="181"/>
      <c r="H333" s="182"/>
      <c r="I333" s="183"/>
      <c r="J333" s="184"/>
      <c r="K333" s="184" t="s">
        <v>748</v>
      </c>
      <c r="L333" s="184" t="s">
        <v>1127</v>
      </c>
      <c r="M333" s="184" t="s">
        <v>1174</v>
      </c>
      <c r="N333" s="388" t="e">
        <f>N$24</f>
        <v>#REF!</v>
      </c>
      <c r="O333" s="388" t="e">
        <f t="shared" ref="O333:AB333" si="374">O$24</f>
        <v>#REF!</v>
      </c>
      <c r="P333" s="388" t="e">
        <f t="shared" si="374"/>
        <v>#REF!</v>
      </c>
      <c r="Q333" s="388" t="e">
        <f t="shared" si="374"/>
        <v>#REF!</v>
      </c>
      <c r="R333" s="388" t="e">
        <f t="shared" si="374"/>
        <v>#REF!</v>
      </c>
      <c r="S333" s="388" t="e">
        <f t="shared" si="374"/>
        <v>#REF!</v>
      </c>
      <c r="T333" s="388" t="e">
        <f t="shared" si="374"/>
        <v>#REF!</v>
      </c>
      <c r="U333" s="388" t="e">
        <f t="shared" si="374"/>
        <v>#REF!</v>
      </c>
      <c r="V333" s="388" t="e">
        <f t="shared" si="374"/>
        <v>#REF!</v>
      </c>
      <c r="W333" s="388" t="e">
        <f t="shared" si="374"/>
        <v>#REF!</v>
      </c>
      <c r="X333" s="388" t="e">
        <f t="shared" si="374"/>
        <v>#REF!</v>
      </c>
      <c r="Y333" s="388" t="e">
        <f t="shared" si="374"/>
        <v>#REF!</v>
      </c>
      <c r="Z333" s="388" t="e">
        <f t="shared" si="374"/>
        <v>#REF!</v>
      </c>
      <c r="AA333" s="388" t="e">
        <f t="shared" si="374"/>
        <v>#REF!</v>
      </c>
      <c r="AB333" s="388" t="e">
        <f t="shared" si="374"/>
        <v>#REF!</v>
      </c>
      <c r="AV333" s="700" t="str">
        <f t="shared" si="373"/>
        <v/>
      </c>
      <c r="AW333" s="568"/>
    </row>
    <row r="334" spans="1:49" s="83" customFormat="1" hidden="1" x14ac:dyDescent="0.25">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t="e">
        <f>SUM(AF334:AT334)</f>
        <v>#REF!</v>
      </c>
      <c r="AF334" s="85" t="e">
        <f t="shared" ref="AF334:AT334" si="375">N333*N334*N335/1000</f>
        <v>#REF!</v>
      </c>
      <c r="AG334" s="85" t="e">
        <f t="shared" si="375"/>
        <v>#REF!</v>
      </c>
      <c r="AH334" s="85" t="e">
        <f t="shared" si="375"/>
        <v>#REF!</v>
      </c>
      <c r="AI334" s="85" t="e">
        <f t="shared" si="375"/>
        <v>#REF!</v>
      </c>
      <c r="AJ334" s="85" t="e">
        <f t="shared" si="375"/>
        <v>#REF!</v>
      </c>
      <c r="AK334" s="85" t="e">
        <f t="shared" si="375"/>
        <v>#REF!</v>
      </c>
      <c r="AL334" s="85" t="e">
        <f t="shared" si="375"/>
        <v>#REF!</v>
      </c>
      <c r="AM334" s="85" t="e">
        <f t="shared" si="375"/>
        <v>#REF!</v>
      </c>
      <c r="AN334" s="85" t="e">
        <f t="shared" si="375"/>
        <v>#REF!</v>
      </c>
      <c r="AO334" s="85" t="e">
        <f t="shared" si="375"/>
        <v>#REF!</v>
      </c>
      <c r="AP334" s="85" t="e">
        <f t="shared" si="375"/>
        <v>#REF!</v>
      </c>
      <c r="AQ334" s="85" t="e">
        <f t="shared" si="375"/>
        <v>#REF!</v>
      </c>
      <c r="AR334" s="85" t="e">
        <f t="shared" si="375"/>
        <v>#REF!</v>
      </c>
      <c r="AS334" s="85" t="e">
        <f t="shared" si="375"/>
        <v>#REF!</v>
      </c>
      <c r="AT334" s="85" t="e">
        <f t="shared" si="375"/>
        <v>#REF!</v>
      </c>
    </row>
    <row r="335" spans="1:49" s="83" customFormat="1" hidden="1" x14ac:dyDescent="0.25">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hidden="1" x14ac:dyDescent="0.25">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hidden="1" x14ac:dyDescent="0.25">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hidden="1" x14ac:dyDescent="0.25">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hidden="1" x14ac:dyDescent="0.25">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hidden="1" x14ac:dyDescent="0.25">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hidden="1" x14ac:dyDescent="0.25">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hidden="1" x14ac:dyDescent="0.25">
      <c r="AV342" s="83"/>
      <c r="AW342" s="83"/>
      <c r="AX342" s="83"/>
      <c r="AY342" s="83"/>
      <c r="AZ342" s="83"/>
      <c r="BA342" s="83"/>
      <c r="BB342" s="83"/>
      <c r="BC342" s="83"/>
      <c r="BD342" s="83"/>
      <c r="BE342" s="83"/>
      <c r="BF342" s="83"/>
      <c r="BG342" s="83"/>
      <c r="BH342" s="83"/>
      <c r="BI342" s="83"/>
      <c r="BJ342" s="83"/>
      <c r="BK342" s="83"/>
      <c r="BL342" s="83"/>
    </row>
    <row r="343" spans="1:64" hidden="1" x14ac:dyDescent="0.25">
      <c r="AV343" s="83"/>
      <c r="AW343" s="83"/>
      <c r="AX343" s="83"/>
      <c r="AY343" s="83"/>
      <c r="AZ343" s="83"/>
      <c r="BA343" s="83"/>
      <c r="BB343" s="83"/>
      <c r="BC343" s="83"/>
      <c r="BD343" s="83"/>
      <c r="BE343" s="83"/>
      <c r="BF343" s="83"/>
      <c r="BG343" s="83"/>
      <c r="BH343" s="83"/>
      <c r="BI343" s="83"/>
      <c r="BJ343" s="83"/>
      <c r="BK343" s="83"/>
      <c r="BL343" s="83"/>
    </row>
    <row r="344" spans="1:64" x14ac:dyDescent="0.25">
      <c r="D344" s="44"/>
      <c r="M344" s="473" t="s">
        <v>1151</v>
      </c>
      <c r="N344" s="482">
        <v>-0.20200000000000001</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25">
      <c r="B345" s="32" t="s">
        <v>1178</v>
      </c>
      <c r="C345" s="26"/>
      <c r="D345" s="26"/>
      <c r="I345" s="36"/>
      <c r="M345" s="473" t="s">
        <v>1153</v>
      </c>
      <c r="N345" s="482">
        <v>-0.10100000000000001</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-6.4775535232038939E-3</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25">
      <c r="M346" s="35"/>
      <c r="AF346" s="866"/>
      <c r="AG346" s="866"/>
      <c r="AH346" s="866"/>
      <c r="AI346" s="866"/>
      <c r="AJ346" s="866"/>
      <c r="AK346" s="866"/>
      <c r="AL346" s="866"/>
      <c r="AM346" s="866"/>
      <c r="AN346" s="866"/>
      <c r="AO346" s="866"/>
      <c r="AP346" s="866"/>
      <c r="AQ346" s="866"/>
      <c r="AR346" s="866"/>
      <c r="AS346" s="866"/>
      <c r="AT346" s="866"/>
    </row>
    <row r="347" spans="1:64" s="22" customFormat="1" x14ac:dyDescent="0.25">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25">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25">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8145.9942294823204</v>
      </c>
      <c r="AX349" s="718">
        <f t="shared" ref="AX349:BL349" si="387">SUM(AX350:AX484)</f>
        <v>8145.9942294823204</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25">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2798.1250044811418</v>
      </c>
      <c r="AF350" s="322">
        <f t="shared" ref="AF350:AT350" si="389">SUM(AF351:AF492)</f>
        <v>2798.1250044811418</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25">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25">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25">
      <c r="B353" s="186" t="str">
        <f t="shared" si="390"/>
        <v>TFREBDL100</v>
      </c>
      <c r="C353" s="186"/>
      <c r="D353" s="187"/>
      <c r="E353" s="186"/>
      <c r="F353" s="170"/>
      <c r="G353" s="189"/>
      <c r="H353" s="170"/>
      <c r="I353" s="190"/>
      <c r="J353" s="191"/>
      <c r="K353" s="191" t="s">
        <v>748</v>
      </c>
      <c r="L353" s="191" t="s">
        <v>1127</v>
      </c>
      <c r="M353" s="191" t="s">
        <v>1174</v>
      </c>
      <c r="N353" s="368">
        <f t="shared" ref="N353:AB353" si="391">N$25</f>
        <v>6.7</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25">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25">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25">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25">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25">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25">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25">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25">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25">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1199.5189723155218</v>
      </c>
      <c r="AX362" s="721">
        <f>N$368*N$369*(1-N363-N364)/N$366/1000</f>
        <v>1199.5189723155218</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25">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6237.4986560407142</v>
      </c>
      <c r="AX363" s="721">
        <f>N$368*N$369*N363/N$366/1000</f>
        <v>6237.4986560407142</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25">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559.77552041391039</v>
      </c>
      <c r="AX364" s="721">
        <f>N$368*N$369*N364/N$366/1000</f>
        <v>559.77552041391039</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25">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25">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25">
      <c r="B367" s="186" t="str">
        <f t="shared" si="423"/>
        <v>TFREDST100</v>
      </c>
      <c r="C367" s="186"/>
      <c r="D367" s="187"/>
      <c r="E367" s="186"/>
      <c r="F367" s="170"/>
      <c r="G367" s="189"/>
      <c r="H367" s="170"/>
      <c r="I367" s="190"/>
      <c r="J367" s="191"/>
      <c r="K367" s="191" t="s">
        <v>748</v>
      </c>
      <c r="L367" s="191" t="s">
        <v>1127</v>
      </c>
      <c r="M367" s="191" t="s">
        <v>1174</v>
      </c>
      <c r="N367" s="368">
        <f t="shared" ref="N367:AB367" si="424">N$25</f>
        <v>6.7</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25">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33.446039177540499</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2743.2199217541111</v>
      </c>
      <c r="AF368" s="85">
        <f t="shared" ref="AF368:AT368" si="425">N367*N368*N369/1000</f>
        <v>2743.2199217541111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25">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12241.683000000001</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25">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11629.59885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25">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8569.178100000001</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25">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4896.6732000000002</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25">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1836.2524500000002</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25">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61.208415000000002</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25">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25">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25">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25">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25">
      <c r="B379" s="186" t="str">
        <f t="shared" si="435"/>
        <v>TFREELC100</v>
      </c>
      <c r="C379" s="186"/>
      <c r="D379" s="187"/>
      <c r="E379" s="186"/>
      <c r="F379" s="170"/>
      <c r="G379" s="189"/>
      <c r="H379" s="170"/>
      <c r="I379" s="190"/>
      <c r="J379" s="191"/>
      <c r="K379" s="191" t="s">
        <v>748</v>
      </c>
      <c r="L379" s="191" t="s">
        <v>1127</v>
      </c>
      <c r="M379" s="191" t="s">
        <v>1174</v>
      </c>
      <c r="N379" s="368">
        <f t="shared" ref="N379:AB379" si="436">N$25</f>
        <v>6.7</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25">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0</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v>
      </c>
      <c r="AF380" s="85">
        <f t="shared" ref="AF380:AT380" si="437">N379*N380*N381/1000</f>
        <v>0</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25">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2.6970000000000001</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25">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2.6700300000000001</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25">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2.0227500000000003</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25">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1.3485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25">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0.40455000000000002</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25">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1.3485E-2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25">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25">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25">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25">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25">
      <c r="A391" s="22"/>
      <c r="B391" s="186" t="str">
        <f>B390</f>
        <v>TFREETH100</v>
      </c>
      <c r="C391" s="186"/>
      <c r="D391" s="187"/>
      <c r="E391" s="186"/>
      <c r="F391" s="170"/>
      <c r="G391" s="189"/>
      <c r="H391" s="170"/>
      <c r="I391" s="190"/>
      <c r="J391" s="191"/>
      <c r="K391" s="191" t="s">
        <v>748</v>
      </c>
      <c r="L391" s="191" t="s">
        <v>1127</v>
      </c>
      <c r="M391" s="191" t="s">
        <v>1174</v>
      </c>
      <c r="N391" s="368">
        <f t="shared" ref="N391:AB391" si="448">N$25</f>
        <v>6.7</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25">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24.080939076923077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8.7028032205218455</v>
      </c>
      <c r="AF392" s="85">
        <f t="shared" ref="AF392:AT392" si="449">N391*N392*N393/1000</f>
        <v>8.7028032205218455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25">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53.94</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25">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51.242999999999995</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25">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37.757999999999996</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25">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21.576000000000001</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25">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8.0909999999999993</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25">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0.2697</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25">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25">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125.81838376828192</v>
      </c>
      <c r="AX400" s="721">
        <f>N$405*N$406*(1-N401)/N$403/1000</f>
        <v>125.81838376828192</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25">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13.979820418697985</v>
      </c>
      <c r="AX401" s="721">
        <f>N$405*N$406*N401/N$403/1000</f>
        <v>13.979820418697985</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25">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25">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25">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6.7</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25">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23.614928042553192</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42.814178619691901</v>
      </c>
      <c r="AF405" s="85">
        <f t="shared" ref="AF405:AT405" si="466">N404*N405*N406/1000</f>
        <v>42.814178619691901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25">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270.59899999999999</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25">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257.06905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25">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189.41929999999999</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25">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108.2396</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25">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40.589849999999998</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25">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1.3529949999999999</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25">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25">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9.1207902294380112</v>
      </c>
      <c r="AX413" s="721">
        <f t="shared" ref="AX413:BL413" si="476">N$419*N$420*(1-N414)/N$417/1000</f>
        <v>9.1207902294380112</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25">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0.28208629575581479</v>
      </c>
      <c r="AX414" s="721">
        <f t="shared" ref="AX414:BL414" si="478">N$419*N$420*N414/N$417/1000</f>
        <v>0.28208629575581479</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25">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25">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25">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25">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6.7</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25">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3.4090855126903556</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3.3881008868169906</v>
      </c>
      <c r="AF419" s="85">
        <f t="shared" ref="AF419:AT419" si="483">N418*N419*N420/1000</f>
        <v>3.3881008868169906</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25">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148.33500000000001</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25">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140.91825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25">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103.83450000000001</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25">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59.334000000000003</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25">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22.250250000000001</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25">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0.74167500000000008</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25">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25">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25">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25">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25">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25">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25">
      <c r="B432" s="186" t="str">
        <f t="shared" si="499"/>
        <v>TFREHYD100</v>
      </c>
      <c r="C432" s="186"/>
      <c r="D432" s="187"/>
      <c r="E432" s="186"/>
      <c r="F432" s="170"/>
      <c r="G432" s="189"/>
      <c r="H432" s="170"/>
      <c r="I432" s="190"/>
      <c r="J432" s="191"/>
      <c r="K432" s="191" t="s">
        <v>748</v>
      </c>
      <c r="L432" s="191" t="s">
        <v>1127</v>
      </c>
      <c r="M432" s="191" t="s">
        <v>1174</v>
      </c>
      <c r="N432" s="368">
        <f t="shared" ref="N432:AB432" si="500">N$25</f>
        <v>6.7</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25">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0</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25">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7.1920000000000002</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25">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7.1200799999999997</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25">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5.3940000000000001</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25">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3.5960000000000001</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25">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1.0788</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25">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3.5959999999999999E-2</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25">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25">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25">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25">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25">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25">
      <c r="B445" s="178" t="str">
        <f>B444</f>
        <v>TFREHYG100</v>
      </c>
      <c r="C445" s="178"/>
      <c r="D445" s="179"/>
      <c r="E445" s="178"/>
      <c r="F445" s="182"/>
      <c r="G445" s="181"/>
      <c r="H445" s="182"/>
      <c r="I445" s="183"/>
      <c r="J445" s="184"/>
      <c r="K445" s="184" t="s">
        <v>748</v>
      </c>
      <c r="L445" s="184" t="s">
        <v>1127</v>
      </c>
      <c r="M445" s="184" t="s">
        <v>1174</v>
      </c>
      <c r="N445" s="368">
        <f t="shared" ref="N445:AB445" si="514">N$25</f>
        <v>6.7</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25">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0</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0</v>
      </c>
      <c r="AF446" s="85">
        <f t="shared" ref="AF446:AT446" si="515">N445*N446*N447/1000</f>
        <v>0</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25">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6.2930000000000001</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25">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6.2300700000000004</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25">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4.7197500000000003</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25">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3.1465000000000001</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25">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0.94394999999999996</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25">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3.1465E-2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25">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25">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25">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25">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25">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6.7</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25">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25">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25">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25">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25">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25">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25">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25">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25">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25">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25">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25">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25">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25">
      <c r="B471" s="178" t="str">
        <f>B470</f>
        <v>TFREPYD100</v>
      </c>
      <c r="C471" s="178"/>
      <c r="D471" s="179"/>
      <c r="E471" s="178"/>
      <c r="F471" s="182"/>
      <c r="G471" s="181"/>
      <c r="H471" s="182"/>
      <c r="I471" s="183"/>
      <c r="J471" s="184"/>
      <c r="K471" s="184" t="s">
        <v>748</v>
      </c>
      <c r="L471" s="184" t="s">
        <v>1127</v>
      </c>
      <c r="M471" s="184" t="s">
        <v>1174</v>
      </c>
      <c r="N471" s="368">
        <f t="shared" ref="N471:AB471" si="543">N$25</f>
        <v>6.7</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25">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0</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25">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25">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25">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25">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25">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25">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25">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25">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25">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25">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25">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25">
      <c r="B484" s="178" t="str">
        <f>B483</f>
        <v>TFREPYG100</v>
      </c>
      <c r="C484" s="178"/>
      <c r="D484" s="179"/>
      <c r="E484" s="178"/>
      <c r="F484" s="182"/>
      <c r="G484" s="181"/>
      <c r="H484" s="182"/>
      <c r="I484" s="183"/>
      <c r="J484" s="184"/>
      <c r="K484" s="184" t="s">
        <v>748</v>
      </c>
      <c r="L484" s="184" t="s">
        <v>1127</v>
      </c>
      <c r="M484" s="184" t="s">
        <v>1174</v>
      </c>
      <c r="N484" s="368">
        <f t="shared" ref="N484:AB484" si="557">N$25</f>
        <v>6.7</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25">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0</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25">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25">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25">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25">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25">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25">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25">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25">
      <c r="AV493" s="83"/>
      <c r="AW493" s="83"/>
      <c r="AX493" s="83"/>
      <c r="AY493" s="83"/>
      <c r="AZ493" s="83"/>
      <c r="BA493" s="83"/>
      <c r="BB493" s="83"/>
      <c r="BC493" s="83"/>
      <c r="BD493" s="83"/>
      <c r="BE493" s="83"/>
      <c r="BF493" s="83"/>
      <c r="BG493" s="83"/>
      <c r="BH493" s="83"/>
      <c r="BI493" s="83"/>
      <c r="BJ493" s="83"/>
      <c r="BK493" s="83"/>
      <c r="BL493" s="83"/>
    </row>
    <row r="494" spans="1:64" x14ac:dyDescent="0.25">
      <c r="AV494" s="83"/>
      <c r="AW494" s="83"/>
      <c r="AX494" s="83"/>
      <c r="AY494" s="83"/>
      <c r="AZ494" s="83"/>
      <c r="BA494" s="83"/>
      <c r="BB494" s="83"/>
      <c r="BC494" s="83"/>
      <c r="BD494" s="83"/>
      <c r="BE494" s="83"/>
      <c r="BF494" s="83"/>
      <c r="BG494" s="83"/>
      <c r="BH494" s="83"/>
      <c r="BI494" s="83"/>
      <c r="BJ494" s="83"/>
      <c r="BK494" s="83"/>
      <c r="BL494" s="83"/>
    </row>
    <row r="496" spans="1:64" s="33" customFormat="1" hidden="1" x14ac:dyDescent="0.25">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hidden="1" x14ac:dyDescent="0.25">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hidden="1" x14ac:dyDescent="0.25">
      <c r="M498" s="35"/>
    </row>
    <row r="499" spans="1:64" s="22" customFormat="1" hidden="1" x14ac:dyDescent="0.25">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hidden="1" x14ac:dyDescent="0.25">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hidden="1" x14ac:dyDescent="0.25">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hidden="1" x14ac:dyDescent="0.25">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hidden="1" x14ac:dyDescent="0.25">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hidden="1" x14ac:dyDescent="0.25">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hidden="1" x14ac:dyDescent="0.25">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hidden="1" x14ac:dyDescent="0.25">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hidden="1" x14ac:dyDescent="0.25">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hidden="1" x14ac:dyDescent="0.25">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hidden="1" x14ac:dyDescent="0.25">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hidden="1" x14ac:dyDescent="0.25">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hidden="1" x14ac:dyDescent="0.25">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hidden="1" x14ac:dyDescent="0.25">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hidden="1" x14ac:dyDescent="0.25">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hidden="1" x14ac:dyDescent="0.25">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hidden="1" x14ac:dyDescent="0.25">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hidden="1" x14ac:dyDescent="0.25">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hidden="1" x14ac:dyDescent="0.25">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hidden="1" x14ac:dyDescent="0.25">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hidden="1" x14ac:dyDescent="0.25">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hidden="1" x14ac:dyDescent="0.25">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hidden="1" x14ac:dyDescent="0.25">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hidden="1" x14ac:dyDescent="0.25">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hidden="1" x14ac:dyDescent="0.25">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hidden="1" x14ac:dyDescent="0.25">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hidden="1" x14ac:dyDescent="0.25">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hidden="1" x14ac:dyDescent="0.25">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hidden="1" x14ac:dyDescent="0.25">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hidden="1" x14ac:dyDescent="0.25">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hidden="1" x14ac:dyDescent="0.25">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hidden="1" x14ac:dyDescent="0.25">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hidden="1" x14ac:dyDescent="0.25">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hidden="1" x14ac:dyDescent="0.25">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hidden="1" x14ac:dyDescent="0.25">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hidden="1" x14ac:dyDescent="0.25">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hidden="1" x14ac:dyDescent="0.25">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hidden="1" x14ac:dyDescent="0.25">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D35" sqref="D35"/>
    </sheetView>
  </sheetViews>
  <sheetFormatPr defaultRowHeight="15" x14ac:dyDescent="0.25"/>
  <cols>
    <col min="2" max="2" width="15.7109375" customWidth="1"/>
    <col min="3" max="3" width="11.7109375" customWidth="1"/>
    <col min="4" max="4" width="16" customWidth="1"/>
  </cols>
  <sheetData>
    <row r="2" spans="2:19" s="3" customFormat="1" x14ac:dyDescent="0.25">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25">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25">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25">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25">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25">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25">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25">
      <c r="B9" s="394" t="s">
        <v>74</v>
      </c>
      <c r="C9" s="394" t="s">
        <v>487</v>
      </c>
      <c r="D9" s="395" t="str">
        <f>TC_Private!AE31</f>
        <v>Too big</v>
      </c>
      <c r="E9" s="867" t="str">
        <f>TC_Private!AF31</f>
        <v>Too big</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25">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25">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25">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25">
      <c r="B13" s="394" t="s">
        <v>77</v>
      </c>
      <c r="C13" s="394" t="s">
        <v>1237</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25">
      <c r="B14" s="394" t="s">
        <v>77</v>
      </c>
      <c r="C14" s="394" t="s">
        <v>1238</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25">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25">
      <c r="B16" s="394" t="s">
        <v>78</v>
      </c>
      <c r="C16" s="394" t="s">
        <v>502</v>
      </c>
      <c r="D16" s="395" t="e">
        <f>TF_Private!AE200</f>
        <v>#REF!</v>
      </c>
      <c r="E16" s="867" t="e">
        <f>TF_Private!AF200</f>
        <v>#REF!</v>
      </c>
      <c r="F16" s="867" t="e">
        <f>TF_Private!AG200</f>
        <v>#REF!</v>
      </c>
      <c r="G16" s="867" t="e">
        <f>TF_Private!AH200</f>
        <v>#REF!</v>
      </c>
      <c r="H16" s="867" t="e">
        <f>TF_Private!AI200</f>
        <v>#REF!</v>
      </c>
      <c r="I16" s="867" t="e">
        <f>TF_Private!AJ200</f>
        <v>#REF!</v>
      </c>
      <c r="J16" s="867" t="e">
        <f>TF_Private!AK200</f>
        <v>#REF!</v>
      </c>
      <c r="K16" s="867" t="e">
        <f>TF_Private!AL200</f>
        <v>#REF!</v>
      </c>
      <c r="L16" s="867" t="e">
        <f>TF_Private!AM200</f>
        <v>#REF!</v>
      </c>
      <c r="M16" s="867" t="e">
        <f>TF_Private!AN200</f>
        <v>#REF!</v>
      </c>
      <c r="N16" s="867" t="e">
        <f>TF_Private!AO200</f>
        <v>#REF!</v>
      </c>
      <c r="O16" s="867" t="e">
        <f>TF_Private!AP200</f>
        <v>#REF!</v>
      </c>
      <c r="P16" s="867" t="e">
        <f>TF_Private!AQ200</f>
        <v>#REF!</v>
      </c>
      <c r="Q16" s="867" t="e">
        <f>TF_Private!AR200</f>
        <v>#REF!</v>
      </c>
      <c r="R16" s="867" t="e">
        <f>TF_Private!AS200</f>
        <v>#REF!</v>
      </c>
      <c r="S16" s="867" t="e">
        <f>TF_Private!AT200</f>
        <v>#REF!</v>
      </c>
    </row>
    <row r="17" spans="2:19" x14ac:dyDescent="0.25">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25">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25">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25">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25">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25">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25">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25">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25">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25">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25">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25">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25">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25">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25">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25">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25">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25">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25">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25">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5" x14ac:dyDescent="0.25"/>
  <cols>
    <col min="1" max="1" width="9.28515625" style="33" customWidth="1"/>
    <col min="2" max="2" width="21.28515625" style="33" customWidth="1"/>
    <col min="3" max="3" width="12.7109375" style="33" bestFit="1" customWidth="1"/>
    <col min="4" max="4" width="43.5703125" style="33" customWidth="1"/>
    <col min="5" max="5" width="14.28515625" style="33" customWidth="1"/>
    <col min="6" max="6" width="13.28515625" style="33" bestFit="1" customWidth="1"/>
    <col min="7" max="7" width="11.7109375" style="33" customWidth="1"/>
    <col min="8" max="8" width="16.28515625" style="33" customWidth="1"/>
    <col min="9" max="9" width="29.7109375" style="33" customWidth="1"/>
    <col min="10" max="10" width="14.28515625" style="33" bestFit="1" customWidth="1"/>
    <col min="11" max="11" width="21.28515625" style="33" customWidth="1"/>
    <col min="12" max="12" width="25.7109375" style="33" customWidth="1"/>
    <col min="13" max="13" width="14.42578125" style="33" customWidth="1"/>
    <col min="14" max="27" width="11.7109375" style="33" customWidth="1"/>
    <col min="28" max="28" width="12.7109375" style="33" bestFit="1" customWidth="1"/>
    <col min="29" max="29" width="29.28515625" style="33" customWidth="1"/>
    <col min="30" max="45" width="1.7109375" style="33" customWidth="1"/>
    <col min="46" max="248" width="9.28515625" style="33"/>
    <col min="249" max="249" width="3.28515625" style="33" customWidth="1"/>
    <col min="250" max="250" width="40.7109375" style="33" customWidth="1"/>
    <col min="251" max="251" width="41.7109375" style="33" customWidth="1"/>
    <col min="252" max="252" width="11" style="33" customWidth="1"/>
    <col min="253" max="253" width="15.7109375" style="33" customWidth="1"/>
    <col min="254" max="254" width="11.7109375" style="33" customWidth="1"/>
    <col min="255" max="255" width="9.7109375" style="33" customWidth="1"/>
    <col min="256" max="256" width="13.42578125" style="33" customWidth="1"/>
    <col min="257" max="257" width="14.7109375" style="33" customWidth="1"/>
    <col min="258" max="259" width="15.28515625" style="33" customWidth="1"/>
    <col min="260" max="260" width="20.7109375" style="33" customWidth="1"/>
    <col min="261" max="261" width="11.28515625" style="33" customWidth="1"/>
    <col min="262" max="262" width="10" style="33" customWidth="1"/>
    <col min="263" max="263" width="6.7109375" style="33" customWidth="1"/>
    <col min="264" max="264" width="13.28515625" style="33" customWidth="1"/>
    <col min="265" max="265" width="12.7109375" style="33" customWidth="1"/>
    <col min="266" max="266" width="9.28515625" style="33"/>
    <col min="267" max="267" width="11.42578125" style="33" customWidth="1"/>
    <col min="268" max="504" width="9.28515625" style="33"/>
    <col min="505" max="505" width="3.28515625" style="33" customWidth="1"/>
    <col min="506" max="506" width="40.7109375" style="33" customWidth="1"/>
    <col min="507" max="507" width="41.7109375" style="33" customWidth="1"/>
    <col min="508" max="508" width="11" style="33" customWidth="1"/>
    <col min="509" max="509" width="15.7109375" style="33" customWidth="1"/>
    <col min="510" max="510" width="11.7109375" style="33" customWidth="1"/>
    <col min="511" max="511" width="9.7109375" style="33" customWidth="1"/>
    <col min="512" max="512" width="13.42578125" style="33" customWidth="1"/>
    <col min="513" max="513" width="14.7109375" style="33" customWidth="1"/>
    <col min="514" max="515" width="15.28515625" style="33" customWidth="1"/>
    <col min="516" max="516" width="20.7109375" style="33" customWidth="1"/>
    <col min="517" max="517" width="11.28515625" style="33" customWidth="1"/>
    <col min="518" max="518" width="10" style="33" customWidth="1"/>
    <col min="519" max="519" width="6.7109375" style="33" customWidth="1"/>
    <col min="520" max="520" width="13.28515625" style="33" customWidth="1"/>
    <col min="521" max="521" width="12.7109375" style="33" customWidth="1"/>
    <col min="522" max="522" width="9.28515625" style="33"/>
    <col min="523" max="523" width="11.42578125" style="33" customWidth="1"/>
    <col min="524" max="760" width="9.28515625" style="33"/>
    <col min="761" max="761" width="3.28515625" style="33" customWidth="1"/>
    <col min="762" max="762" width="40.7109375" style="33" customWidth="1"/>
    <col min="763" max="763" width="41.7109375" style="33" customWidth="1"/>
    <col min="764" max="764" width="11" style="33" customWidth="1"/>
    <col min="765" max="765" width="15.7109375" style="33" customWidth="1"/>
    <col min="766" max="766" width="11.7109375" style="33" customWidth="1"/>
    <col min="767" max="767" width="9.7109375" style="33" customWidth="1"/>
    <col min="768" max="768" width="13.42578125" style="33" customWidth="1"/>
    <col min="769" max="769" width="14.7109375" style="33" customWidth="1"/>
    <col min="770" max="771" width="15.28515625" style="33" customWidth="1"/>
    <col min="772" max="772" width="20.7109375" style="33" customWidth="1"/>
    <col min="773" max="773" width="11.28515625" style="33" customWidth="1"/>
    <col min="774" max="774" width="10" style="33" customWidth="1"/>
    <col min="775" max="775" width="6.7109375" style="33" customWidth="1"/>
    <col min="776" max="776" width="13.28515625" style="33" customWidth="1"/>
    <col min="777" max="777" width="12.7109375" style="33" customWidth="1"/>
    <col min="778" max="778" width="9.28515625" style="33"/>
    <col min="779" max="779" width="11.42578125" style="33" customWidth="1"/>
    <col min="780" max="1016" width="9.28515625" style="33"/>
    <col min="1017" max="1017" width="3.28515625" style="33" customWidth="1"/>
    <col min="1018" max="1018" width="40.7109375" style="33" customWidth="1"/>
    <col min="1019" max="1019" width="41.7109375" style="33" customWidth="1"/>
    <col min="1020" max="1020" width="11" style="33" customWidth="1"/>
    <col min="1021" max="1021" width="15.7109375" style="33" customWidth="1"/>
    <col min="1022" max="1022" width="11.7109375" style="33" customWidth="1"/>
    <col min="1023" max="1023" width="9.7109375" style="33" customWidth="1"/>
    <col min="1024" max="1024" width="13.42578125" style="33" customWidth="1"/>
    <col min="1025" max="1025" width="14.7109375" style="33" customWidth="1"/>
    <col min="1026" max="1027" width="15.28515625" style="33" customWidth="1"/>
    <col min="1028" max="1028" width="20.7109375" style="33" customWidth="1"/>
    <col min="1029" max="1029" width="11.28515625" style="33" customWidth="1"/>
    <col min="1030" max="1030" width="10" style="33" customWidth="1"/>
    <col min="1031" max="1031" width="6.7109375" style="33" customWidth="1"/>
    <col min="1032" max="1032" width="13.28515625" style="33" customWidth="1"/>
    <col min="1033" max="1033" width="12.7109375" style="33" customWidth="1"/>
    <col min="1034" max="1034" width="9.28515625" style="33"/>
    <col min="1035" max="1035" width="11.42578125" style="33" customWidth="1"/>
    <col min="1036" max="1272" width="9.28515625" style="33"/>
    <col min="1273" max="1273" width="3.28515625" style="33" customWidth="1"/>
    <col min="1274" max="1274" width="40.7109375" style="33" customWidth="1"/>
    <col min="1275" max="1275" width="41.7109375" style="33" customWidth="1"/>
    <col min="1276" max="1276" width="11" style="33" customWidth="1"/>
    <col min="1277" max="1277" width="15.7109375" style="33" customWidth="1"/>
    <col min="1278" max="1278" width="11.7109375" style="33" customWidth="1"/>
    <col min="1279" max="1279" width="9.7109375" style="33" customWidth="1"/>
    <col min="1280" max="1280" width="13.42578125" style="33" customWidth="1"/>
    <col min="1281" max="1281" width="14.7109375" style="33" customWidth="1"/>
    <col min="1282" max="1283" width="15.28515625" style="33" customWidth="1"/>
    <col min="1284" max="1284" width="20.7109375" style="33" customWidth="1"/>
    <col min="1285" max="1285" width="11.28515625" style="33" customWidth="1"/>
    <col min="1286" max="1286" width="10" style="33" customWidth="1"/>
    <col min="1287" max="1287" width="6.7109375" style="33" customWidth="1"/>
    <col min="1288" max="1288" width="13.28515625" style="33" customWidth="1"/>
    <col min="1289" max="1289" width="12.7109375" style="33" customWidth="1"/>
    <col min="1290" max="1290" width="9.28515625" style="33"/>
    <col min="1291" max="1291" width="11.42578125" style="33" customWidth="1"/>
    <col min="1292" max="1528" width="9.28515625" style="33"/>
    <col min="1529" max="1529" width="3.28515625" style="33" customWidth="1"/>
    <col min="1530" max="1530" width="40.7109375" style="33" customWidth="1"/>
    <col min="1531" max="1531" width="41.7109375" style="33" customWidth="1"/>
    <col min="1532" max="1532" width="11" style="33" customWidth="1"/>
    <col min="1533" max="1533" width="15.7109375" style="33" customWidth="1"/>
    <col min="1534" max="1534" width="11.7109375" style="33" customWidth="1"/>
    <col min="1535" max="1535" width="9.7109375" style="33" customWidth="1"/>
    <col min="1536" max="1536" width="13.42578125" style="33" customWidth="1"/>
    <col min="1537" max="1537" width="14.7109375" style="33" customWidth="1"/>
    <col min="1538" max="1539" width="15.28515625" style="33" customWidth="1"/>
    <col min="1540" max="1540" width="20.7109375" style="33" customWidth="1"/>
    <col min="1541" max="1541" width="11.28515625" style="33" customWidth="1"/>
    <col min="1542" max="1542" width="10" style="33" customWidth="1"/>
    <col min="1543" max="1543" width="6.7109375" style="33" customWidth="1"/>
    <col min="1544" max="1544" width="13.28515625" style="33" customWidth="1"/>
    <col min="1545" max="1545" width="12.7109375" style="33" customWidth="1"/>
    <col min="1546" max="1546" width="9.28515625" style="33"/>
    <col min="1547" max="1547" width="11.42578125" style="33" customWidth="1"/>
    <col min="1548" max="1784" width="9.28515625" style="33"/>
    <col min="1785" max="1785" width="3.28515625" style="33" customWidth="1"/>
    <col min="1786" max="1786" width="40.7109375" style="33" customWidth="1"/>
    <col min="1787" max="1787" width="41.7109375" style="33" customWidth="1"/>
    <col min="1788" max="1788" width="11" style="33" customWidth="1"/>
    <col min="1789" max="1789" width="15.7109375" style="33" customWidth="1"/>
    <col min="1790" max="1790" width="11.7109375" style="33" customWidth="1"/>
    <col min="1791" max="1791" width="9.7109375" style="33" customWidth="1"/>
    <col min="1792" max="1792" width="13.42578125" style="33" customWidth="1"/>
    <col min="1793" max="1793" width="14.7109375" style="33" customWidth="1"/>
    <col min="1794" max="1795" width="15.28515625" style="33" customWidth="1"/>
    <col min="1796" max="1796" width="20.7109375" style="33" customWidth="1"/>
    <col min="1797" max="1797" width="11.28515625" style="33" customWidth="1"/>
    <col min="1798" max="1798" width="10" style="33" customWidth="1"/>
    <col min="1799" max="1799" width="6.7109375" style="33" customWidth="1"/>
    <col min="1800" max="1800" width="13.28515625" style="33" customWidth="1"/>
    <col min="1801" max="1801" width="12.7109375" style="33" customWidth="1"/>
    <col min="1802" max="1802" width="9.28515625" style="33"/>
    <col min="1803" max="1803" width="11.42578125" style="33" customWidth="1"/>
    <col min="1804" max="2040" width="9.28515625" style="33"/>
    <col min="2041" max="2041" width="3.28515625" style="33" customWidth="1"/>
    <col min="2042" max="2042" width="40.7109375" style="33" customWidth="1"/>
    <col min="2043" max="2043" width="41.7109375" style="33" customWidth="1"/>
    <col min="2044" max="2044" width="11" style="33" customWidth="1"/>
    <col min="2045" max="2045" width="15.7109375" style="33" customWidth="1"/>
    <col min="2046" max="2046" width="11.7109375" style="33" customWidth="1"/>
    <col min="2047" max="2047" width="9.7109375" style="33" customWidth="1"/>
    <col min="2048" max="2048" width="13.42578125" style="33" customWidth="1"/>
    <col min="2049" max="2049" width="14.7109375" style="33" customWidth="1"/>
    <col min="2050" max="2051" width="15.28515625" style="33" customWidth="1"/>
    <col min="2052" max="2052" width="20.7109375" style="33" customWidth="1"/>
    <col min="2053" max="2053" width="11.28515625" style="33" customWidth="1"/>
    <col min="2054" max="2054" width="10" style="33" customWidth="1"/>
    <col min="2055" max="2055" width="6.7109375" style="33" customWidth="1"/>
    <col min="2056" max="2056" width="13.28515625" style="33" customWidth="1"/>
    <col min="2057" max="2057" width="12.7109375" style="33" customWidth="1"/>
    <col min="2058" max="2058" width="9.28515625" style="33"/>
    <col min="2059" max="2059" width="11.42578125" style="33" customWidth="1"/>
    <col min="2060" max="2296" width="9.28515625" style="33"/>
    <col min="2297" max="2297" width="3.28515625" style="33" customWidth="1"/>
    <col min="2298" max="2298" width="40.7109375" style="33" customWidth="1"/>
    <col min="2299" max="2299" width="41.7109375" style="33" customWidth="1"/>
    <col min="2300" max="2300" width="11" style="33" customWidth="1"/>
    <col min="2301" max="2301" width="15.7109375" style="33" customWidth="1"/>
    <col min="2302" max="2302" width="11.7109375" style="33" customWidth="1"/>
    <col min="2303" max="2303" width="9.7109375" style="33" customWidth="1"/>
    <col min="2304" max="2304" width="13.42578125" style="33" customWidth="1"/>
    <col min="2305" max="2305" width="14.7109375" style="33" customWidth="1"/>
    <col min="2306" max="2307" width="15.28515625" style="33" customWidth="1"/>
    <col min="2308" max="2308" width="20.7109375" style="33" customWidth="1"/>
    <col min="2309" max="2309" width="11.28515625" style="33" customWidth="1"/>
    <col min="2310" max="2310" width="10" style="33" customWidth="1"/>
    <col min="2311" max="2311" width="6.7109375" style="33" customWidth="1"/>
    <col min="2312" max="2312" width="13.28515625" style="33" customWidth="1"/>
    <col min="2313" max="2313" width="12.7109375" style="33" customWidth="1"/>
    <col min="2314" max="2314" width="9.28515625" style="33"/>
    <col min="2315" max="2315" width="11.42578125" style="33" customWidth="1"/>
    <col min="2316" max="2552" width="9.28515625" style="33"/>
    <col min="2553" max="2553" width="3.28515625" style="33" customWidth="1"/>
    <col min="2554" max="2554" width="40.7109375" style="33" customWidth="1"/>
    <col min="2555" max="2555" width="41.7109375" style="33" customWidth="1"/>
    <col min="2556" max="2556" width="11" style="33" customWidth="1"/>
    <col min="2557" max="2557" width="15.7109375" style="33" customWidth="1"/>
    <col min="2558" max="2558" width="11.7109375" style="33" customWidth="1"/>
    <col min="2559" max="2559" width="9.7109375" style="33" customWidth="1"/>
    <col min="2560" max="2560" width="13.42578125" style="33" customWidth="1"/>
    <col min="2561" max="2561" width="14.7109375" style="33" customWidth="1"/>
    <col min="2562" max="2563" width="15.28515625" style="33" customWidth="1"/>
    <col min="2564" max="2564" width="20.7109375" style="33" customWidth="1"/>
    <col min="2565" max="2565" width="11.28515625" style="33" customWidth="1"/>
    <col min="2566" max="2566" width="10" style="33" customWidth="1"/>
    <col min="2567" max="2567" width="6.7109375" style="33" customWidth="1"/>
    <col min="2568" max="2568" width="13.28515625" style="33" customWidth="1"/>
    <col min="2569" max="2569" width="12.7109375" style="33" customWidth="1"/>
    <col min="2570" max="2570" width="9.28515625" style="33"/>
    <col min="2571" max="2571" width="11.42578125" style="33" customWidth="1"/>
    <col min="2572" max="2808" width="9.28515625" style="33"/>
    <col min="2809" max="2809" width="3.28515625" style="33" customWidth="1"/>
    <col min="2810" max="2810" width="40.7109375" style="33" customWidth="1"/>
    <col min="2811" max="2811" width="41.7109375" style="33" customWidth="1"/>
    <col min="2812" max="2812" width="11" style="33" customWidth="1"/>
    <col min="2813" max="2813" width="15.7109375" style="33" customWidth="1"/>
    <col min="2814" max="2814" width="11.7109375" style="33" customWidth="1"/>
    <col min="2815" max="2815" width="9.7109375" style="33" customWidth="1"/>
    <col min="2816" max="2816" width="13.42578125" style="33" customWidth="1"/>
    <col min="2817" max="2817" width="14.7109375" style="33" customWidth="1"/>
    <col min="2818" max="2819" width="15.28515625" style="33" customWidth="1"/>
    <col min="2820" max="2820" width="20.7109375" style="33" customWidth="1"/>
    <col min="2821" max="2821" width="11.28515625" style="33" customWidth="1"/>
    <col min="2822" max="2822" width="10" style="33" customWidth="1"/>
    <col min="2823" max="2823" width="6.7109375" style="33" customWidth="1"/>
    <col min="2824" max="2824" width="13.28515625" style="33" customWidth="1"/>
    <col min="2825" max="2825" width="12.7109375" style="33" customWidth="1"/>
    <col min="2826" max="2826" width="9.28515625" style="33"/>
    <col min="2827" max="2827" width="11.42578125" style="33" customWidth="1"/>
    <col min="2828" max="3064" width="9.28515625" style="33"/>
    <col min="3065" max="3065" width="3.28515625" style="33" customWidth="1"/>
    <col min="3066" max="3066" width="40.7109375" style="33" customWidth="1"/>
    <col min="3067" max="3067" width="41.7109375" style="33" customWidth="1"/>
    <col min="3068" max="3068" width="11" style="33" customWidth="1"/>
    <col min="3069" max="3069" width="15.7109375" style="33" customWidth="1"/>
    <col min="3070" max="3070" width="11.7109375" style="33" customWidth="1"/>
    <col min="3071" max="3071" width="9.7109375" style="33" customWidth="1"/>
    <col min="3072" max="3072" width="13.42578125" style="33" customWidth="1"/>
    <col min="3073" max="3073" width="14.7109375" style="33" customWidth="1"/>
    <col min="3074" max="3075" width="15.28515625" style="33" customWidth="1"/>
    <col min="3076" max="3076" width="20.7109375" style="33" customWidth="1"/>
    <col min="3077" max="3077" width="11.28515625" style="33" customWidth="1"/>
    <col min="3078" max="3078" width="10" style="33" customWidth="1"/>
    <col min="3079" max="3079" width="6.7109375" style="33" customWidth="1"/>
    <col min="3080" max="3080" width="13.28515625" style="33" customWidth="1"/>
    <col min="3081" max="3081" width="12.7109375" style="33" customWidth="1"/>
    <col min="3082" max="3082" width="9.28515625" style="33"/>
    <col min="3083" max="3083" width="11.42578125" style="33" customWidth="1"/>
    <col min="3084" max="3320" width="9.28515625" style="33"/>
    <col min="3321" max="3321" width="3.28515625" style="33" customWidth="1"/>
    <col min="3322" max="3322" width="40.7109375" style="33" customWidth="1"/>
    <col min="3323" max="3323" width="41.7109375" style="33" customWidth="1"/>
    <col min="3324" max="3324" width="11" style="33" customWidth="1"/>
    <col min="3325" max="3325" width="15.7109375" style="33" customWidth="1"/>
    <col min="3326" max="3326" width="11.7109375" style="33" customWidth="1"/>
    <col min="3327" max="3327" width="9.7109375" style="33" customWidth="1"/>
    <col min="3328" max="3328" width="13.42578125" style="33" customWidth="1"/>
    <col min="3329" max="3329" width="14.7109375" style="33" customWidth="1"/>
    <col min="3330" max="3331" width="15.28515625" style="33" customWidth="1"/>
    <col min="3332" max="3332" width="20.7109375" style="33" customWidth="1"/>
    <col min="3333" max="3333" width="11.28515625" style="33" customWidth="1"/>
    <col min="3334" max="3334" width="10" style="33" customWidth="1"/>
    <col min="3335" max="3335" width="6.7109375" style="33" customWidth="1"/>
    <col min="3336" max="3336" width="13.28515625" style="33" customWidth="1"/>
    <col min="3337" max="3337" width="12.7109375" style="33" customWidth="1"/>
    <col min="3338" max="3338" width="9.28515625" style="33"/>
    <col min="3339" max="3339" width="11.42578125" style="33" customWidth="1"/>
    <col min="3340" max="3576" width="9.28515625" style="33"/>
    <col min="3577" max="3577" width="3.28515625" style="33" customWidth="1"/>
    <col min="3578" max="3578" width="40.7109375" style="33" customWidth="1"/>
    <col min="3579" max="3579" width="41.7109375" style="33" customWidth="1"/>
    <col min="3580" max="3580" width="11" style="33" customWidth="1"/>
    <col min="3581" max="3581" width="15.7109375" style="33" customWidth="1"/>
    <col min="3582" max="3582" width="11.7109375" style="33" customWidth="1"/>
    <col min="3583" max="3583" width="9.7109375" style="33" customWidth="1"/>
    <col min="3584" max="3584" width="13.42578125" style="33" customWidth="1"/>
    <col min="3585" max="3585" width="14.7109375" style="33" customWidth="1"/>
    <col min="3586" max="3587" width="15.28515625" style="33" customWidth="1"/>
    <col min="3588" max="3588" width="20.7109375" style="33" customWidth="1"/>
    <col min="3589" max="3589" width="11.28515625" style="33" customWidth="1"/>
    <col min="3590" max="3590" width="10" style="33" customWidth="1"/>
    <col min="3591" max="3591" width="6.7109375" style="33" customWidth="1"/>
    <col min="3592" max="3592" width="13.28515625" style="33" customWidth="1"/>
    <col min="3593" max="3593" width="12.7109375" style="33" customWidth="1"/>
    <col min="3594" max="3594" width="9.28515625" style="33"/>
    <col min="3595" max="3595" width="11.42578125" style="33" customWidth="1"/>
    <col min="3596" max="3832" width="9.28515625" style="33"/>
    <col min="3833" max="3833" width="3.28515625" style="33" customWidth="1"/>
    <col min="3834" max="3834" width="40.7109375" style="33" customWidth="1"/>
    <col min="3835" max="3835" width="41.7109375" style="33" customWidth="1"/>
    <col min="3836" max="3836" width="11" style="33" customWidth="1"/>
    <col min="3837" max="3837" width="15.7109375" style="33" customWidth="1"/>
    <col min="3838" max="3838" width="11.7109375" style="33" customWidth="1"/>
    <col min="3839" max="3839" width="9.7109375" style="33" customWidth="1"/>
    <col min="3840" max="3840" width="13.42578125" style="33" customWidth="1"/>
    <col min="3841" max="3841" width="14.7109375" style="33" customWidth="1"/>
    <col min="3842" max="3843" width="15.28515625" style="33" customWidth="1"/>
    <col min="3844" max="3844" width="20.7109375" style="33" customWidth="1"/>
    <col min="3845" max="3845" width="11.28515625" style="33" customWidth="1"/>
    <col min="3846" max="3846" width="10" style="33" customWidth="1"/>
    <col min="3847" max="3847" width="6.7109375" style="33" customWidth="1"/>
    <col min="3848" max="3848" width="13.28515625" style="33" customWidth="1"/>
    <col min="3849" max="3849" width="12.7109375" style="33" customWidth="1"/>
    <col min="3850" max="3850" width="9.28515625" style="33"/>
    <col min="3851" max="3851" width="11.42578125" style="33" customWidth="1"/>
    <col min="3852" max="4088" width="9.28515625" style="33"/>
    <col min="4089" max="4089" width="3.28515625" style="33" customWidth="1"/>
    <col min="4090" max="4090" width="40.7109375" style="33" customWidth="1"/>
    <col min="4091" max="4091" width="41.7109375" style="33" customWidth="1"/>
    <col min="4092" max="4092" width="11" style="33" customWidth="1"/>
    <col min="4093" max="4093" width="15.7109375" style="33" customWidth="1"/>
    <col min="4094" max="4094" width="11.7109375" style="33" customWidth="1"/>
    <col min="4095" max="4095" width="9.7109375" style="33" customWidth="1"/>
    <col min="4096" max="4096" width="13.42578125" style="33" customWidth="1"/>
    <col min="4097" max="4097" width="14.7109375" style="33" customWidth="1"/>
    <col min="4098" max="4099" width="15.28515625" style="33" customWidth="1"/>
    <col min="4100" max="4100" width="20.7109375" style="33" customWidth="1"/>
    <col min="4101" max="4101" width="11.28515625" style="33" customWidth="1"/>
    <col min="4102" max="4102" width="10" style="33" customWidth="1"/>
    <col min="4103" max="4103" width="6.7109375" style="33" customWidth="1"/>
    <col min="4104" max="4104" width="13.28515625" style="33" customWidth="1"/>
    <col min="4105" max="4105" width="12.7109375" style="33" customWidth="1"/>
    <col min="4106" max="4106" width="9.28515625" style="33"/>
    <col min="4107" max="4107" width="11.42578125" style="33" customWidth="1"/>
    <col min="4108" max="4344" width="9.28515625" style="33"/>
    <col min="4345" max="4345" width="3.28515625" style="33" customWidth="1"/>
    <col min="4346" max="4346" width="40.7109375" style="33" customWidth="1"/>
    <col min="4347" max="4347" width="41.7109375" style="33" customWidth="1"/>
    <col min="4348" max="4348" width="11" style="33" customWidth="1"/>
    <col min="4349" max="4349" width="15.7109375" style="33" customWidth="1"/>
    <col min="4350" max="4350" width="11.7109375" style="33" customWidth="1"/>
    <col min="4351" max="4351" width="9.7109375" style="33" customWidth="1"/>
    <col min="4352" max="4352" width="13.42578125" style="33" customWidth="1"/>
    <col min="4353" max="4353" width="14.7109375" style="33" customWidth="1"/>
    <col min="4354" max="4355" width="15.28515625" style="33" customWidth="1"/>
    <col min="4356" max="4356" width="20.7109375" style="33" customWidth="1"/>
    <col min="4357" max="4357" width="11.28515625" style="33" customWidth="1"/>
    <col min="4358" max="4358" width="10" style="33" customWidth="1"/>
    <col min="4359" max="4359" width="6.7109375" style="33" customWidth="1"/>
    <col min="4360" max="4360" width="13.28515625" style="33" customWidth="1"/>
    <col min="4361" max="4361" width="12.7109375" style="33" customWidth="1"/>
    <col min="4362" max="4362" width="9.28515625" style="33"/>
    <col min="4363" max="4363" width="11.42578125" style="33" customWidth="1"/>
    <col min="4364" max="4600" width="9.28515625" style="33"/>
    <col min="4601" max="4601" width="3.28515625" style="33" customWidth="1"/>
    <col min="4602" max="4602" width="40.7109375" style="33" customWidth="1"/>
    <col min="4603" max="4603" width="41.7109375" style="33" customWidth="1"/>
    <col min="4604" max="4604" width="11" style="33" customWidth="1"/>
    <col min="4605" max="4605" width="15.7109375" style="33" customWidth="1"/>
    <col min="4606" max="4606" width="11.7109375" style="33" customWidth="1"/>
    <col min="4607" max="4607" width="9.7109375" style="33" customWidth="1"/>
    <col min="4608" max="4608" width="13.42578125" style="33" customWidth="1"/>
    <col min="4609" max="4609" width="14.7109375" style="33" customWidth="1"/>
    <col min="4610" max="4611" width="15.28515625" style="33" customWidth="1"/>
    <col min="4612" max="4612" width="20.7109375" style="33" customWidth="1"/>
    <col min="4613" max="4613" width="11.28515625" style="33" customWidth="1"/>
    <col min="4614" max="4614" width="10" style="33" customWidth="1"/>
    <col min="4615" max="4615" width="6.7109375" style="33" customWidth="1"/>
    <col min="4616" max="4616" width="13.28515625" style="33" customWidth="1"/>
    <col min="4617" max="4617" width="12.7109375" style="33" customWidth="1"/>
    <col min="4618" max="4618" width="9.28515625" style="33"/>
    <col min="4619" max="4619" width="11.42578125" style="33" customWidth="1"/>
    <col min="4620" max="4856" width="9.28515625" style="33"/>
    <col min="4857" max="4857" width="3.28515625" style="33" customWidth="1"/>
    <col min="4858" max="4858" width="40.7109375" style="33" customWidth="1"/>
    <col min="4859" max="4859" width="41.7109375" style="33" customWidth="1"/>
    <col min="4860" max="4860" width="11" style="33" customWidth="1"/>
    <col min="4861" max="4861" width="15.7109375" style="33" customWidth="1"/>
    <col min="4862" max="4862" width="11.7109375" style="33" customWidth="1"/>
    <col min="4863" max="4863" width="9.7109375" style="33" customWidth="1"/>
    <col min="4864" max="4864" width="13.42578125" style="33" customWidth="1"/>
    <col min="4865" max="4865" width="14.7109375" style="33" customWidth="1"/>
    <col min="4866" max="4867" width="15.28515625" style="33" customWidth="1"/>
    <col min="4868" max="4868" width="20.7109375" style="33" customWidth="1"/>
    <col min="4869" max="4869" width="11.28515625" style="33" customWidth="1"/>
    <col min="4870" max="4870" width="10" style="33" customWidth="1"/>
    <col min="4871" max="4871" width="6.7109375" style="33" customWidth="1"/>
    <col min="4872" max="4872" width="13.28515625" style="33" customWidth="1"/>
    <col min="4873" max="4873" width="12.7109375" style="33" customWidth="1"/>
    <col min="4874" max="4874" width="9.28515625" style="33"/>
    <col min="4875" max="4875" width="11.42578125" style="33" customWidth="1"/>
    <col min="4876" max="5112" width="9.28515625" style="33"/>
    <col min="5113" max="5113" width="3.28515625" style="33" customWidth="1"/>
    <col min="5114" max="5114" width="40.7109375" style="33" customWidth="1"/>
    <col min="5115" max="5115" width="41.7109375" style="33" customWidth="1"/>
    <col min="5116" max="5116" width="11" style="33" customWidth="1"/>
    <col min="5117" max="5117" width="15.7109375" style="33" customWidth="1"/>
    <col min="5118" max="5118" width="11.7109375" style="33" customWidth="1"/>
    <col min="5119" max="5119" width="9.7109375" style="33" customWidth="1"/>
    <col min="5120" max="5120" width="13.42578125" style="33" customWidth="1"/>
    <col min="5121" max="5121" width="14.7109375" style="33" customWidth="1"/>
    <col min="5122" max="5123" width="15.28515625" style="33" customWidth="1"/>
    <col min="5124" max="5124" width="20.7109375" style="33" customWidth="1"/>
    <col min="5125" max="5125" width="11.28515625" style="33" customWidth="1"/>
    <col min="5126" max="5126" width="10" style="33" customWidth="1"/>
    <col min="5127" max="5127" width="6.7109375" style="33" customWidth="1"/>
    <col min="5128" max="5128" width="13.28515625" style="33" customWidth="1"/>
    <col min="5129" max="5129" width="12.7109375" style="33" customWidth="1"/>
    <col min="5130" max="5130" width="9.28515625" style="33"/>
    <col min="5131" max="5131" width="11.42578125" style="33" customWidth="1"/>
    <col min="5132" max="5368" width="9.28515625" style="33"/>
    <col min="5369" max="5369" width="3.28515625" style="33" customWidth="1"/>
    <col min="5370" max="5370" width="40.7109375" style="33" customWidth="1"/>
    <col min="5371" max="5371" width="41.7109375" style="33" customWidth="1"/>
    <col min="5372" max="5372" width="11" style="33" customWidth="1"/>
    <col min="5373" max="5373" width="15.7109375" style="33" customWidth="1"/>
    <col min="5374" max="5374" width="11.7109375" style="33" customWidth="1"/>
    <col min="5375" max="5375" width="9.7109375" style="33" customWidth="1"/>
    <col min="5376" max="5376" width="13.42578125" style="33" customWidth="1"/>
    <col min="5377" max="5377" width="14.7109375" style="33" customWidth="1"/>
    <col min="5378" max="5379" width="15.28515625" style="33" customWidth="1"/>
    <col min="5380" max="5380" width="20.7109375" style="33" customWidth="1"/>
    <col min="5381" max="5381" width="11.28515625" style="33" customWidth="1"/>
    <col min="5382" max="5382" width="10" style="33" customWidth="1"/>
    <col min="5383" max="5383" width="6.7109375" style="33" customWidth="1"/>
    <col min="5384" max="5384" width="13.28515625" style="33" customWidth="1"/>
    <col min="5385" max="5385" width="12.7109375" style="33" customWidth="1"/>
    <col min="5386" max="5386" width="9.28515625" style="33"/>
    <col min="5387" max="5387" width="11.42578125" style="33" customWidth="1"/>
    <col min="5388" max="5624" width="9.28515625" style="33"/>
    <col min="5625" max="5625" width="3.28515625" style="33" customWidth="1"/>
    <col min="5626" max="5626" width="40.7109375" style="33" customWidth="1"/>
    <col min="5627" max="5627" width="41.7109375" style="33" customWidth="1"/>
    <col min="5628" max="5628" width="11" style="33" customWidth="1"/>
    <col min="5629" max="5629" width="15.7109375" style="33" customWidth="1"/>
    <col min="5630" max="5630" width="11.7109375" style="33" customWidth="1"/>
    <col min="5631" max="5631" width="9.7109375" style="33" customWidth="1"/>
    <col min="5632" max="5632" width="13.42578125" style="33" customWidth="1"/>
    <col min="5633" max="5633" width="14.7109375" style="33" customWidth="1"/>
    <col min="5634" max="5635" width="15.28515625" style="33" customWidth="1"/>
    <col min="5636" max="5636" width="20.7109375" style="33" customWidth="1"/>
    <col min="5637" max="5637" width="11.28515625" style="33" customWidth="1"/>
    <col min="5638" max="5638" width="10" style="33" customWidth="1"/>
    <col min="5639" max="5639" width="6.7109375" style="33" customWidth="1"/>
    <col min="5640" max="5640" width="13.28515625" style="33" customWidth="1"/>
    <col min="5641" max="5641" width="12.7109375" style="33" customWidth="1"/>
    <col min="5642" max="5642" width="9.28515625" style="33"/>
    <col min="5643" max="5643" width="11.42578125" style="33" customWidth="1"/>
    <col min="5644" max="5880" width="9.28515625" style="33"/>
    <col min="5881" max="5881" width="3.28515625" style="33" customWidth="1"/>
    <col min="5882" max="5882" width="40.7109375" style="33" customWidth="1"/>
    <col min="5883" max="5883" width="41.7109375" style="33" customWidth="1"/>
    <col min="5884" max="5884" width="11" style="33" customWidth="1"/>
    <col min="5885" max="5885" width="15.7109375" style="33" customWidth="1"/>
    <col min="5886" max="5886" width="11.7109375" style="33" customWidth="1"/>
    <col min="5887" max="5887" width="9.7109375" style="33" customWidth="1"/>
    <col min="5888" max="5888" width="13.42578125" style="33" customWidth="1"/>
    <col min="5889" max="5889" width="14.7109375" style="33" customWidth="1"/>
    <col min="5890" max="5891" width="15.28515625" style="33" customWidth="1"/>
    <col min="5892" max="5892" width="20.7109375" style="33" customWidth="1"/>
    <col min="5893" max="5893" width="11.28515625" style="33" customWidth="1"/>
    <col min="5894" max="5894" width="10" style="33" customWidth="1"/>
    <col min="5895" max="5895" width="6.7109375" style="33" customWidth="1"/>
    <col min="5896" max="5896" width="13.28515625" style="33" customWidth="1"/>
    <col min="5897" max="5897" width="12.7109375" style="33" customWidth="1"/>
    <col min="5898" max="5898" width="9.28515625" style="33"/>
    <col min="5899" max="5899" width="11.42578125" style="33" customWidth="1"/>
    <col min="5900" max="6136" width="9.28515625" style="33"/>
    <col min="6137" max="6137" width="3.28515625" style="33" customWidth="1"/>
    <col min="6138" max="6138" width="40.7109375" style="33" customWidth="1"/>
    <col min="6139" max="6139" width="41.7109375" style="33" customWidth="1"/>
    <col min="6140" max="6140" width="11" style="33" customWidth="1"/>
    <col min="6141" max="6141" width="15.7109375" style="33" customWidth="1"/>
    <col min="6142" max="6142" width="11.7109375" style="33" customWidth="1"/>
    <col min="6143" max="6143" width="9.7109375" style="33" customWidth="1"/>
    <col min="6144" max="6144" width="13.42578125" style="33" customWidth="1"/>
    <col min="6145" max="6145" width="14.7109375" style="33" customWidth="1"/>
    <col min="6146" max="6147" width="15.28515625" style="33" customWidth="1"/>
    <col min="6148" max="6148" width="20.7109375" style="33" customWidth="1"/>
    <col min="6149" max="6149" width="11.28515625" style="33" customWidth="1"/>
    <col min="6150" max="6150" width="10" style="33" customWidth="1"/>
    <col min="6151" max="6151" width="6.7109375" style="33" customWidth="1"/>
    <col min="6152" max="6152" width="13.28515625" style="33" customWidth="1"/>
    <col min="6153" max="6153" width="12.7109375" style="33" customWidth="1"/>
    <col min="6154" max="6154" width="9.28515625" style="33"/>
    <col min="6155" max="6155" width="11.42578125" style="33" customWidth="1"/>
    <col min="6156" max="6392" width="9.28515625" style="33"/>
    <col min="6393" max="6393" width="3.28515625" style="33" customWidth="1"/>
    <col min="6394" max="6394" width="40.7109375" style="33" customWidth="1"/>
    <col min="6395" max="6395" width="41.7109375" style="33" customWidth="1"/>
    <col min="6396" max="6396" width="11" style="33" customWidth="1"/>
    <col min="6397" max="6397" width="15.7109375" style="33" customWidth="1"/>
    <col min="6398" max="6398" width="11.7109375" style="33" customWidth="1"/>
    <col min="6399" max="6399" width="9.7109375" style="33" customWidth="1"/>
    <col min="6400" max="6400" width="13.42578125" style="33" customWidth="1"/>
    <col min="6401" max="6401" width="14.7109375" style="33" customWidth="1"/>
    <col min="6402" max="6403" width="15.28515625" style="33" customWidth="1"/>
    <col min="6404" max="6404" width="20.7109375" style="33" customWidth="1"/>
    <col min="6405" max="6405" width="11.28515625" style="33" customWidth="1"/>
    <col min="6406" max="6406" width="10" style="33" customWidth="1"/>
    <col min="6407" max="6407" width="6.7109375" style="33" customWidth="1"/>
    <col min="6408" max="6408" width="13.28515625" style="33" customWidth="1"/>
    <col min="6409" max="6409" width="12.7109375" style="33" customWidth="1"/>
    <col min="6410" max="6410" width="9.28515625" style="33"/>
    <col min="6411" max="6411" width="11.42578125" style="33" customWidth="1"/>
    <col min="6412" max="6648" width="9.28515625" style="33"/>
    <col min="6649" max="6649" width="3.28515625" style="33" customWidth="1"/>
    <col min="6650" max="6650" width="40.7109375" style="33" customWidth="1"/>
    <col min="6651" max="6651" width="41.7109375" style="33" customWidth="1"/>
    <col min="6652" max="6652" width="11" style="33" customWidth="1"/>
    <col min="6653" max="6653" width="15.7109375" style="33" customWidth="1"/>
    <col min="6654" max="6654" width="11.7109375" style="33" customWidth="1"/>
    <col min="6655" max="6655" width="9.7109375" style="33" customWidth="1"/>
    <col min="6656" max="6656" width="13.42578125" style="33" customWidth="1"/>
    <col min="6657" max="6657" width="14.7109375" style="33" customWidth="1"/>
    <col min="6658" max="6659" width="15.28515625" style="33" customWidth="1"/>
    <col min="6660" max="6660" width="20.7109375" style="33" customWidth="1"/>
    <col min="6661" max="6661" width="11.28515625" style="33" customWidth="1"/>
    <col min="6662" max="6662" width="10" style="33" customWidth="1"/>
    <col min="6663" max="6663" width="6.7109375" style="33" customWidth="1"/>
    <col min="6664" max="6664" width="13.28515625" style="33" customWidth="1"/>
    <col min="6665" max="6665" width="12.7109375" style="33" customWidth="1"/>
    <col min="6666" max="6666" width="9.28515625" style="33"/>
    <col min="6667" max="6667" width="11.42578125" style="33" customWidth="1"/>
    <col min="6668" max="6904" width="9.28515625" style="33"/>
    <col min="6905" max="6905" width="3.28515625" style="33" customWidth="1"/>
    <col min="6906" max="6906" width="40.7109375" style="33" customWidth="1"/>
    <col min="6907" max="6907" width="41.7109375" style="33" customWidth="1"/>
    <col min="6908" max="6908" width="11" style="33" customWidth="1"/>
    <col min="6909" max="6909" width="15.7109375" style="33" customWidth="1"/>
    <col min="6910" max="6910" width="11.7109375" style="33" customWidth="1"/>
    <col min="6911" max="6911" width="9.7109375" style="33" customWidth="1"/>
    <col min="6912" max="6912" width="13.42578125" style="33" customWidth="1"/>
    <col min="6913" max="6913" width="14.7109375" style="33" customWidth="1"/>
    <col min="6914" max="6915" width="15.28515625" style="33" customWidth="1"/>
    <col min="6916" max="6916" width="20.7109375" style="33" customWidth="1"/>
    <col min="6917" max="6917" width="11.28515625" style="33" customWidth="1"/>
    <col min="6918" max="6918" width="10" style="33" customWidth="1"/>
    <col min="6919" max="6919" width="6.7109375" style="33" customWidth="1"/>
    <col min="6920" max="6920" width="13.28515625" style="33" customWidth="1"/>
    <col min="6921" max="6921" width="12.7109375" style="33" customWidth="1"/>
    <col min="6922" max="6922" width="9.28515625" style="33"/>
    <col min="6923" max="6923" width="11.42578125" style="33" customWidth="1"/>
    <col min="6924" max="7160" width="9.28515625" style="33"/>
    <col min="7161" max="7161" width="3.28515625" style="33" customWidth="1"/>
    <col min="7162" max="7162" width="40.7109375" style="33" customWidth="1"/>
    <col min="7163" max="7163" width="41.7109375" style="33" customWidth="1"/>
    <col min="7164" max="7164" width="11" style="33" customWidth="1"/>
    <col min="7165" max="7165" width="15.7109375" style="33" customWidth="1"/>
    <col min="7166" max="7166" width="11.7109375" style="33" customWidth="1"/>
    <col min="7167" max="7167" width="9.7109375" style="33" customWidth="1"/>
    <col min="7168" max="7168" width="13.42578125" style="33" customWidth="1"/>
    <col min="7169" max="7169" width="14.7109375" style="33" customWidth="1"/>
    <col min="7170" max="7171" width="15.28515625" style="33" customWidth="1"/>
    <col min="7172" max="7172" width="20.7109375" style="33" customWidth="1"/>
    <col min="7173" max="7173" width="11.28515625" style="33" customWidth="1"/>
    <col min="7174" max="7174" width="10" style="33" customWidth="1"/>
    <col min="7175" max="7175" width="6.7109375" style="33" customWidth="1"/>
    <col min="7176" max="7176" width="13.28515625" style="33" customWidth="1"/>
    <col min="7177" max="7177" width="12.7109375" style="33" customWidth="1"/>
    <col min="7178" max="7178" width="9.28515625" style="33"/>
    <col min="7179" max="7179" width="11.42578125" style="33" customWidth="1"/>
    <col min="7180" max="7416" width="9.28515625" style="33"/>
    <col min="7417" max="7417" width="3.28515625" style="33" customWidth="1"/>
    <col min="7418" max="7418" width="40.7109375" style="33" customWidth="1"/>
    <col min="7419" max="7419" width="41.7109375" style="33" customWidth="1"/>
    <col min="7420" max="7420" width="11" style="33" customWidth="1"/>
    <col min="7421" max="7421" width="15.7109375" style="33" customWidth="1"/>
    <col min="7422" max="7422" width="11.7109375" style="33" customWidth="1"/>
    <col min="7423" max="7423" width="9.7109375" style="33" customWidth="1"/>
    <col min="7424" max="7424" width="13.42578125" style="33" customWidth="1"/>
    <col min="7425" max="7425" width="14.7109375" style="33" customWidth="1"/>
    <col min="7426" max="7427" width="15.28515625" style="33" customWidth="1"/>
    <col min="7428" max="7428" width="20.7109375" style="33" customWidth="1"/>
    <col min="7429" max="7429" width="11.28515625" style="33" customWidth="1"/>
    <col min="7430" max="7430" width="10" style="33" customWidth="1"/>
    <col min="7431" max="7431" width="6.7109375" style="33" customWidth="1"/>
    <col min="7432" max="7432" width="13.28515625" style="33" customWidth="1"/>
    <col min="7433" max="7433" width="12.7109375" style="33" customWidth="1"/>
    <col min="7434" max="7434" width="9.28515625" style="33"/>
    <col min="7435" max="7435" width="11.42578125" style="33" customWidth="1"/>
    <col min="7436" max="7672" width="9.28515625" style="33"/>
    <col min="7673" max="7673" width="3.28515625" style="33" customWidth="1"/>
    <col min="7674" max="7674" width="40.7109375" style="33" customWidth="1"/>
    <col min="7675" max="7675" width="41.7109375" style="33" customWidth="1"/>
    <col min="7676" max="7676" width="11" style="33" customWidth="1"/>
    <col min="7677" max="7677" width="15.7109375" style="33" customWidth="1"/>
    <col min="7678" max="7678" width="11.7109375" style="33" customWidth="1"/>
    <col min="7679" max="7679" width="9.7109375" style="33" customWidth="1"/>
    <col min="7680" max="7680" width="13.42578125" style="33" customWidth="1"/>
    <col min="7681" max="7681" width="14.7109375" style="33" customWidth="1"/>
    <col min="7682" max="7683" width="15.28515625" style="33" customWidth="1"/>
    <col min="7684" max="7684" width="20.7109375" style="33" customWidth="1"/>
    <col min="7685" max="7685" width="11.28515625" style="33" customWidth="1"/>
    <col min="7686" max="7686" width="10" style="33" customWidth="1"/>
    <col min="7687" max="7687" width="6.7109375" style="33" customWidth="1"/>
    <col min="7688" max="7688" width="13.28515625" style="33" customWidth="1"/>
    <col min="7689" max="7689" width="12.7109375" style="33" customWidth="1"/>
    <col min="7690" max="7690" width="9.28515625" style="33"/>
    <col min="7691" max="7691" width="11.42578125" style="33" customWidth="1"/>
    <col min="7692" max="7928" width="9.28515625" style="33"/>
    <col min="7929" max="7929" width="3.28515625" style="33" customWidth="1"/>
    <col min="7930" max="7930" width="40.7109375" style="33" customWidth="1"/>
    <col min="7931" max="7931" width="41.7109375" style="33" customWidth="1"/>
    <col min="7932" max="7932" width="11" style="33" customWidth="1"/>
    <col min="7933" max="7933" width="15.7109375" style="33" customWidth="1"/>
    <col min="7934" max="7934" width="11.7109375" style="33" customWidth="1"/>
    <col min="7935" max="7935" width="9.7109375" style="33" customWidth="1"/>
    <col min="7936" max="7936" width="13.42578125" style="33" customWidth="1"/>
    <col min="7937" max="7937" width="14.7109375" style="33" customWidth="1"/>
    <col min="7938" max="7939" width="15.28515625" style="33" customWidth="1"/>
    <col min="7940" max="7940" width="20.7109375" style="33" customWidth="1"/>
    <col min="7941" max="7941" width="11.28515625" style="33" customWidth="1"/>
    <col min="7942" max="7942" width="10" style="33" customWidth="1"/>
    <col min="7943" max="7943" width="6.7109375" style="33" customWidth="1"/>
    <col min="7944" max="7944" width="13.28515625" style="33" customWidth="1"/>
    <col min="7945" max="7945" width="12.7109375" style="33" customWidth="1"/>
    <col min="7946" max="7946" width="9.28515625" style="33"/>
    <col min="7947" max="7947" width="11.42578125" style="33" customWidth="1"/>
    <col min="7948" max="8184" width="9.28515625" style="33"/>
    <col min="8185" max="8185" width="3.28515625" style="33" customWidth="1"/>
    <col min="8186" max="8186" width="40.7109375" style="33" customWidth="1"/>
    <col min="8187" max="8187" width="41.7109375" style="33" customWidth="1"/>
    <col min="8188" max="8188" width="11" style="33" customWidth="1"/>
    <col min="8189" max="8189" width="15.7109375" style="33" customWidth="1"/>
    <col min="8190" max="8190" width="11.7109375" style="33" customWidth="1"/>
    <col min="8191" max="8191" width="9.7109375" style="33" customWidth="1"/>
    <col min="8192" max="8192" width="13.42578125" style="33" customWidth="1"/>
    <col min="8193" max="8193" width="14.7109375" style="33" customWidth="1"/>
    <col min="8194" max="8195" width="15.28515625" style="33" customWidth="1"/>
    <col min="8196" max="8196" width="20.7109375" style="33" customWidth="1"/>
    <col min="8197" max="8197" width="11.28515625" style="33" customWidth="1"/>
    <col min="8198" max="8198" width="10" style="33" customWidth="1"/>
    <col min="8199" max="8199" width="6.7109375" style="33" customWidth="1"/>
    <col min="8200" max="8200" width="13.28515625" style="33" customWidth="1"/>
    <col min="8201" max="8201" width="12.7109375" style="33" customWidth="1"/>
    <col min="8202" max="8202" width="9.28515625" style="33"/>
    <col min="8203" max="8203" width="11.42578125" style="33" customWidth="1"/>
    <col min="8204" max="8440" width="9.28515625" style="33"/>
    <col min="8441" max="8441" width="3.28515625" style="33" customWidth="1"/>
    <col min="8442" max="8442" width="40.7109375" style="33" customWidth="1"/>
    <col min="8443" max="8443" width="41.7109375" style="33" customWidth="1"/>
    <col min="8444" max="8444" width="11" style="33" customWidth="1"/>
    <col min="8445" max="8445" width="15.7109375" style="33" customWidth="1"/>
    <col min="8446" max="8446" width="11.7109375" style="33" customWidth="1"/>
    <col min="8447" max="8447" width="9.7109375" style="33" customWidth="1"/>
    <col min="8448" max="8448" width="13.42578125" style="33" customWidth="1"/>
    <col min="8449" max="8449" width="14.7109375" style="33" customWidth="1"/>
    <col min="8450" max="8451" width="15.28515625" style="33" customWidth="1"/>
    <col min="8452" max="8452" width="20.7109375" style="33" customWidth="1"/>
    <col min="8453" max="8453" width="11.28515625" style="33" customWidth="1"/>
    <col min="8454" max="8454" width="10" style="33" customWidth="1"/>
    <col min="8455" max="8455" width="6.7109375" style="33" customWidth="1"/>
    <col min="8456" max="8456" width="13.28515625" style="33" customWidth="1"/>
    <col min="8457" max="8457" width="12.7109375" style="33" customWidth="1"/>
    <col min="8458" max="8458" width="9.28515625" style="33"/>
    <col min="8459" max="8459" width="11.42578125" style="33" customWidth="1"/>
    <col min="8460" max="8696" width="9.28515625" style="33"/>
    <col min="8697" max="8697" width="3.28515625" style="33" customWidth="1"/>
    <col min="8698" max="8698" width="40.7109375" style="33" customWidth="1"/>
    <col min="8699" max="8699" width="41.7109375" style="33" customWidth="1"/>
    <col min="8700" max="8700" width="11" style="33" customWidth="1"/>
    <col min="8701" max="8701" width="15.7109375" style="33" customWidth="1"/>
    <col min="8702" max="8702" width="11.7109375" style="33" customWidth="1"/>
    <col min="8703" max="8703" width="9.7109375" style="33" customWidth="1"/>
    <col min="8704" max="8704" width="13.42578125" style="33" customWidth="1"/>
    <col min="8705" max="8705" width="14.7109375" style="33" customWidth="1"/>
    <col min="8706" max="8707" width="15.28515625" style="33" customWidth="1"/>
    <col min="8708" max="8708" width="20.7109375" style="33" customWidth="1"/>
    <col min="8709" max="8709" width="11.28515625" style="33" customWidth="1"/>
    <col min="8710" max="8710" width="10" style="33" customWidth="1"/>
    <col min="8711" max="8711" width="6.7109375" style="33" customWidth="1"/>
    <col min="8712" max="8712" width="13.28515625" style="33" customWidth="1"/>
    <col min="8713" max="8713" width="12.7109375" style="33" customWidth="1"/>
    <col min="8714" max="8714" width="9.28515625" style="33"/>
    <col min="8715" max="8715" width="11.42578125" style="33" customWidth="1"/>
    <col min="8716" max="8952" width="9.28515625" style="33"/>
    <col min="8953" max="8953" width="3.28515625" style="33" customWidth="1"/>
    <col min="8954" max="8954" width="40.7109375" style="33" customWidth="1"/>
    <col min="8955" max="8955" width="41.7109375" style="33" customWidth="1"/>
    <col min="8956" max="8956" width="11" style="33" customWidth="1"/>
    <col min="8957" max="8957" width="15.7109375" style="33" customWidth="1"/>
    <col min="8958" max="8958" width="11.7109375" style="33" customWidth="1"/>
    <col min="8959" max="8959" width="9.7109375" style="33" customWidth="1"/>
    <col min="8960" max="8960" width="13.42578125" style="33" customWidth="1"/>
    <col min="8961" max="8961" width="14.7109375" style="33" customWidth="1"/>
    <col min="8962" max="8963" width="15.28515625" style="33" customWidth="1"/>
    <col min="8964" max="8964" width="20.7109375" style="33" customWidth="1"/>
    <col min="8965" max="8965" width="11.28515625" style="33" customWidth="1"/>
    <col min="8966" max="8966" width="10" style="33" customWidth="1"/>
    <col min="8967" max="8967" width="6.7109375" style="33" customWidth="1"/>
    <col min="8968" max="8968" width="13.28515625" style="33" customWidth="1"/>
    <col min="8969" max="8969" width="12.7109375" style="33" customWidth="1"/>
    <col min="8970" max="8970" width="9.28515625" style="33"/>
    <col min="8971" max="8971" width="11.42578125" style="33" customWidth="1"/>
    <col min="8972" max="9208" width="9.28515625" style="33"/>
    <col min="9209" max="9209" width="3.28515625" style="33" customWidth="1"/>
    <col min="9210" max="9210" width="40.7109375" style="33" customWidth="1"/>
    <col min="9211" max="9211" width="41.7109375" style="33" customWidth="1"/>
    <col min="9212" max="9212" width="11" style="33" customWidth="1"/>
    <col min="9213" max="9213" width="15.7109375" style="33" customWidth="1"/>
    <col min="9214" max="9214" width="11.7109375" style="33" customWidth="1"/>
    <col min="9215" max="9215" width="9.7109375" style="33" customWidth="1"/>
    <col min="9216" max="9216" width="13.42578125" style="33" customWidth="1"/>
    <col min="9217" max="9217" width="14.7109375" style="33" customWidth="1"/>
    <col min="9218" max="9219" width="15.28515625" style="33" customWidth="1"/>
    <col min="9220" max="9220" width="20.7109375" style="33" customWidth="1"/>
    <col min="9221" max="9221" width="11.28515625" style="33" customWidth="1"/>
    <col min="9222" max="9222" width="10" style="33" customWidth="1"/>
    <col min="9223" max="9223" width="6.7109375" style="33" customWidth="1"/>
    <col min="9224" max="9224" width="13.28515625" style="33" customWidth="1"/>
    <col min="9225" max="9225" width="12.7109375" style="33" customWidth="1"/>
    <col min="9226" max="9226" width="9.28515625" style="33"/>
    <col min="9227" max="9227" width="11.42578125" style="33" customWidth="1"/>
    <col min="9228" max="9464" width="9.28515625" style="33"/>
    <col min="9465" max="9465" width="3.28515625" style="33" customWidth="1"/>
    <col min="9466" max="9466" width="40.7109375" style="33" customWidth="1"/>
    <col min="9467" max="9467" width="41.7109375" style="33" customWidth="1"/>
    <col min="9468" max="9468" width="11" style="33" customWidth="1"/>
    <col min="9469" max="9469" width="15.7109375" style="33" customWidth="1"/>
    <col min="9470" max="9470" width="11.7109375" style="33" customWidth="1"/>
    <col min="9471" max="9471" width="9.7109375" style="33" customWidth="1"/>
    <col min="9472" max="9472" width="13.42578125" style="33" customWidth="1"/>
    <col min="9473" max="9473" width="14.7109375" style="33" customWidth="1"/>
    <col min="9474" max="9475" width="15.28515625" style="33" customWidth="1"/>
    <col min="9476" max="9476" width="20.7109375" style="33" customWidth="1"/>
    <col min="9477" max="9477" width="11.28515625" style="33" customWidth="1"/>
    <col min="9478" max="9478" width="10" style="33" customWidth="1"/>
    <col min="9479" max="9479" width="6.7109375" style="33" customWidth="1"/>
    <col min="9480" max="9480" width="13.28515625" style="33" customWidth="1"/>
    <col min="9481" max="9481" width="12.7109375" style="33" customWidth="1"/>
    <col min="9482" max="9482" width="9.28515625" style="33"/>
    <col min="9483" max="9483" width="11.42578125" style="33" customWidth="1"/>
    <col min="9484" max="9720" width="9.28515625" style="33"/>
    <col min="9721" max="9721" width="3.28515625" style="33" customWidth="1"/>
    <col min="9722" max="9722" width="40.7109375" style="33" customWidth="1"/>
    <col min="9723" max="9723" width="41.7109375" style="33" customWidth="1"/>
    <col min="9724" max="9724" width="11" style="33" customWidth="1"/>
    <col min="9725" max="9725" width="15.7109375" style="33" customWidth="1"/>
    <col min="9726" max="9726" width="11.7109375" style="33" customWidth="1"/>
    <col min="9727" max="9727" width="9.7109375" style="33" customWidth="1"/>
    <col min="9728" max="9728" width="13.42578125" style="33" customWidth="1"/>
    <col min="9729" max="9729" width="14.7109375" style="33" customWidth="1"/>
    <col min="9730" max="9731" width="15.28515625" style="33" customWidth="1"/>
    <col min="9732" max="9732" width="20.7109375" style="33" customWidth="1"/>
    <col min="9733" max="9733" width="11.28515625" style="33" customWidth="1"/>
    <col min="9734" max="9734" width="10" style="33" customWidth="1"/>
    <col min="9735" max="9735" width="6.7109375" style="33" customWidth="1"/>
    <col min="9736" max="9736" width="13.28515625" style="33" customWidth="1"/>
    <col min="9737" max="9737" width="12.7109375" style="33" customWidth="1"/>
    <col min="9738" max="9738" width="9.28515625" style="33"/>
    <col min="9739" max="9739" width="11.42578125" style="33" customWidth="1"/>
    <col min="9740" max="9976" width="9.28515625" style="33"/>
    <col min="9977" max="9977" width="3.28515625" style="33" customWidth="1"/>
    <col min="9978" max="9978" width="40.7109375" style="33" customWidth="1"/>
    <col min="9979" max="9979" width="41.7109375" style="33" customWidth="1"/>
    <col min="9980" max="9980" width="11" style="33" customWidth="1"/>
    <col min="9981" max="9981" width="15.7109375" style="33" customWidth="1"/>
    <col min="9982" max="9982" width="11.7109375" style="33" customWidth="1"/>
    <col min="9983" max="9983" width="9.7109375" style="33" customWidth="1"/>
    <col min="9984" max="9984" width="13.42578125" style="33" customWidth="1"/>
    <col min="9985" max="9985" width="14.7109375" style="33" customWidth="1"/>
    <col min="9986" max="9987" width="15.28515625" style="33" customWidth="1"/>
    <col min="9988" max="9988" width="20.7109375" style="33" customWidth="1"/>
    <col min="9989" max="9989" width="11.28515625" style="33" customWidth="1"/>
    <col min="9990" max="9990" width="10" style="33" customWidth="1"/>
    <col min="9991" max="9991" width="6.7109375" style="33" customWidth="1"/>
    <col min="9992" max="9992" width="13.28515625" style="33" customWidth="1"/>
    <col min="9993" max="9993" width="12.7109375" style="33" customWidth="1"/>
    <col min="9994" max="9994" width="9.28515625" style="33"/>
    <col min="9995" max="9995" width="11.42578125" style="33" customWidth="1"/>
    <col min="9996" max="10232" width="9.28515625" style="33"/>
    <col min="10233" max="10233" width="3.28515625" style="33" customWidth="1"/>
    <col min="10234" max="10234" width="40.7109375" style="33" customWidth="1"/>
    <col min="10235" max="10235" width="41.7109375" style="33" customWidth="1"/>
    <col min="10236" max="10236" width="11" style="33" customWidth="1"/>
    <col min="10237" max="10237" width="15.7109375" style="33" customWidth="1"/>
    <col min="10238" max="10238" width="11.7109375" style="33" customWidth="1"/>
    <col min="10239" max="10239" width="9.7109375" style="33" customWidth="1"/>
    <col min="10240" max="10240" width="13.42578125" style="33" customWidth="1"/>
    <col min="10241" max="10241" width="14.7109375" style="33" customWidth="1"/>
    <col min="10242" max="10243" width="15.28515625" style="33" customWidth="1"/>
    <col min="10244" max="10244" width="20.7109375" style="33" customWidth="1"/>
    <col min="10245" max="10245" width="11.28515625" style="33" customWidth="1"/>
    <col min="10246" max="10246" width="10" style="33" customWidth="1"/>
    <col min="10247" max="10247" width="6.7109375" style="33" customWidth="1"/>
    <col min="10248" max="10248" width="13.28515625" style="33" customWidth="1"/>
    <col min="10249" max="10249" width="12.7109375" style="33" customWidth="1"/>
    <col min="10250" max="10250" width="9.28515625" style="33"/>
    <col min="10251" max="10251" width="11.42578125" style="33" customWidth="1"/>
    <col min="10252" max="10488" width="9.28515625" style="33"/>
    <col min="10489" max="10489" width="3.28515625" style="33" customWidth="1"/>
    <col min="10490" max="10490" width="40.7109375" style="33" customWidth="1"/>
    <col min="10491" max="10491" width="41.7109375" style="33" customWidth="1"/>
    <col min="10492" max="10492" width="11" style="33" customWidth="1"/>
    <col min="10493" max="10493" width="15.7109375" style="33" customWidth="1"/>
    <col min="10494" max="10494" width="11.7109375" style="33" customWidth="1"/>
    <col min="10495" max="10495" width="9.7109375" style="33" customWidth="1"/>
    <col min="10496" max="10496" width="13.42578125" style="33" customWidth="1"/>
    <col min="10497" max="10497" width="14.7109375" style="33" customWidth="1"/>
    <col min="10498" max="10499" width="15.28515625" style="33" customWidth="1"/>
    <col min="10500" max="10500" width="20.7109375" style="33" customWidth="1"/>
    <col min="10501" max="10501" width="11.28515625" style="33" customWidth="1"/>
    <col min="10502" max="10502" width="10" style="33" customWidth="1"/>
    <col min="10503" max="10503" width="6.7109375" style="33" customWidth="1"/>
    <col min="10504" max="10504" width="13.28515625" style="33" customWidth="1"/>
    <col min="10505" max="10505" width="12.7109375" style="33" customWidth="1"/>
    <col min="10506" max="10506" width="9.28515625" style="33"/>
    <col min="10507" max="10507" width="11.42578125" style="33" customWidth="1"/>
    <col min="10508" max="10744" width="9.28515625" style="33"/>
    <col min="10745" max="10745" width="3.28515625" style="33" customWidth="1"/>
    <col min="10746" max="10746" width="40.7109375" style="33" customWidth="1"/>
    <col min="10747" max="10747" width="41.7109375" style="33" customWidth="1"/>
    <col min="10748" max="10748" width="11" style="33" customWidth="1"/>
    <col min="10749" max="10749" width="15.7109375" style="33" customWidth="1"/>
    <col min="10750" max="10750" width="11.7109375" style="33" customWidth="1"/>
    <col min="10751" max="10751" width="9.7109375" style="33" customWidth="1"/>
    <col min="10752" max="10752" width="13.42578125" style="33" customWidth="1"/>
    <col min="10753" max="10753" width="14.7109375" style="33" customWidth="1"/>
    <col min="10754" max="10755" width="15.28515625" style="33" customWidth="1"/>
    <col min="10756" max="10756" width="20.7109375" style="33" customWidth="1"/>
    <col min="10757" max="10757" width="11.28515625" style="33" customWidth="1"/>
    <col min="10758" max="10758" width="10" style="33" customWidth="1"/>
    <col min="10759" max="10759" width="6.7109375" style="33" customWidth="1"/>
    <col min="10760" max="10760" width="13.28515625" style="33" customWidth="1"/>
    <col min="10761" max="10761" width="12.7109375" style="33" customWidth="1"/>
    <col min="10762" max="10762" width="9.28515625" style="33"/>
    <col min="10763" max="10763" width="11.42578125" style="33" customWidth="1"/>
    <col min="10764" max="11000" width="9.28515625" style="33"/>
    <col min="11001" max="11001" width="3.28515625" style="33" customWidth="1"/>
    <col min="11002" max="11002" width="40.7109375" style="33" customWidth="1"/>
    <col min="11003" max="11003" width="41.7109375" style="33" customWidth="1"/>
    <col min="11004" max="11004" width="11" style="33" customWidth="1"/>
    <col min="11005" max="11005" width="15.7109375" style="33" customWidth="1"/>
    <col min="11006" max="11006" width="11.7109375" style="33" customWidth="1"/>
    <col min="11007" max="11007" width="9.7109375" style="33" customWidth="1"/>
    <col min="11008" max="11008" width="13.42578125" style="33" customWidth="1"/>
    <col min="11009" max="11009" width="14.7109375" style="33" customWidth="1"/>
    <col min="11010" max="11011" width="15.28515625" style="33" customWidth="1"/>
    <col min="11012" max="11012" width="20.7109375" style="33" customWidth="1"/>
    <col min="11013" max="11013" width="11.28515625" style="33" customWidth="1"/>
    <col min="11014" max="11014" width="10" style="33" customWidth="1"/>
    <col min="11015" max="11015" width="6.7109375" style="33" customWidth="1"/>
    <col min="11016" max="11016" width="13.28515625" style="33" customWidth="1"/>
    <col min="11017" max="11017" width="12.7109375" style="33" customWidth="1"/>
    <col min="11018" max="11018" width="9.28515625" style="33"/>
    <col min="11019" max="11019" width="11.42578125" style="33" customWidth="1"/>
    <col min="11020" max="11256" width="9.28515625" style="33"/>
    <col min="11257" max="11257" width="3.28515625" style="33" customWidth="1"/>
    <col min="11258" max="11258" width="40.7109375" style="33" customWidth="1"/>
    <col min="11259" max="11259" width="41.7109375" style="33" customWidth="1"/>
    <col min="11260" max="11260" width="11" style="33" customWidth="1"/>
    <col min="11261" max="11261" width="15.7109375" style="33" customWidth="1"/>
    <col min="11262" max="11262" width="11.7109375" style="33" customWidth="1"/>
    <col min="11263" max="11263" width="9.7109375" style="33" customWidth="1"/>
    <col min="11264" max="11264" width="13.42578125" style="33" customWidth="1"/>
    <col min="11265" max="11265" width="14.7109375" style="33" customWidth="1"/>
    <col min="11266" max="11267" width="15.28515625" style="33" customWidth="1"/>
    <col min="11268" max="11268" width="20.7109375" style="33" customWidth="1"/>
    <col min="11269" max="11269" width="11.28515625" style="33" customWidth="1"/>
    <col min="11270" max="11270" width="10" style="33" customWidth="1"/>
    <col min="11271" max="11271" width="6.7109375" style="33" customWidth="1"/>
    <col min="11272" max="11272" width="13.28515625" style="33" customWidth="1"/>
    <col min="11273" max="11273" width="12.7109375" style="33" customWidth="1"/>
    <col min="11274" max="11274" width="9.28515625" style="33"/>
    <col min="11275" max="11275" width="11.42578125" style="33" customWidth="1"/>
    <col min="11276" max="11512" width="9.28515625" style="33"/>
    <col min="11513" max="11513" width="3.28515625" style="33" customWidth="1"/>
    <col min="11514" max="11514" width="40.7109375" style="33" customWidth="1"/>
    <col min="11515" max="11515" width="41.7109375" style="33" customWidth="1"/>
    <col min="11516" max="11516" width="11" style="33" customWidth="1"/>
    <col min="11517" max="11517" width="15.7109375" style="33" customWidth="1"/>
    <col min="11518" max="11518" width="11.7109375" style="33" customWidth="1"/>
    <col min="11519" max="11519" width="9.7109375" style="33" customWidth="1"/>
    <col min="11520" max="11520" width="13.42578125" style="33" customWidth="1"/>
    <col min="11521" max="11521" width="14.7109375" style="33" customWidth="1"/>
    <col min="11522" max="11523" width="15.28515625" style="33" customWidth="1"/>
    <col min="11524" max="11524" width="20.7109375" style="33" customWidth="1"/>
    <col min="11525" max="11525" width="11.28515625" style="33" customWidth="1"/>
    <col min="11526" max="11526" width="10" style="33" customWidth="1"/>
    <col min="11527" max="11527" width="6.7109375" style="33" customWidth="1"/>
    <col min="11528" max="11528" width="13.28515625" style="33" customWidth="1"/>
    <col min="11529" max="11529" width="12.7109375" style="33" customWidth="1"/>
    <col min="11530" max="11530" width="9.28515625" style="33"/>
    <col min="11531" max="11531" width="11.42578125" style="33" customWidth="1"/>
    <col min="11532" max="11768" width="9.28515625" style="33"/>
    <col min="11769" max="11769" width="3.28515625" style="33" customWidth="1"/>
    <col min="11770" max="11770" width="40.7109375" style="33" customWidth="1"/>
    <col min="11771" max="11771" width="41.7109375" style="33" customWidth="1"/>
    <col min="11772" max="11772" width="11" style="33" customWidth="1"/>
    <col min="11773" max="11773" width="15.7109375" style="33" customWidth="1"/>
    <col min="11774" max="11774" width="11.7109375" style="33" customWidth="1"/>
    <col min="11775" max="11775" width="9.7109375" style="33" customWidth="1"/>
    <col min="11776" max="11776" width="13.42578125" style="33" customWidth="1"/>
    <col min="11777" max="11777" width="14.7109375" style="33" customWidth="1"/>
    <col min="11778" max="11779" width="15.28515625" style="33" customWidth="1"/>
    <col min="11780" max="11780" width="20.7109375" style="33" customWidth="1"/>
    <col min="11781" max="11781" width="11.28515625" style="33" customWidth="1"/>
    <col min="11782" max="11782" width="10" style="33" customWidth="1"/>
    <col min="11783" max="11783" width="6.7109375" style="33" customWidth="1"/>
    <col min="11784" max="11784" width="13.28515625" style="33" customWidth="1"/>
    <col min="11785" max="11785" width="12.7109375" style="33" customWidth="1"/>
    <col min="11786" max="11786" width="9.28515625" style="33"/>
    <col min="11787" max="11787" width="11.42578125" style="33" customWidth="1"/>
    <col min="11788" max="12024" width="9.28515625" style="33"/>
    <col min="12025" max="12025" width="3.28515625" style="33" customWidth="1"/>
    <col min="12026" max="12026" width="40.7109375" style="33" customWidth="1"/>
    <col min="12027" max="12027" width="41.7109375" style="33" customWidth="1"/>
    <col min="12028" max="12028" width="11" style="33" customWidth="1"/>
    <col min="12029" max="12029" width="15.7109375" style="33" customWidth="1"/>
    <col min="12030" max="12030" width="11.7109375" style="33" customWidth="1"/>
    <col min="12031" max="12031" width="9.7109375" style="33" customWidth="1"/>
    <col min="12032" max="12032" width="13.42578125" style="33" customWidth="1"/>
    <col min="12033" max="12033" width="14.7109375" style="33" customWidth="1"/>
    <col min="12034" max="12035" width="15.28515625" style="33" customWidth="1"/>
    <col min="12036" max="12036" width="20.7109375" style="33" customWidth="1"/>
    <col min="12037" max="12037" width="11.28515625" style="33" customWidth="1"/>
    <col min="12038" max="12038" width="10" style="33" customWidth="1"/>
    <col min="12039" max="12039" width="6.7109375" style="33" customWidth="1"/>
    <col min="12040" max="12040" width="13.28515625" style="33" customWidth="1"/>
    <col min="12041" max="12041" width="12.7109375" style="33" customWidth="1"/>
    <col min="12042" max="12042" width="9.28515625" style="33"/>
    <col min="12043" max="12043" width="11.42578125" style="33" customWidth="1"/>
    <col min="12044" max="12280" width="9.28515625" style="33"/>
    <col min="12281" max="12281" width="3.28515625" style="33" customWidth="1"/>
    <col min="12282" max="12282" width="40.7109375" style="33" customWidth="1"/>
    <col min="12283" max="12283" width="41.7109375" style="33" customWidth="1"/>
    <col min="12284" max="12284" width="11" style="33" customWidth="1"/>
    <col min="12285" max="12285" width="15.7109375" style="33" customWidth="1"/>
    <col min="12286" max="12286" width="11.7109375" style="33" customWidth="1"/>
    <col min="12287" max="12287" width="9.7109375" style="33" customWidth="1"/>
    <col min="12288" max="12288" width="13.42578125" style="33" customWidth="1"/>
    <col min="12289" max="12289" width="14.7109375" style="33" customWidth="1"/>
    <col min="12290" max="12291" width="15.28515625" style="33" customWidth="1"/>
    <col min="12292" max="12292" width="20.7109375" style="33" customWidth="1"/>
    <col min="12293" max="12293" width="11.28515625" style="33" customWidth="1"/>
    <col min="12294" max="12294" width="10" style="33" customWidth="1"/>
    <col min="12295" max="12295" width="6.7109375" style="33" customWidth="1"/>
    <col min="12296" max="12296" width="13.28515625" style="33" customWidth="1"/>
    <col min="12297" max="12297" width="12.7109375" style="33" customWidth="1"/>
    <col min="12298" max="12298" width="9.28515625" style="33"/>
    <col min="12299" max="12299" width="11.42578125" style="33" customWidth="1"/>
    <col min="12300" max="12536" width="9.28515625" style="33"/>
    <col min="12537" max="12537" width="3.28515625" style="33" customWidth="1"/>
    <col min="12538" max="12538" width="40.7109375" style="33" customWidth="1"/>
    <col min="12539" max="12539" width="41.7109375" style="33" customWidth="1"/>
    <col min="12540" max="12540" width="11" style="33" customWidth="1"/>
    <col min="12541" max="12541" width="15.7109375" style="33" customWidth="1"/>
    <col min="12542" max="12542" width="11.7109375" style="33" customWidth="1"/>
    <col min="12543" max="12543" width="9.7109375" style="33" customWidth="1"/>
    <col min="12544" max="12544" width="13.42578125" style="33" customWidth="1"/>
    <col min="12545" max="12545" width="14.7109375" style="33" customWidth="1"/>
    <col min="12546" max="12547" width="15.28515625" style="33" customWidth="1"/>
    <col min="12548" max="12548" width="20.7109375" style="33" customWidth="1"/>
    <col min="12549" max="12549" width="11.28515625" style="33" customWidth="1"/>
    <col min="12550" max="12550" width="10" style="33" customWidth="1"/>
    <col min="12551" max="12551" width="6.7109375" style="33" customWidth="1"/>
    <col min="12552" max="12552" width="13.28515625" style="33" customWidth="1"/>
    <col min="12553" max="12553" width="12.7109375" style="33" customWidth="1"/>
    <col min="12554" max="12554" width="9.28515625" style="33"/>
    <col min="12555" max="12555" width="11.42578125" style="33" customWidth="1"/>
    <col min="12556" max="12792" width="9.28515625" style="33"/>
    <col min="12793" max="12793" width="3.28515625" style="33" customWidth="1"/>
    <col min="12794" max="12794" width="40.7109375" style="33" customWidth="1"/>
    <col min="12795" max="12795" width="41.7109375" style="33" customWidth="1"/>
    <col min="12796" max="12796" width="11" style="33" customWidth="1"/>
    <col min="12797" max="12797" width="15.7109375" style="33" customWidth="1"/>
    <col min="12798" max="12798" width="11.7109375" style="33" customWidth="1"/>
    <col min="12799" max="12799" width="9.7109375" style="33" customWidth="1"/>
    <col min="12800" max="12800" width="13.42578125" style="33" customWidth="1"/>
    <col min="12801" max="12801" width="14.7109375" style="33" customWidth="1"/>
    <col min="12802" max="12803" width="15.28515625" style="33" customWidth="1"/>
    <col min="12804" max="12804" width="20.7109375" style="33" customWidth="1"/>
    <col min="12805" max="12805" width="11.28515625" style="33" customWidth="1"/>
    <col min="12806" max="12806" width="10" style="33" customWidth="1"/>
    <col min="12807" max="12807" width="6.7109375" style="33" customWidth="1"/>
    <col min="12808" max="12808" width="13.28515625" style="33" customWidth="1"/>
    <col min="12809" max="12809" width="12.7109375" style="33" customWidth="1"/>
    <col min="12810" max="12810" width="9.28515625" style="33"/>
    <col min="12811" max="12811" width="11.42578125" style="33" customWidth="1"/>
    <col min="12812" max="13048" width="9.28515625" style="33"/>
    <col min="13049" max="13049" width="3.28515625" style="33" customWidth="1"/>
    <col min="13050" max="13050" width="40.7109375" style="33" customWidth="1"/>
    <col min="13051" max="13051" width="41.7109375" style="33" customWidth="1"/>
    <col min="13052" max="13052" width="11" style="33" customWidth="1"/>
    <col min="13053" max="13053" width="15.7109375" style="33" customWidth="1"/>
    <col min="13054" max="13054" width="11.7109375" style="33" customWidth="1"/>
    <col min="13055" max="13055" width="9.7109375" style="33" customWidth="1"/>
    <col min="13056" max="13056" width="13.42578125" style="33" customWidth="1"/>
    <col min="13057" max="13057" width="14.7109375" style="33" customWidth="1"/>
    <col min="13058" max="13059" width="15.28515625" style="33" customWidth="1"/>
    <col min="13060" max="13060" width="20.7109375" style="33" customWidth="1"/>
    <col min="13061" max="13061" width="11.28515625" style="33" customWidth="1"/>
    <col min="13062" max="13062" width="10" style="33" customWidth="1"/>
    <col min="13063" max="13063" width="6.7109375" style="33" customWidth="1"/>
    <col min="13064" max="13064" width="13.28515625" style="33" customWidth="1"/>
    <col min="13065" max="13065" width="12.7109375" style="33" customWidth="1"/>
    <col min="13066" max="13066" width="9.28515625" style="33"/>
    <col min="13067" max="13067" width="11.42578125" style="33" customWidth="1"/>
    <col min="13068" max="13304" width="9.28515625" style="33"/>
    <col min="13305" max="13305" width="3.28515625" style="33" customWidth="1"/>
    <col min="13306" max="13306" width="40.7109375" style="33" customWidth="1"/>
    <col min="13307" max="13307" width="41.7109375" style="33" customWidth="1"/>
    <col min="13308" max="13308" width="11" style="33" customWidth="1"/>
    <col min="13309" max="13309" width="15.7109375" style="33" customWidth="1"/>
    <col min="13310" max="13310" width="11.7109375" style="33" customWidth="1"/>
    <col min="13311" max="13311" width="9.7109375" style="33" customWidth="1"/>
    <col min="13312" max="13312" width="13.42578125" style="33" customWidth="1"/>
    <col min="13313" max="13313" width="14.7109375" style="33" customWidth="1"/>
    <col min="13314" max="13315" width="15.28515625" style="33" customWidth="1"/>
    <col min="13316" max="13316" width="20.7109375" style="33" customWidth="1"/>
    <col min="13317" max="13317" width="11.28515625" style="33" customWidth="1"/>
    <col min="13318" max="13318" width="10" style="33" customWidth="1"/>
    <col min="13319" max="13319" width="6.7109375" style="33" customWidth="1"/>
    <col min="13320" max="13320" width="13.28515625" style="33" customWidth="1"/>
    <col min="13321" max="13321" width="12.7109375" style="33" customWidth="1"/>
    <col min="13322" max="13322" width="9.28515625" style="33"/>
    <col min="13323" max="13323" width="11.42578125" style="33" customWidth="1"/>
    <col min="13324" max="13560" width="9.28515625" style="33"/>
    <col min="13561" max="13561" width="3.28515625" style="33" customWidth="1"/>
    <col min="13562" max="13562" width="40.7109375" style="33" customWidth="1"/>
    <col min="13563" max="13563" width="41.7109375" style="33" customWidth="1"/>
    <col min="13564" max="13564" width="11" style="33" customWidth="1"/>
    <col min="13565" max="13565" width="15.7109375" style="33" customWidth="1"/>
    <col min="13566" max="13566" width="11.7109375" style="33" customWidth="1"/>
    <col min="13567" max="13567" width="9.7109375" style="33" customWidth="1"/>
    <col min="13568" max="13568" width="13.42578125" style="33" customWidth="1"/>
    <col min="13569" max="13569" width="14.7109375" style="33" customWidth="1"/>
    <col min="13570" max="13571" width="15.28515625" style="33" customWidth="1"/>
    <col min="13572" max="13572" width="20.7109375" style="33" customWidth="1"/>
    <col min="13573" max="13573" width="11.28515625" style="33" customWidth="1"/>
    <col min="13574" max="13574" width="10" style="33" customWidth="1"/>
    <col min="13575" max="13575" width="6.7109375" style="33" customWidth="1"/>
    <col min="13576" max="13576" width="13.28515625" style="33" customWidth="1"/>
    <col min="13577" max="13577" width="12.7109375" style="33" customWidth="1"/>
    <col min="13578" max="13578" width="9.28515625" style="33"/>
    <col min="13579" max="13579" width="11.42578125" style="33" customWidth="1"/>
    <col min="13580" max="13816" width="9.28515625" style="33"/>
    <col min="13817" max="13817" width="3.28515625" style="33" customWidth="1"/>
    <col min="13818" max="13818" width="40.7109375" style="33" customWidth="1"/>
    <col min="13819" max="13819" width="41.7109375" style="33" customWidth="1"/>
    <col min="13820" max="13820" width="11" style="33" customWidth="1"/>
    <col min="13821" max="13821" width="15.7109375" style="33" customWidth="1"/>
    <col min="13822" max="13822" width="11.7109375" style="33" customWidth="1"/>
    <col min="13823" max="13823" width="9.7109375" style="33" customWidth="1"/>
    <col min="13824" max="13824" width="13.42578125" style="33" customWidth="1"/>
    <col min="13825" max="13825" width="14.7109375" style="33" customWidth="1"/>
    <col min="13826" max="13827" width="15.28515625" style="33" customWidth="1"/>
    <col min="13828" max="13828" width="20.7109375" style="33" customWidth="1"/>
    <col min="13829" max="13829" width="11.28515625" style="33" customWidth="1"/>
    <col min="13830" max="13830" width="10" style="33" customWidth="1"/>
    <col min="13831" max="13831" width="6.7109375" style="33" customWidth="1"/>
    <col min="13832" max="13832" width="13.28515625" style="33" customWidth="1"/>
    <col min="13833" max="13833" width="12.7109375" style="33" customWidth="1"/>
    <col min="13834" max="13834" width="9.28515625" style="33"/>
    <col min="13835" max="13835" width="11.42578125" style="33" customWidth="1"/>
    <col min="13836" max="14072" width="9.28515625" style="33"/>
    <col min="14073" max="14073" width="3.28515625" style="33" customWidth="1"/>
    <col min="14074" max="14074" width="40.7109375" style="33" customWidth="1"/>
    <col min="14075" max="14075" width="41.7109375" style="33" customWidth="1"/>
    <col min="14076" max="14076" width="11" style="33" customWidth="1"/>
    <col min="14077" max="14077" width="15.7109375" style="33" customWidth="1"/>
    <col min="14078" max="14078" width="11.7109375" style="33" customWidth="1"/>
    <col min="14079" max="14079" width="9.7109375" style="33" customWidth="1"/>
    <col min="14080" max="14080" width="13.42578125" style="33" customWidth="1"/>
    <col min="14081" max="14081" width="14.7109375" style="33" customWidth="1"/>
    <col min="14082" max="14083" width="15.28515625" style="33" customWidth="1"/>
    <col min="14084" max="14084" width="20.7109375" style="33" customWidth="1"/>
    <col min="14085" max="14085" width="11.28515625" style="33" customWidth="1"/>
    <col min="14086" max="14086" width="10" style="33" customWidth="1"/>
    <col min="14087" max="14087" width="6.7109375" style="33" customWidth="1"/>
    <col min="14088" max="14088" width="13.28515625" style="33" customWidth="1"/>
    <col min="14089" max="14089" width="12.7109375" style="33" customWidth="1"/>
    <col min="14090" max="14090" width="9.28515625" style="33"/>
    <col min="14091" max="14091" width="11.42578125" style="33" customWidth="1"/>
    <col min="14092" max="14328" width="9.28515625" style="33"/>
    <col min="14329" max="14329" width="3.28515625" style="33" customWidth="1"/>
    <col min="14330" max="14330" width="40.7109375" style="33" customWidth="1"/>
    <col min="14331" max="14331" width="41.7109375" style="33" customWidth="1"/>
    <col min="14332" max="14332" width="11" style="33" customWidth="1"/>
    <col min="14333" max="14333" width="15.7109375" style="33" customWidth="1"/>
    <col min="14334" max="14334" width="11.7109375" style="33" customWidth="1"/>
    <col min="14335" max="14335" width="9.7109375" style="33" customWidth="1"/>
    <col min="14336" max="14336" width="13.42578125" style="33" customWidth="1"/>
    <col min="14337" max="14337" width="14.7109375" style="33" customWidth="1"/>
    <col min="14338" max="14339" width="15.28515625" style="33" customWidth="1"/>
    <col min="14340" max="14340" width="20.7109375" style="33" customWidth="1"/>
    <col min="14341" max="14341" width="11.28515625" style="33" customWidth="1"/>
    <col min="14342" max="14342" width="10" style="33" customWidth="1"/>
    <col min="14343" max="14343" width="6.7109375" style="33" customWidth="1"/>
    <col min="14344" max="14344" width="13.28515625" style="33" customWidth="1"/>
    <col min="14345" max="14345" width="12.7109375" style="33" customWidth="1"/>
    <col min="14346" max="14346" width="9.28515625" style="33"/>
    <col min="14347" max="14347" width="11.42578125" style="33" customWidth="1"/>
    <col min="14348" max="14584" width="9.28515625" style="33"/>
    <col min="14585" max="14585" width="3.28515625" style="33" customWidth="1"/>
    <col min="14586" max="14586" width="40.7109375" style="33" customWidth="1"/>
    <col min="14587" max="14587" width="41.7109375" style="33" customWidth="1"/>
    <col min="14588" max="14588" width="11" style="33" customWidth="1"/>
    <col min="14589" max="14589" width="15.7109375" style="33" customWidth="1"/>
    <col min="14590" max="14590" width="11.7109375" style="33" customWidth="1"/>
    <col min="14591" max="14591" width="9.7109375" style="33" customWidth="1"/>
    <col min="14592" max="14592" width="13.42578125" style="33" customWidth="1"/>
    <col min="14593" max="14593" width="14.7109375" style="33" customWidth="1"/>
    <col min="14594" max="14595" width="15.28515625" style="33" customWidth="1"/>
    <col min="14596" max="14596" width="20.7109375" style="33" customWidth="1"/>
    <col min="14597" max="14597" width="11.28515625" style="33" customWidth="1"/>
    <col min="14598" max="14598" width="10" style="33" customWidth="1"/>
    <col min="14599" max="14599" width="6.7109375" style="33" customWidth="1"/>
    <col min="14600" max="14600" width="13.28515625" style="33" customWidth="1"/>
    <col min="14601" max="14601" width="12.7109375" style="33" customWidth="1"/>
    <col min="14602" max="14602" width="9.28515625" style="33"/>
    <col min="14603" max="14603" width="11.42578125" style="33" customWidth="1"/>
    <col min="14604" max="14840" width="9.28515625" style="33"/>
    <col min="14841" max="14841" width="3.28515625" style="33" customWidth="1"/>
    <col min="14842" max="14842" width="40.7109375" style="33" customWidth="1"/>
    <col min="14843" max="14843" width="41.7109375" style="33" customWidth="1"/>
    <col min="14844" max="14844" width="11" style="33" customWidth="1"/>
    <col min="14845" max="14845" width="15.7109375" style="33" customWidth="1"/>
    <col min="14846" max="14846" width="11.7109375" style="33" customWidth="1"/>
    <col min="14847" max="14847" width="9.7109375" style="33" customWidth="1"/>
    <col min="14848" max="14848" width="13.42578125" style="33" customWidth="1"/>
    <col min="14849" max="14849" width="14.7109375" style="33" customWidth="1"/>
    <col min="14850" max="14851" width="15.28515625" style="33" customWidth="1"/>
    <col min="14852" max="14852" width="20.7109375" style="33" customWidth="1"/>
    <col min="14853" max="14853" width="11.28515625" style="33" customWidth="1"/>
    <col min="14854" max="14854" width="10" style="33" customWidth="1"/>
    <col min="14855" max="14855" width="6.7109375" style="33" customWidth="1"/>
    <col min="14856" max="14856" width="13.28515625" style="33" customWidth="1"/>
    <col min="14857" max="14857" width="12.7109375" style="33" customWidth="1"/>
    <col min="14858" max="14858" width="9.28515625" style="33"/>
    <col min="14859" max="14859" width="11.42578125" style="33" customWidth="1"/>
    <col min="14860" max="15096" width="9.28515625" style="33"/>
    <col min="15097" max="15097" width="3.28515625" style="33" customWidth="1"/>
    <col min="15098" max="15098" width="40.7109375" style="33" customWidth="1"/>
    <col min="15099" max="15099" width="41.7109375" style="33" customWidth="1"/>
    <col min="15100" max="15100" width="11" style="33" customWidth="1"/>
    <col min="15101" max="15101" width="15.7109375" style="33" customWidth="1"/>
    <col min="15102" max="15102" width="11.7109375" style="33" customWidth="1"/>
    <col min="15103" max="15103" width="9.7109375" style="33" customWidth="1"/>
    <col min="15104" max="15104" width="13.42578125" style="33" customWidth="1"/>
    <col min="15105" max="15105" width="14.7109375" style="33" customWidth="1"/>
    <col min="15106" max="15107" width="15.28515625" style="33" customWidth="1"/>
    <col min="15108" max="15108" width="20.7109375" style="33" customWidth="1"/>
    <col min="15109" max="15109" width="11.28515625" style="33" customWidth="1"/>
    <col min="15110" max="15110" width="10" style="33" customWidth="1"/>
    <col min="15111" max="15111" width="6.7109375" style="33" customWidth="1"/>
    <col min="15112" max="15112" width="13.28515625" style="33" customWidth="1"/>
    <col min="15113" max="15113" width="12.7109375" style="33" customWidth="1"/>
    <col min="15114" max="15114" width="9.28515625" style="33"/>
    <col min="15115" max="15115" width="11.42578125" style="33" customWidth="1"/>
    <col min="15116" max="15352" width="9.28515625" style="33"/>
    <col min="15353" max="15353" width="3.28515625" style="33" customWidth="1"/>
    <col min="15354" max="15354" width="40.7109375" style="33" customWidth="1"/>
    <col min="15355" max="15355" width="41.7109375" style="33" customWidth="1"/>
    <col min="15356" max="15356" width="11" style="33" customWidth="1"/>
    <col min="15357" max="15357" width="15.7109375" style="33" customWidth="1"/>
    <col min="15358" max="15358" width="11.7109375" style="33" customWidth="1"/>
    <col min="15359" max="15359" width="9.7109375" style="33" customWidth="1"/>
    <col min="15360" max="15360" width="13.42578125" style="33" customWidth="1"/>
    <col min="15361" max="15361" width="14.7109375" style="33" customWidth="1"/>
    <col min="15362" max="15363" width="15.28515625" style="33" customWidth="1"/>
    <col min="15364" max="15364" width="20.7109375" style="33" customWidth="1"/>
    <col min="15365" max="15365" width="11.28515625" style="33" customWidth="1"/>
    <col min="15366" max="15366" width="10" style="33" customWidth="1"/>
    <col min="15367" max="15367" width="6.7109375" style="33" customWidth="1"/>
    <col min="15368" max="15368" width="13.28515625" style="33" customWidth="1"/>
    <col min="15369" max="15369" width="12.7109375" style="33" customWidth="1"/>
    <col min="15370" max="15370" width="9.28515625" style="33"/>
    <col min="15371" max="15371" width="11.42578125" style="33" customWidth="1"/>
    <col min="15372" max="15608" width="9.28515625" style="33"/>
    <col min="15609" max="15609" width="3.28515625" style="33" customWidth="1"/>
    <col min="15610" max="15610" width="40.7109375" style="33" customWidth="1"/>
    <col min="15611" max="15611" width="41.7109375" style="33" customWidth="1"/>
    <col min="15612" max="15612" width="11" style="33" customWidth="1"/>
    <col min="15613" max="15613" width="15.7109375" style="33" customWidth="1"/>
    <col min="15614" max="15614" width="11.7109375" style="33" customWidth="1"/>
    <col min="15615" max="15615" width="9.7109375" style="33" customWidth="1"/>
    <col min="15616" max="15616" width="13.42578125" style="33" customWidth="1"/>
    <col min="15617" max="15617" width="14.7109375" style="33" customWidth="1"/>
    <col min="15618" max="15619" width="15.28515625" style="33" customWidth="1"/>
    <col min="15620" max="15620" width="20.7109375" style="33" customWidth="1"/>
    <col min="15621" max="15621" width="11.28515625" style="33" customWidth="1"/>
    <col min="15622" max="15622" width="10" style="33" customWidth="1"/>
    <col min="15623" max="15623" width="6.7109375" style="33" customWidth="1"/>
    <col min="15624" max="15624" width="13.28515625" style="33" customWidth="1"/>
    <col min="15625" max="15625" width="12.7109375" style="33" customWidth="1"/>
    <col min="15626" max="15626" width="9.28515625" style="33"/>
    <col min="15627" max="15627" width="11.42578125" style="33" customWidth="1"/>
    <col min="15628" max="15864" width="9.28515625" style="33"/>
    <col min="15865" max="15865" width="3.28515625" style="33" customWidth="1"/>
    <col min="15866" max="15866" width="40.7109375" style="33" customWidth="1"/>
    <col min="15867" max="15867" width="41.7109375" style="33" customWidth="1"/>
    <col min="15868" max="15868" width="11" style="33" customWidth="1"/>
    <col min="15869" max="15869" width="15.7109375" style="33" customWidth="1"/>
    <col min="15870" max="15870" width="11.7109375" style="33" customWidth="1"/>
    <col min="15871" max="15871" width="9.7109375" style="33" customWidth="1"/>
    <col min="15872" max="15872" width="13.42578125" style="33" customWidth="1"/>
    <col min="15873" max="15873" width="14.7109375" style="33" customWidth="1"/>
    <col min="15874" max="15875" width="15.28515625" style="33" customWidth="1"/>
    <col min="15876" max="15876" width="20.7109375" style="33" customWidth="1"/>
    <col min="15877" max="15877" width="11.28515625" style="33" customWidth="1"/>
    <col min="15878" max="15878" width="10" style="33" customWidth="1"/>
    <col min="15879" max="15879" width="6.7109375" style="33" customWidth="1"/>
    <col min="15880" max="15880" width="13.28515625" style="33" customWidth="1"/>
    <col min="15881" max="15881" width="12.7109375" style="33" customWidth="1"/>
    <col min="15882" max="15882" width="9.28515625" style="33"/>
    <col min="15883" max="15883" width="11.42578125" style="33" customWidth="1"/>
    <col min="15884" max="16120" width="9.28515625" style="33"/>
    <col min="16121" max="16121" width="3.28515625" style="33" customWidth="1"/>
    <col min="16122" max="16122" width="40.7109375" style="33" customWidth="1"/>
    <col min="16123" max="16123" width="41.7109375" style="33" customWidth="1"/>
    <col min="16124" max="16124" width="11" style="33" customWidth="1"/>
    <col min="16125" max="16125" width="15.7109375" style="33" customWidth="1"/>
    <col min="16126" max="16126" width="11.7109375" style="33" customWidth="1"/>
    <col min="16127" max="16127" width="9.7109375" style="33" customWidth="1"/>
    <col min="16128" max="16128" width="13.42578125" style="33" customWidth="1"/>
    <col min="16129" max="16129" width="14.7109375" style="33" customWidth="1"/>
    <col min="16130" max="16131" width="15.28515625" style="33" customWidth="1"/>
    <col min="16132" max="16132" width="20.7109375" style="33" customWidth="1"/>
    <col min="16133" max="16133" width="11.28515625" style="33" customWidth="1"/>
    <col min="16134" max="16134" width="10" style="33" customWidth="1"/>
    <col min="16135" max="16135" width="6.7109375" style="33" customWidth="1"/>
    <col min="16136" max="16136" width="13.28515625" style="33" customWidth="1"/>
    <col min="16137" max="16137" width="12.7109375" style="33" customWidth="1"/>
    <col min="16138" max="16138" width="9.28515625" style="33"/>
    <col min="16139" max="16139" width="11.42578125" style="33" customWidth="1"/>
    <col min="16140" max="16384" width="9.28515625" style="33"/>
  </cols>
  <sheetData>
    <row r="1" spans="1:64" s="35" customFormat="1" ht="19.5" customHeight="1" x14ac:dyDescent="0.25">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25">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25">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25">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25">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25">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25">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25">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25">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25">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25">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25">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25">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25">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25">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25">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25">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25">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25">
      <c r="B25" s="17" t="s">
        <v>1121</v>
      </c>
      <c r="C25" s="560"/>
      <c r="D25" s="560"/>
      <c r="H25" s="370"/>
    </row>
    <row r="26" spans="1:64" s="559" customFormat="1" ht="16.5" customHeight="1" x14ac:dyDescent="0.25">
      <c r="H26" s="370"/>
    </row>
    <row r="27" spans="1:64" s="22" customFormat="1" x14ac:dyDescent="0.25">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25">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25">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25">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25">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25">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25">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25">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25">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25">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25">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25">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25">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25">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25">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25">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25">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25">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25">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25">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25">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25">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25">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25">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25">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25">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25">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25">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25">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25">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25">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25">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25">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25">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25">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25">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25">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25">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25">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25">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25">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25">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25">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25">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25">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25">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25">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25">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25">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25">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25">
      <c r="B78" s="32" t="s">
        <v>1133</v>
      </c>
      <c r="C78" s="26"/>
      <c r="D78" s="26"/>
      <c r="H78" s="36"/>
      <c r="AE78" s="49"/>
    </row>
    <row r="79" spans="1:64" s="35" customFormat="1" ht="16.5" customHeight="1" x14ac:dyDescent="0.25">
      <c r="H79" s="36"/>
      <c r="AE79" s="49"/>
    </row>
    <row r="80" spans="1:64" s="22" customFormat="1" x14ac:dyDescent="0.25">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25">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25">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25">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25">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25">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25">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25">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25">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25">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25">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25">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25">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25">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25">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25">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25">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25">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25">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25">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25">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25">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25">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25">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25">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25">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25">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25">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25">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25">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25">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25">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25">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25">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25">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25">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25">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25">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25">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25">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25">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25">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25">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25">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25">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25">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25">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25">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25">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25">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5" x14ac:dyDescent="0.25"/>
  <cols>
    <col min="2" max="2" width="18.28515625" customWidth="1"/>
    <col min="3" max="3" width="10.5703125" bestFit="1" customWidth="1"/>
    <col min="4" max="4" width="32.28515625" customWidth="1"/>
    <col min="6" max="6" width="11.28515625" bestFit="1" customWidth="1"/>
    <col min="9" max="9" width="19.28515625" bestFit="1" customWidth="1"/>
    <col min="10" max="10" width="14.28515625" bestFit="1" customWidth="1"/>
    <col min="11" max="11" width="14.42578125" bestFit="1" customWidth="1"/>
    <col min="12" max="12" width="14.28515625" customWidth="1"/>
    <col min="13" max="28" width="11" bestFit="1" customWidth="1"/>
    <col min="29" max="29" width="16.7109375" customWidth="1"/>
    <col min="30" max="30" width="12" customWidth="1"/>
    <col min="31" max="31" width="11.5703125" customWidth="1"/>
  </cols>
  <sheetData>
    <row r="1" spans="1:46" s="35" customFormat="1" ht="19.5" customHeight="1" x14ac:dyDescent="0.25">
      <c r="A1" s="22"/>
      <c r="B1" s="148" t="s">
        <v>1134</v>
      </c>
      <c r="C1" s="22"/>
      <c r="D1" s="22"/>
      <c r="H1" s="36"/>
      <c r="L1" s="113" t="s">
        <v>1110</v>
      </c>
      <c r="M1" s="119"/>
      <c r="N1" s="119"/>
      <c r="O1" s="119"/>
      <c r="P1" s="119"/>
      <c r="AE1" s="37" t="s">
        <v>1111</v>
      </c>
      <c r="AF1" s="38"/>
      <c r="AG1" s="38"/>
      <c r="AH1" s="33"/>
      <c r="AI1" s="33"/>
      <c r="AJ1" s="33"/>
      <c r="AK1" s="33"/>
    </row>
    <row r="2" spans="1:46" s="35" customFormat="1" ht="18.75" x14ac:dyDescent="0.3">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25">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25">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25">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25">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25">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25">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25">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25">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25">
      <c r="B15" s="32" t="s">
        <v>1135</v>
      </c>
      <c r="C15" s="26"/>
      <c r="D15" s="26"/>
      <c r="E15" s="607"/>
      <c r="F15" s="607"/>
      <c r="H15" s="36"/>
      <c r="AE15" s="49"/>
    </row>
    <row r="16" spans="1:46" s="22" customFormat="1" x14ac:dyDescent="0.25">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25">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25">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25">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25">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25">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25">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25">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25">
      <c r="B24" s="32" t="s">
        <v>1138</v>
      </c>
      <c r="C24" s="26"/>
      <c r="D24" s="26"/>
      <c r="E24" s="607"/>
      <c r="F24" s="607"/>
      <c r="H24" s="36"/>
      <c r="AE24" s="49"/>
    </row>
    <row r="25" spans="1:46" s="22" customFormat="1" x14ac:dyDescent="0.25">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25">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25">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25">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25">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25">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25">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25">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25">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25">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25">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25">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25">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25">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28515625" defaultRowHeight="15" x14ac:dyDescent="0.25"/>
  <cols>
    <col min="1" max="1" width="9.28515625" style="35"/>
    <col min="2" max="2" width="21" style="35" customWidth="1"/>
    <col min="3" max="3" width="15.28515625" style="35" customWidth="1"/>
    <col min="4" max="4" width="36.28515625" style="35" customWidth="1"/>
    <col min="5" max="5" width="11.28515625" style="35" bestFit="1" customWidth="1"/>
    <col min="6" max="6" width="13.28515625" style="35" bestFit="1" customWidth="1"/>
    <col min="7" max="8" width="15.5703125" style="35" bestFit="1" customWidth="1"/>
    <col min="9" max="9" width="17.28515625" style="35" customWidth="1"/>
    <col min="10" max="10" width="20.7109375" style="35" customWidth="1"/>
    <col min="11" max="11" width="15.5703125" style="35" customWidth="1"/>
    <col min="12" max="12" width="14.42578125" style="35" bestFit="1" customWidth="1"/>
    <col min="13" max="13" width="19.28515625" style="35" bestFit="1" customWidth="1"/>
    <col min="14" max="28" width="11.42578125" style="35" bestFit="1" customWidth="1"/>
    <col min="29" max="29" width="12.7109375" style="35" customWidth="1"/>
    <col min="30" max="30" width="14.5703125" style="35" bestFit="1" customWidth="1"/>
    <col min="31" max="31" width="8.28515625" style="35" bestFit="1" customWidth="1"/>
    <col min="32" max="32" width="10.28515625" style="35" customWidth="1"/>
    <col min="33" max="16384" width="9.28515625" style="35"/>
  </cols>
  <sheetData>
    <row r="1" spans="1:64" x14ac:dyDescent="0.25">
      <c r="M1" s="120" t="s">
        <v>1110</v>
      </c>
    </row>
    <row r="2" spans="1:64" ht="18.600000000000001" customHeight="1" x14ac:dyDescent="0.25">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25">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25">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25">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25">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25">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25">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25">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25">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25">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25">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25">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25">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25">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25">
      <c r="I28" s="36"/>
      <c r="M28" s="473"/>
      <c r="N28" s="473"/>
      <c r="O28" s="473"/>
      <c r="P28" s="473"/>
      <c r="Q28" s="473"/>
      <c r="R28" s="473"/>
      <c r="S28" s="473"/>
      <c r="T28" s="473"/>
      <c r="U28" s="473"/>
      <c r="V28" s="473"/>
      <c r="W28" s="473"/>
      <c r="X28" s="473"/>
      <c r="Y28" s="473"/>
      <c r="Z28" s="473"/>
      <c r="AA28" s="473"/>
      <c r="AB28" s="473"/>
    </row>
    <row r="29" spans="1:64" s="22" customFormat="1" x14ac:dyDescent="0.25">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25">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25">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25">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25">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25">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25">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25">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25">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25">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25">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25">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25">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25">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25">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25">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25">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25">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25">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25">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25">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25">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25">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25">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25">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25">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25">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25">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25">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25">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25">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25">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25">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25">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25">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25">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25">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25">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25">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25">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25">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25">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25">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25">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25">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25">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25">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25">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25">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25">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25">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25">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25">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25">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25">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25">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25">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25">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25">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25">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25">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25">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25">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25">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25">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25">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25">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25">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25">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25">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25">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25">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25">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25">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25">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25">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25">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25">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25">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25">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25">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25">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25">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25">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25">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25">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25">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25">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25">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25">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25">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25">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25">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25">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25">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25">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25">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25">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25">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25">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25">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25">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25">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25">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25">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25">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25">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25">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25">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25">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25">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25">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25">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25">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25">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25">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25">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25">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25">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25">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25">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25">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25">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25">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25">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25">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25">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25">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25">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25">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25">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25">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25">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25">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25">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25">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25">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25">
      <c r="L167" s="70"/>
    </row>
    <row r="168" spans="1:46" x14ac:dyDescent="0.25">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5" x14ac:dyDescent="0.25"/>
  <cols>
    <col min="2" max="2" width="18.5703125" customWidth="1"/>
    <col min="3" max="3" width="14.5703125" customWidth="1"/>
    <col min="4" max="4" width="36.7109375" customWidth="1"/>
    <col min="5" max="5" width="10.28515625" customWidth="1"/>
    <col min="6" max="6" width="11.42578125" bestFit="1" customWidth="1"/>
    <col min="7" max="7" width="11.28515625" bestFit="1" customWidth="1"/>
    <col min="8" max="8" width="9.7109375" bestFit="1" customWidth="1"/>
    <col min="9" max="9" width="15.5703125" bestFit="1" customWidth="1"/>
    <col min="10" max="10" width="20.28515625" bestFit="1" customWidth="1"/>
    <col min="11" max="11" width="14.28515625" bestFit="1" customWidth="1"/>
    <col min="12" max="12" width="12.28515625" bestFit="1" customWidth="1"/>
    <col min="13" max="13" width="20.7109375" customWidth="1"/>
    <col min="14" max="14" width="9.7109375" bestFit="1" customWidth="1"/>
    <col min="30" max="30" width="14.5703125" bestFit="1" customWidth="1"/>
    <col min="32" max="32" width="12.28515625" customWidth="1"/>
  </cols>
  <sheetData>
    <row r="1" spans="1:42" x14ac:dyDescent="0.25">
      <c r="M1" s="120" t="s">
        <v>1110</v>
      </c>
      <c r="N1" s="35"/>
      <c r="O1" s="35"/>
      <c r="P1" s="35"/>
      <c r="Q1" s="35"/>
      <c r="R1" s="35"/>
      <c r="S1" s="35"/>
      <c r="T1" s="35"/>
      <c r="U1" s="35"/>
      <c r="V1" s="35"/>
      <c r="W1" s="35"/>
      <c r="X1" s="35"/>
      <c r="Y1" s="35"/>
      <c r="Z1" s="35"/>
      <c r="AA1" s="35"/>
      <c r="AB1" s="35"/>
    </row>
    <row r="2" spans="1:42" s="35" customFormat="1" ht="18.600000000000001" customHeight="1" x14ac:dyDescent="0.25">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25">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25">
      <c r="I6" s="36"/>
      <c r="AF6" s="38">
        <v>2020</v>
      </c>
      <c r="AG6" s="67">
        <v>0.7</v>
      </c>
      <c r="AH6" s="67">
        <v>0.75</v>
      </c>
      <c r="AI6" s="67">
        <v>0.7</v>
      </c>
      <c r="AJ6" s="67">
        <v>0.7</v>
      </c>
      <c r="AK6" s="67">
        <v>0.7</v>
      </c>
      <c r="AL6" s="67">
        <v>0.75</v>
      </c>
      <c r="AM6" s="67">
        <v>0.75</v>
      </c>
      <c r="AN6" s="67">
        <v>0.7</v>
      </c>
      <c r="AO6" s="67">
        <v>0.75</v>
      </c>
      <c r="AP6" s="67">
        <v>0.75</v>
      </c>
    </row>
    <row r="7" spans="1:42" s="33" customFormat="1" x14ac:dyDescent="0.25">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25">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25">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25">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25">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30" x14ac:dyDescent="0.25">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25">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25">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25">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25">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25">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25">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25">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25">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25">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25">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25">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25">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25">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25">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25">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25">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25">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25">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25">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25">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25">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25">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25">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25">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25">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25">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25">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25">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25">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25">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25">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25">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25">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25">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25">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25">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25">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25">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25">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25">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25">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25">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25">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25">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25">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25">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25">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25">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25">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25">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25">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25">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25">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25">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25">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25">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25">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25">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25">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25">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25">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25">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25">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25">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25">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25">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25">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25">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25">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25">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25">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25">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25">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25">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25">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25">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25">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25">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25">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25">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25">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25">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25">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25">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25">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25">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25">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25">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25">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25">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25">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25">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25">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25">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25">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25">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25">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25">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25">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25">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25">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25">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25">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25">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25">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25">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25">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25">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25">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25">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25">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25">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25">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25">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25">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25">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25">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25">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25">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25">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25">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25">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25">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25">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25">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25">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25">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25">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25">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25">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25">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25">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25">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25">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25">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25">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25">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25">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25">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25">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25">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25">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25">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25">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28515625" defaultRowHeight="15" x14ac:dyDescent="0.25"/>
  <cols>
    <col min="1" max="1" width="2.7109375" style="33" customWidth="1"/>
    <col min="2" max="2" width="25.28515625" style="33" customWidth="1"/>
    <col min="3" max="3" width="14.42578125" style="33" bestFit="1" customWidth="1"/>
    <col min="4" max="4" width="26.7109375" style="33" customWidth="1"/>
    <col min="5" max="5" width="13.28515625" style="33" bestFit="1" customWidth="1"/>
    <col min="6" max="7" width="12.42578125" style="33" customWidth="1"/>
    <col min="8" max="8" width="15.7109375" style="33" bestFit="1" customWidth="1"/>
    <col min="9" max="9" width="11.7109375" style="33" bestFit="1" customWidth="1"/>
    <col min="10" max="11" width="17.28515625" style="33" bestFit="1" customWidth="1"/>
    <col min="12" max="12" width="17.5703125" style="33" customWidth="1"/>
    <col min="13" max="13" width="27.42578125" style="33" customWidth="1"/>
    <col min="14" max="28" width="8.5703125" style="33" customWidth="1"/>
    <col min="29" max="29" width="12.5703125" style="33" bestFit="1" customWidth="1"/>
    <col min="30" max="30" width="15.28515625" style="33" customWidth="1"/>
    <col min="31" max="31" width="9.28515625" style="33"/>
    <col min="32" max="32" width="12" style="33" bestFit="1" customWidth="1"/>
    <col min="33" max="47" width="11.5703125" style="33" bestFit="1" customWidth="1"/>
    <col min="48" max="16384" width="9.28515625" style="33"/>
  </cols>
  <sheetData>
    <row r="1" spans="1:46" x14ac:dyDescent="0.25">
      <c r="M1" s="120" t="s">
        <v>1110</v>
      </c>
      <c r="N1" s="35"/>
      <c r="O1" s="35"/>
      <c r="P1" s="35"/>
      <c r="Q1" s="35"/>
      <c r="R1" s="35"/>
      <c r="S1" s="35"/>
      <c r="T1" s="35"/>
      <c r="U1" s="35"/>
      <c r="V1" s="35"/>
      <c r="W1" s="35"/>
      <c r="X1" s="35"/>
      <c r="Y1" s="35"/>
      <c r="Z1" s="35"/>
      <c r="AA1" s="35"/>
      <c r="AB1" s="35"/>
    </row>
    <row r="2" spans="1:46" s="35" customFormat="1" ht="19.5" customHeight="1" x14ac:dyDescent="0.25">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25">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25">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25">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25">
      <c r="I6" s="36"/>
      <c r="AF6" s="38">
        <v>2020</v>
      </c>
      <c r="AG6" s="39">
        <v>0.95</v>
      </c>
      <c r="AH6" s="39">
        <v>0.95</v>
      </c>
      <c r="AI6" s="67">
        <v>0.95</v>
      </c>
      <c r="AJ6" s="67">
        <v>0.95</v>
      </c>
      <c r="AK6" s="67">
        <v>0.95</v>
      </c>
      <c r="AL6" s="67">
        <v>1</v>
      </c>
      <c r="AM6" s="74">
        <v>0.95</v>
      </c>
      <c r="AN6" s="67">
        <v>0.95</v>
      </c>
      <c r="AO6" s="67">
        <v>0.95</v>
      </c>
      <c r="AP6" s="67">
        <v>0.95</v>
      </c>
    </row>
    <row r="7" spans="1:46" x14ac:dyDescent="0.25">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25">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25">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25">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25">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75" thickBot="1" x14ac:dyDescent="0.3">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75" thickBot="1" x14ac:dyDescent="0.3">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25">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25">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25">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25">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25">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25">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25">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25">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25">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25">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25">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25"/>
    <row r="28" spans="1:46" s="22" customFormat="1" x14ac:dyDescent="0.25">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25">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25">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25">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25">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25">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25">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25">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25">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25">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25">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25">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25">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25">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25">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25">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25">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25">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25">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25">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25">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25">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25">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25">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25">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25">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25">
      <c r="A55" s="44"/>
      <c r="B55" s="44"/>
      <c r="C55" s="44"/>
      <c r="D55" s="44"/>
      <c r="E55" s="44"/>
      <c r="F55" s="44"/>
      <c r="G55" s="44"/>
      <c r="AF55" s="77"/>
      <c r="AG55" s="77"/>
      <c r="AH55" s="77"/>
      <c r="AI55" s="77"/>
      <c r="AJ55" s="77"/>
      <c r="AK55" s="77"/>
      <c r="AL55" s="77"/>
    </row>
    <row r="56" spans="1:46" s="35" customFormat="1" x14ac:dyDescent="0.25">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25">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25">
      <c r="I58" s="36"/>
      <c r="M58" s="473"/>
      <c r="N58" s="473"/>
      <c r="O58" s="473"/>
      <c r="P58" s="473"/>
      <c r="Q58" s="473"/>
      <c r="R58" s="473"/>
      <c r="S58" s="473"/>
      <c r="T58" s="473"/>
      <c r="U58" s="473"/>
      <c r="V58" s="473"/>
      <c r="W58" s="473"/>
      <c r="X58" s="473"/>
      <c r="Y58" s="473"/>
      <c r="Z58" s="473"/>
      <c r="AA58" s="473"/>
      <c r="AB58" s="473"/>
    </row>
    <row r="59" spans="1:46" s="22" customFormat="1" x14ac:dyDescent="0.25">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25">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25">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25">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25">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25">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25">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25">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25">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25">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25">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25">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25">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25">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25">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25">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25">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25">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25">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25">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25">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25">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25">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25">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25">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25">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28515625" defaultRowHeight="15" x14ac:dyDescent="0.25"/>
  <cols>
    <col min="1" max="1" width="3.28515625" style="33" customWidth="1"/>
    <col min="2" max="2" width="23.7109375" style="33" customWidth="1"/>
    <col min="3" max="3" width="13.28515625" style="33" bestFit="1" customWidth="1"/>
    <col min="4" max="4" width="40" style="33" customWidth="1"/>
    <col min="5" max="6" width="13.28515625" style="33" customWidth="1"/>
    <col min="7" max="7" width="11.7109375" style="33" customWidth="1"/>
    <col min="8" max="8" width="13.7109375" style="33" customWidth="1"/>
    <col min="9" max="9" width="23.42578125" style="33" customWidth="1"/>
    <col min="10" max="10" width="20.28515625" style="33" customWidth="1"/>
    <col min="11" max="11" width="19.7109375" style="33" customWidth="1"/>
    <col min="12" max="12" width="23.42578125" style="33" customWidth="1"/>
    <col min="13" max="13" width="11.42578125" style="33" customWidth="1"/>
    <col min="14" max="15" width="13.5703125" style="33" customWidth="1"/>
    <col min="16" max="16" width="12.7109375" style="33" customWidth="1"/>
    <col min="17" max="19" width="13.5703125" style="33" customWidth="1"/>
    <col min="20" max="27" width="12.7109375" style="33" bestFit="1" customWidth="1"/>
    <col min="28" max="28" width="10.7109375" style="33" customWidth="1"/>
    <col min="29" max="29" width="13.7109375" style="33" customWidth="1"/>
    <col min="30" max="30" width="8.42578125" style="33" bestFit="1" customWidth="1"/>
    <col min="31" max="31" width="9.28515625" style="33" customWidth="1"/>
    <col min="32" max="45" width="8.42578125" style="33" bestFit="1" customWidth="1"/>
    <col min="46" max="46" width="9.28515625" style="33"/>
    <col min="47" max="47" width="10.7109375" style="33" customWidth="1"/>
    <col min="48"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25">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25">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25">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25">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25">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25">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25">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25">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25">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25">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25">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25">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25">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25">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25">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25">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25">
      <c r="A22" s="44"/>
      <c r="B22" s="44"/>
      <c r="C22" s="44"/>
      <c r="D22" s="35"/>
      <c r="E22" s="35"/>
      <c r="F22" s="44"/>
      <c r="G22" s="44"/>
      <c r="H22" s="44"/>
      <c r="I22" s="44"/>
      <c r="J22" s="44"/>
      <c r="L22" s="186" t="s">
        <v>1199</v>
      </c>
      <c r="M22" s="165">
        <f>T_ACTFLO!E36</f>
        <v>0</v>
      </c>
      <c r="N22" s="165">
        <f>T_ACTFLO!F36</f>
        <v>0</v>
      </c>
      <c r="O22" s="165">
        <f>T_ACTFLO!G36</f>
        <v>0</v>
      </c>
      <c r="P22" s="165">
        <f>T_ACTFLO!H36</f>
        <v>0</v>
      </c>
      <c r="Q22" s="165">
        <f>T_ACTFLO!I36</f>
        <v>0</v>
      </c>
      <c r="R22" s="165">
        <f>T_ACTFLO!J36</f>
        <v>0</v>
      </c>
      <c r="S22" s="165">
        <f>T_ACTFLO!K36</f>
        <v>0</v>
      </c>
      <c r="T22" s="165">
        <f>T_ACTFLO!L36</f>
        <v>0</v>
      </c>
      <c r="U22" s="165">
        <f>T_ACTFLO!M36</f>
        <v>0</v>
      </c>
      <c r="V22" s="165">
        <f>T_ACTFLO!N36</f>
        <v>0</v>
      </c>
      <c r="W22" s="165">
        <f>T_ACTFLO!O36</f>
        <v>0</v>
      </c>
      <c r="X22" s="165">
        <f>T_ACTFLO!P36</f>
        <v>0</v>
      </c>
      <c r="Y22" s="165">
        <f>T_ACTFLO!Q36</f>
        <v>0</v>
      </c>
      <c r="Z22" s="165">
        <f>T_ACTFLO!R36</f>
        <v>0</v>
      </c>
      <c r="AA22" s="165">
        <f>T_ACTFLO!S36</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30"/>
      <c r="L23" s="186" t="s">
        <v>1200</v>
      </c>
      <c r="M23" s="165">
        <f>T_ACTFLO!E37</f>
        <v>0</v>
      </c>
      <c r="N23" s="165">
        <f>T_ACTFLO!F37</f>
        <v>0</v>
      </c>
      <c r="O23" s="165">
        <f>T_ACTFLO!G37</f>
        <v>0</v>
      </c>
      <c r="P23" s="165">
        <f>T_ACTFLO!H37</f>
        <v>0</v>
      </c>
      <c r="Q23" s="165">
        <f>T_ACTFLO!I37</f>
        <v>0</v>
      </c>
      <c r="R23" s="165">
        <f>T_ACTFLO!J37</f>
        <v>0</v>
      </c>
      <c r="S23" s="165">
        <f>T_ACTFLO!K37</f>
        <v>0</v>
      </c>
      <c r="T23" s="165">
        <f>T_ACTFLO!L37</f>
        <v>0</v>
      </c>
      <c r="U23" s="165">
        <f>T_ACTFLO!M37</f>
        <v>0</v>
      </c>
      <c r="V23" s="165">
        <f>T_ACTFLO!N37</f>
        <v>0</v>
      </c>
      <c r="W23" s="165">
        <f>T_ACTFLO!O37</f>
        <v>0</v>
      </c>
      <c r="X23" s="165">
        <f>T_ACTFLO!P37</f>
        <v>0</v>
      </c>
      <c r="Y23" s="165">
        <f>T_ACTFLO!Q37</f>
        <v>0</v>
      </c>
      <c r="Z23" s="165">
        <f>T_ACTFLO!R37</f>
        <v>0</v>
      </c>
      <c r="AA23" s="165">
        <f>T_ACTFLO!S37</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30"/>
      <c r="L24" s="186" t="s">
        <v>1201</v>
      </c>
      <c r="M24" s="165">
        <f>T_ACTFLO!E38</f>
        <v>0</v>
      </c>
      <c r="N24" s="165">
        <f>T_ACTFLO!F38</f>
        <v>0</v>
      </c>
      <c r="O24" s="165">
        <f>T_ACTFLO!G38</f>
        <v>0</v>
      </c>
      <c r="P24" s="165">
        <f>T_ACTFLO!H38</f>
        <v>0</v>
      </c>
      <c r="Q24" s="165">
        <f>T_ACTFLO!I38</f>
        <v>0</v>
      </c>
      <c r="R24" s="165">
        <f>T_ACTFLO!J38</f>
        <v>0</v>
      </c>
      <c r="S24" s="165">
        <f>T_ACTFLO!K38</f>
        <v>0</v>
      </c>
      <c r="T24" s="165">
        <f>T_ACTFLO!L38</f>
        <v>0</v>
      </c>
      <c r="U24" s="165">
        <f>T_ACTFLO!M38</f>
        <v>0</v>
      </c>
      <c r="V24" s="165">
        <f>T_ACTFLO!N38</f>
        <v>0</v>
      </c>
      <c r="W24" s="165">
        <f>T_ACTFLO!O38</f>
        <v>0</v>
      </c>
      <c r="X24" s="165">
        <f>T_ACTFLO!P38</f>
        <v>0</v>
      </c>
      <c r="Y24" s="165">
        <f>T_ACTFLO!Q38</f>
        <v>0</v>
      </c>
      <c r="Z24" s="165">
        <f>T_ACTFLO!R38</f>
        <v>0</v>
      </c>
      <c r="AA24" s="165">
        <f>T_ACTFLO!S38</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25">
      <c r="A25" s="44"/>
      <c r="B25" s="44"/>
      <c r="C25" s="44"/>
      <c r="D25" s="35"/>
      <c r="E25" s="35"/>
      <c r="F25" s="44"/>
      <c r="G25" s="35"/>
      <c r="H25" s="35"/>
      <c r="I25" s="35"/>
      <c r="J25" s="35"/>
      <c r="K25" s="330"/>
      <c r="L25" s="186" t="s">
        <v>1202</v>
      </c>
      <c r="M25" s="165">
        <f>T_ACTFLO!E39</f>
        <v>0</v>
      </c>
      <c r="N25" s="165">
        <f>T_ACTFLO!F39</f>
        <v>0</v>
      </c>
      <c r="O25" s="165">
        <f>T_ACTFLO!G39</f>
        <v>0</v>
      </c>
      <c r="P25" s="165">
        <f>T_ACTFLO!H39</f>
        <v>0</v>
      </c>
      <c r="Q25" s="165">
        <f>T_ACTFLO!I39</f>
        <v>0</v>
      </c>
      <c r="R25" s="165">
        <f>T_ACTFLO!J39</f>
        <v>0</v>
      </c>
      <c r="S25" s="165">
        <f>T_ACTFLO!K39</f>
        <v>0</v>
      </c>
      <c r="T25" s="165">
        <f>T_ACTFLO!L39</f>
        <v>0</v>
      </c>
      <c r="U25" s="165">
        <f>T_ACTFLO!M39</f>
        <v>0</v>
      </c>
      <c r="V25" s="165">
        <f>T_ACTFLO!N39</f>
        <v>0</v>
      </c>
      <c r="W25" s="165">
        <f>T_ACTFLO!O39</f>
        <v>0</v>
      </c>
      <c r="X25" s="165">
        <f>T_ACTFLO!P39</f>
        <v>0</v>
      </c>
      <c r="Y25" s="165">
        <f>T_ACTFLO!Q39</f>
        <v>0</v>
      </c>
      <c r="Z25" s="165">
        <f>T_ACTFLO!R39</f>
        <v>0</v>
      </c>
      <c r="AA25" s="165">
        <f>T_ACTFLO!S39</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25">
      <c r="A26" s="44"/>
      <c r="B26" s="44"/>
      <c r="C26" s="44"/>
      <c r="D26" s="35"/>
      <c r="E26" s="35"/>
      <c r="F26" s="44"/>
      <c r="G26" s="35"/>
      <c r="H26" s="35"/>
      <c r="I26" s="35"/>
      <c r="J26" s="35"/>
      <c r="K26" s="330"/>
      <c r="L26" s="186" t="s">
        <v>1203</v>
      </c>
      <c r="M26" s="165">
        <f>T_ACTFLO!E40</f>
        <v>0</v>
      </c>
      <c r="N26" s="165">
        <f>T_ACTFLO!F40</f>
        <v>0</v>
      </c>
      <c r="O26" s="165">
        <f>T_ACTFLO!G40</f>
        <v>0</v>
      </c>
      <c r="P26" s="165">
        <f>T_ACTFLO!H40</f>
        <v>0</v>
      </c>
      <c r="Q26" s="165">
        <f>T_ACTFLO!I40</f>
        <v>0</v>
      </c>
      <c r="R26" s="165">
        <f>T_ACTFLO!J40</f>
        <v>0</v>
      </c>
      <c r="S26" s="165">
        <f>T_ACTFLO!K40</f>
        <v>0</v>
      </c>
      <c r="T26" s="165">
        <f>T_ACTFLO!L40</f>
        <v>0</v>
      </c>
      <c r="U26" s="165">
        <f>T_ACTFLO!M40</f>
        <v>0</v>
      </c>
      <c r="V26" s="165">
        <f>T_ACTFLO!N40</f>
        <v>0</v>
      </c>
      <c r="W26" s="165">
        <f>T_ACTFLO!O40</f>
        <v>0</v>
      </c>
      <c r="X26" s="165">
        <f>T_ACTFLO!P40</f>
        <v>0</v>
      </c>
      <c r="Y26" s="165">
        <f>T_ACTFLO!Q40</f>
        <v>0</v>
      </c>
      <c r="Z26" s="165">
        <f>T_ACTFLO!R40</f>
        <v>0</v>
      </c>
      <c r="AA26" s="165">
        <f>T_ACTFLO!S40</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25">
      <c r="A27" s="44"/>
      <c r="B27" s="44"/>
      <c r="C27" s="44"/>
      <c r="D27" s="44"/>
      <c r="E27" s="44"/>
      <c r="F27" s="44"/>
      <c r="G27" s="44"/>
      <c r="H27" s="44"/>
      <c r="I27" s="44"/>
      <c r="J27" s="44"/>
      <c r="K27" s="330"/>
      <c r="L27" s="186" t="s">
        <v>1204</v>
      </c>
      <c r="M27" s="165">
        <f>T_ACTFLO!E41</f>
        <v>0</v>
      </c>
      <c r="N27" s="165">
        <f>T_ACTFLO!F41</f>
        <v>0</v>
      </c>
      <c r="O27" s="165">
        <f>T_ACTFLO!G41</f>
        <v>0</v>
      </c>
      <c r="P27" s="165">
        <f>T_ACTFLO!H41</f>
        <v>0</v>
      </c>
      <c r="Q27" s="165">
        <f>T_ACTFLO!I41</f>
        <v>0</v>
      </c>
      <c r="R27" s="165">
        <f>T_ACTFLO!J41</f>
        <v>0</v>
      </c>
      <c r="S27" s="165">
        <f>T_ACTFLO!K41</f>
        <v>0</v>
      </c>
      <c r="T27" s="165">
        <f>T_ACTFLO!L41</f>
        <v>0</v>
      </c>
      <c r="U27" s="165">
        <f>T_ACTFLO!M41</f>
        <v>0</v>
      </c>
      <c r="V27" s="165">
        <f>T_ACTFLO!N41</f>
        <v>0</v>
      </c>
      <c r="W27" s="165">
        <f>T_ACTFLO!O41</f>
        <v>0</v>
      </c>
      <c r="X27" s="165">
        <f>T_ACTFLO!P41</f>
        <v>0</v>
      </c>
      <c r="Y27" s="165">
        <f>T_ACTFLO!Q41</f>
        <v>0</v>
      </c>
      <c r="Z27" s="165">
        <f>T_ACTFLO!R41</f>
        <v>0</v>
      </c>
      <c r="AA27" s="165">
        <f>T_ACTFLO!S41</f>
        <v>0</v>
      </c>
      <c r="AC27" s="48"/>
      <c r="AD27" s="35"/>
      <c r="AE27" s="35"/>
      <c r="AF27" s="35"/>
      <c r="AG27" s="35"/>
      <c r="AH27" s="35"/>
      <c r="AI27" s="35"/>
      <c r="AJ27" s="35"/>
    </row>
    <row r="28" spans="1:64" x14ac:dyDescent="0.25">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25">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25">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25">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25">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25">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25">
      <c r="B34" s="17" t="s">
        <v>1209</v>
      </c>
      <c r="C34" s="560"/>
      <c r="H34" s="370"/>
    </row>
    <row r="35" spans="1:64" s="559" customFormat="1" ht="16.5" customHeight="1" x14ac:dyDescent="0.25">
      <c r="H35" s="370"/>
    </row>
    <row r="36" spans="1:64" s="22" customFormat="1" x14ac:dyDescent="0.25">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25">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25">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25">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25">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25">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25">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25">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25">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25">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25">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25">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25">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25">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25">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25">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25">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25">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25">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25">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25">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25">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25">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25">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25">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25">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25">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25">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25">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25">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25">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25">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25">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25">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25">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25">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25">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25">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25">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25">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25">
      <c r="AE77" s="92"/>
    </row>
    <row r="78" spans="1:48" s="559" customFormat="1" ht="16.5" customHeight="1" x14ac:dyDescent="0.25">
      <c r="B78" s="17" t="s">
        <v>1211</v>
      </c>
      <c r="C78" s="560"/>
      <c r="H78" s="370"/>
    </row>
    <row r="79" spans="1:48" s="559" customFormat="1" ht="16.5" customHeight="1" x14ac:dyDescent="0.25">
      <c r="B79" s="33"/>
      <c r="C79" s="33"/>
      <c r="H79" s="370"/>
    </row>
    <row r="80" spans="1:48" s="22" customFormat="1" x14ac:dyDescent="0.25">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25">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25">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25">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25">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25">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25">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25">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25">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25">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25">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25">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25">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25">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25">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25">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25">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25">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25">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25">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25">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25">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25">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25">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25">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25">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25">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25">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25">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25">
      <c r="B110" s="17" t="s">
        <v>1213</v>
      </c>
      <c r="C110" s="560"/>
      <c r="H110" s="370"/>
    </row>
    <row r="111" spans="1:64" s="559" customFormat="1" ht="16.5" customHeight="1" x14ac:dyDescent="0.25">
      <c r="B111" s="22"/>
      <c r="C111" s="22"/>
      <c r="H111" s="370"/>
    </row>
    <row r="112" spans="1:64" s="22" customFormat="1" x14ac:dyDescent="0.25">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25">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25">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25">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25">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25">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25">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25">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25">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25">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25">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25">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25">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25">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25">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25">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25">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25">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25">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25">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25">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25">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25">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25">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25">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25">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25">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25">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25">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28515625" defaultRowHeight="15" x14ac:dyDescent="0.25"/>
  <cols>
    <col min="1" max="1" width="3.28515625" style="33" customWidth="1"/>
    <col min="2" max="2" width="31.7109375" style="33" customWidth="1"/>
    <col min="3" max="3" width="10.7109375" style="33" bestFit="1" customWidth="1"/>
    <col min="4" max="4" width="37.7109375" style="33" bestFit="1" customWidth="1"/>
    <col min="5" max="6" width="13.28515625" style="33" customWidth="1"/>
    <col min="7" max="7" width="11.7109375" style="33" customWidth="1"/>
    <col min="8" max="8" width="15.5703125" style="33" bestFit="1" customWidth="1"/>
    <col min="9" max="9" width="36.7109375" style="33" bestFit="1" customWidth="1"/>
    <col min="10" max="10" width="14.28515625" style="33" bestFit="1" customWidth="1"/>
    <col min="11" max="11" width="19.7109375" style="33" customWidth="1"/>
    <col min="12" max="12" width="23.42578125" style="33" customWidth="1"/>
    <col min="13" max="13" width="17.28515625" style="33" customWidth="1"/>
    <col min="14" max="15" width="13.5703125" style="33" customWidth="1"/>
    <col min="16" max="16" width="15.42578125" style="33" customWidth="1"/>
    <col min="17" max="19" width="13.5703125" style="33" customWidth="1"/>
    <col min="20" max="27" width="12.7109375" style="33" bestFit="1" customWidth="1"/>
    <col min="28" max="28" width="10.7109375" style="33" customWidth="1"/>
    <col min="29" max="44" width="2.7109375" style="33" customWidth="1"/>
    <col min="45" max="45" width="4.5703125" style="33" bestFit="1"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25">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25">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25">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25">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25">
      <c r="A18" s="44"/>
      <c r="B18" s="44"/>
      <c r="C18" s="44"/>
      <c r="D18" s="35"/>
      <c r="E18" s="35"/>
      <c r="F18" s="44"/>
      <c r="G18" s="35"/>
      <c r="H18" s="35"/>
      <c r="I18" s="35"/>
      <c r="J18" s="35"/>
      <c r="K18" s="436"/>
      <c r="L18" s="173" t="s">
        <v>228</v>
      </c>
      <c r="M18" s="165">
        <f>T_ACTFLO!E42</f>
        <v>0</v>
      </c>
      <c r="N18" s="165">
        <f>T_ACTFLO!F42</f>
        <v>0</v>
      </c>
      <c r="O18" s="165">
        <f>T_ACTFLO!G42</f>
        <v>0</v>
      </c>
      <c r="P18" s="165">
        <f>T_ACTFLO!H42</f>
        <v>0</v>
      </c>
      <c r="Q18" s="165">
        <f>T_ACTFLO!I42</f>
        <v>0</v>
      </c>
      <c r="R18" s="165">
        <f>T_ACTFLO!J42</f>
        <v>0</v>
      </c>
      <c r="S18" s="165">
        <f>T_ACTFLO!K42</f>
        <v>0</v>
      </c>
      <c r="T18" s="165">
        <f>T_ACTFLO!L42</f>
        <v>0</v>
      </c>
      <c r="U18" s="165">
        <f>T_ACTFLO!M42</f>
        <v>0</v>
      </c>
      <c r="V18" s="165">
        <f>T_ACTFLO!N42</f>
        <v>0</v>
      </c>
      <c r="W18" s="165">
        <f>T_ACTFLO!O42</f>
        <v>0</v>
      </c>
      <c r="X18" s="165">
        <f>T_ACTFLO!P42</f>
        <v>0</v>
      </c>
      <c r="Y18" s="165">
        <f>T_ACTFLO!Q42</f>
        <v>0</v>
      </c>
      <c r="Z18" s="165">
        <f>T_ACTFLO!R42</f>
        <v>0</v>
      </c>
      <c r="AA18" s="165">
        <f>T_ACTFLO!S42</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25">
      <c r="A19" s="44"/>
      <c r="B19" s="44"/>
      <c r="C19" s="44"/>
      <c r="D19" s="35"/>
      <c r="E19" s="35"/>
      <c r="F19" s="44"/>
      <c r="G19" s="35"/>
      <c r="H19" s="35"/>
      <c r="I19" s="35"/>
      <c r="J19" s="35"/>
      <c r="K19" s="436"/>
      <c r="L19" s="173" t="s">
        <v>232</v>
      </c>
      <c r="M19" s="165">
        <f>T_ACTFLO!E43</f>
        <v>0</v>
      </c>
      <c r="N19" s="165">
        <f>T_ACTFLO!F43</f>
        <v>0</v>
      </c>
      <c r="O19" s="165">
        <f>T_ACTFLO!G43</f>
        <v>0</v>
      </c>
      <c r="P19" s="165">
        <f>T_ACTFLO!H43</f>
        <v>0</v>
      </c>
      <c r="Q19" s="165">
        <f>T_ACTFLO!I43</f>
        <v>0</v>
      </c>
      <c r="R19" s="165">
        <f>T_ACTFLO!J43</f>
        <v>0</v>
      </c>
      <c r="S19" s="165">
        <f>T_ACTFLO!K43</f>
        <v>0</v>
      </c>
      <c r="T19" s="165">
        <f>T_ACTFLO!L43</f>
        <v>0</v>
      </c>
      <c r="U19" s="165">
        <f>T_ACTFLO!M43</f>
        <v>0</v>
      </c>
      <c r="V19" s="165">
        <f>T_ACTFLO!N43</f>
        <v>0</v>
      </c>
      <c r="W19" s="165">
        <f>T_ACTFLO!O43</f>
        <v>0</v>
      </c>
      <c r="X19" s="165">
        <f>T_ACTFLO!P43</f>
        <v>0</v>
      </c>
      <c r="Y19" s="165">
        <f>T_ACTFLO!Q43</f>
        <v>0</v>
      </c>
      <c r="Z19" s="165">
        <f>T_ACTFLO!R43</f>
        <v>0</v>
      </c>
      <c r="AA19" s="165">
        <f>T_ACTFLO!S43</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25">
      <c r="A20" s="44"/>
      <c r="B20" s="44"/>
      <c r="C20" s="44"/>
      <c r="D20" s="35"/>
      <c r="E20" s="35"/>
      <c r="F20" s="44"/>
      <c r="G20" s="35"/>
      <c r="H20" s="35"/>
      <c r="I20" s="35"/>
      <c r="J20" s="35"/>
      <c r="K20" s="436"/>
      <c r="L20" s="173" t="s">
        <v>230</v>
      </c>
      <c r="M20" s="165">
        <f>T_ACTFLO!E44</f>
        <v>0</v>
      </c>
      <c r="N20" s="165">
        <f>T_ACTFLO!F44</f>
        <v>0</v>
      </c>
      <c r="O20" s="165">
        <f>T_ACTFLO!G44</f>
        <v>0</v>
      </c>
      <c r="P20" s="165">
        <f>T_ACTFLO!H44</f>
        <v>0</v>
      </c>
      <c r="Q20" s="165">
        <f>T_ACTFLO!I44</f>
        <v>0</v>
      </c>
      <c r="R20" s="165">
        <f>T_ACTFLO!J44</f>
        <v>0</v>
      </c>
      <c r="S20" s="165">
        <f>T_ACTFLO!K44</f>
        <v>0</v>
      </c>
      <c r="T20" s="165">
        <f>T_ACTFLO!L44</f>
        <v>0</v>
      </c>
      <c r="U20" s="165">
        <f>T_ACTFLO!M44</f>
        <v>0</v>
      </c>
      <c r="V20" s="165">
        <f>T_ACTFLO!N44</f>
        <v>0</v>
      </c>
      <c r="W20" s="165">
        <f>T_ACTFLO!O44</f>
        <v>0</v>
      </c>
      <c r="X20" s="165">
        <f>T_ACTFLO!P44</f>
        <v>0</v>
      </c>
      <c r="Y20" s="165">
        <f>T_ACTFLO!Q44</f>
        <v>0</v>
      </c>
      <c r="Z20" s="165">
        <f>T_ACTFLO!R44</f>
        <v>0</v>
      </c>
      <c r="AA20" s="165">
        <f>T_ACTFLO!S44</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25">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25">
      <c r="B23" s="32" t="s">
        <v>1216</v>
      </c>
      <c r="C23" s="26"/>
      <c r="H23" s="36"/>
    </row>
    <row r="24" spans="1:64" s="35" customFormat="1" ht="16.5" customHeight="1" x14ac:dyDescent="0.25">
      <c r="H24" s="36"/>
    </row>
    <row r="25" spans="1:64" s="22" customFormat="1" x14ac:dyDescent="0.25">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ht="30" x14ac:dyDescent="0.25">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25">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25">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25">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25">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25">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25">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25">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25">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25">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25">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25">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25">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25">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25"/>
    <row r="45" spans="1:47" s="22" customFormat="1" x14ac:dyDescent="0.25">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25">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25">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25">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25">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25">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25">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25">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25">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25">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25">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25">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25">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25">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25">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25">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25">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25">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25">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25">
      <c r="B65" s="471"/>
    </row>
    <row r="66" spans="1:45" s="35" customFormat="1" ht="16.5" customHeight="1" x14ac:dyDescent="0.25">
      <c r="B66" s="32" t="s">
        <v>1218</v>
      </c>
      <c r="C66" s="26"/>
      <c r="H66" s="36"/>
    </row>
    <row r="67" spans="1:45" s="35" customFormat="1" ht="16.5" customHeight="1" x14ac:dyDescent="0.25">
      <c r="H67" s="36"/>
    </row>
    <row r="68" spans="1:45" s="22" customFormat="1" x14ac:dyDescent="0.25">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5" x14ac:dyDescent="0.25">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25">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25">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25">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25">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25">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25">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25">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25">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25">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25">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25">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25">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25">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25">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28515625" defaultRowHeight="15" x14ac:dyDescent="0.25"/>
  <cols>
    <col min="1" max="1" width="9.28515625" style="35"/>
    <col min="2" max="2" width="18.7109375" style="35" customWidth="1"/>
    <col min="3" max="3" width="15.28515625" style="35" customWidth="1"/>
    <col min="4" max="4" width="46.42578125" style="35" customWidth="1"/>
    <col min="5" max="5" width="11.28515625" style="35" bestFit="1" customWidth="1"/>
    <col min="6" max="6" width="13.28515625" style="35" bestFit="1" customWidth="1"/>
    <col min="7" max="9" width="15.5703125" style="35" bestFit="1" customWidth="1"/>
    <col min="10" max="10" width="39.28515625" style="35" customWidth="1"/>
    <col min="11" max="11" width="16.5703125" style="35" customWidth="1"/>
    <col min="12" max="12" width="20" style="35" customWidth="1"/>
    <col min="13" max="13" width="19.28515625" style="70" bestFit="1" customWidth="1"/>
    <col min="14" max="28" width="11.7109375" style="35" customWidth="1"/>
    <col min="29" max="29" width="9.28515625" style="35"/>
    <col min="30" max="30" width="24.28515625" style="35" bestFit="1" customWidth="1"/>
    <col min="31" max="31" width="9.7109375" style="35" bestFit="1" customWidth="1"/>
    <col min="32" max="16384" width="9.28515625" style="35"/>
  </cols>
  <sheetData>
    <row r="1" spans="1:46" x14ac:dyDescent="0.25">
      <c r="M1" s="120" t="s">
        <v>1110</v>
      </c>
    </row>
    <row r="2" spans="1:46" ht="19.5" customHeight="1" x14ac:dyDescent="0.25">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25">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25">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25">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25">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25">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25">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25">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25">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25">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25">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25">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25">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25">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25">
      <c r="A21" s="44"/>
      <c r="B21" s="44"/>
      <c r="C21" s="44"/>
      <c r="D21" s="35"/>
      <c r="E21" s="35"/>
      <c r="F21" s="44"/>
      <c r="G21" s="44"/>
      <c r="H21" s="44"/>
      <c r="I21" s="44"/>
      <c r="J21" s="44"/>
      <c r="K21" s="44"/>
      <c r="L21" s="330"/>
      <c r="M21" s="191" t="s">
        <v>1171</v>
      </c>
      <c r="N21" s="166">
        <f>T_ACTFLO!E30</f>
        <v>0</v>
      </c>
      <c r="O21" s="166">
        <f>T_ACTFLO!F30</f>
        <v>0</v>
      </c>
      <c r="P21" s="166">
        <f>T_ACTFLO!G30</f>
        <v>0</v>
      </c>
      <c r="Q21" s="166">
        <f>T_ACTFLO!H30</f>
        <v>0</v>
      </c>
      <c r="R21" s="166">
        <f>T_ACTFLO!I30</f>
        <v>0</v>
      </c>
      <c r="S21" s="166">
        <f>T_ACTFLO!J30</f>
        <v>0</v>
      </c>
      <c r="T21" s="166">
        <f>T_ACTFLO!K30</f>
        <v>0</v>
      </c>
      <c r="U21" s="166">
        <f>T_ACTFLO!L30</f>
        <v>0</v>
      </c>
      <c r="V21" s="166">
        <f>T_ACTFLO!M30</f>
        <v>0</v>
      </c>
      <c r="W21" s="166">
        <f>T_ACTFLO!N30</f>
        <v>0</v>
      </c>
      <c r="X21" s="166">
        <f>T_ACTFLO!O30</f>
        <v>0</v>
      </c>
      <c r="Y21" s="166">
        <f>T_ACTFLO!P30</f>
        <v>0</v>
      </c>
      <c r="Z21" s="166">
        <f>T_ACTFLO!Q30</f>
        <v>0</v>
      </c>
      <c r="AA21" s="166">
        <f>T_ACTFLO!R30</f>
        <v>0</v>
      </c>
      <c r="AB21" s="166">
        <f>T_ACTFLO!S30</f>
        <v>0</v>
      </c>
      <c r="AC21" s="44"/>
      <c r="AE21" s="35"/>
      <c r="AF21" s="35"/>
      <c r="AG21" s="35"/>
      <c r="AH21" s="35"/>
      <c r="AI21" s="35"/>
      <c r="AJ21" s="35"/>
      <c r="AK21" s="35"/>
      <c r="AP21" s="35"/>
      <c r="AQ21" s="35"/>
      <c r="AR21" s="35"/>
      <c r="AS21" s="35"/>
    </row>
    <row r="22" spans="1:45" s="33" customFormat="1" x14ac:dyDescent="0.25">
      <c r="A22" s="44"/>
      <c r="B22" s="44"/>
      <c r="C22" s="44"/>
      <c r="D22" s="35"/>
      <c r="E22" s="35"/>
      <c r="F22" s="44"/>
      <c r="G22" s="44"/>
      <c r="H22" s="44"/>
      <c r="I22" s="44"/>
      <c r="J22" s="44"/>
      <c r="K22" s="44"/>
      <c r="L22" s="330"/>
      <c r="M22" s="191" t="s">
        <v>1172</v>
      </c>
      <c r="N22" s="166">
        <f>T_ACTFLO!E31</f>
        <v>0</v>
      </c>
      <c r="O22" s="166">
        <f>T_ACTFLO!F31</f>
        <v>0</v>
      </c>
      <c r="P22" s="166">
        <f>T_ACTFLO!G31</f>
        <v>0</v>
      </c>
      <c r="Q22" s="166">
        <f>T_ACTFLO!H31</f>
        <v>0</v>
      </c>
      <c r="R22" s="166">
        <f>T_ACTFLO!I31</f>
        <v>0</v>
      </c>
      <c r="S22" s="166">
        <f>T_ACTFLO!J31</f>
        <v>0</v>
      </c>
      <c r="T22" s="166">
        <f>T_ACTFLO!K31</f>
        <v>0</v>
      </c>
      <c r="U22" s="166">
        <f>T_ACTFLO!L31</f>
        <v>0</v>
      </c>
      <c r="V22" s="166">
        <f>T_ACTFLO!M31</f>
        <v>0</v>
      </c>
      <c r="W22" s="166">
        <f>T_ACTFLO!N31</f>
        <v>0</v>
      </c>
      <c r="X22" s="166">
        <f>T_ACTFLO!O31</f>
        <v>0</v>
      </c>
      <c r="Y22" s="166">
        <f>T_ACTFLO!P31</f>
        <v>0</v>
      </c>
      <c r="Z22" s="166">
        <f>T_ACTFLO!Q31</f>
        <v>0</v>
      </c>
      <c r="AA22" s="166">
        <f>T_ACTFLO!R31</f>
        <v>0</v>
      </c>
      <c r="AB22" s="166">
        <f>T_ACTFLO!S31</f>
        <v>0</v>
      </c>
      <c r="AC22" s="44"/>
      <c r="AE22" s="35"/>
      <c r="AF22" s="35"/>
      <c r="AG22" s="35"/>
      <c r="AH22" s="35"/>
      <c r="AI22" s="35"/>
      <c r="AJ22" s="35"/>
      <c r="AK22" s="35"/>
      <c r="AP22" s="35"/>
      <c r="AQ22" s="35"/>
      <c r="AR22" s="35"/>
      <c r="AS22" s="35"/>
    </row>
    <row r="23" spans="1:45" s="33" customFormat="1" x14ac:dyDescent="0.25">
      <c r="A23" s="44"/>
      <c r="B23" s="44"/>
      <c r="C23" s="44"/>
      <c r="D23" s="35"/>
      <c r="E23" s="35"/>
      <c r="F23" s="44"/>
      <c r="G23" s="44"/>
      <c r="H23" s="35"/>
      <c r="I23" s="35"/>
      <c r="J23" s="35"/>
      <c r="K23" s="35"/>
      <c r="L23" s="35"/>
      <c r="M23" s="191" t="s">
        <v>500</v>
      </c>
      <c r="N23" s="166">
        <f>T_ACTFLO!E33</f>
        <v>0.10390000000000001</v>
      </c>
      <c r="O23" s="166">
        <f>T_ACTFLO!F33</f>
        <v>0</v>
      </c>
      <c r="P23" s="166">
        <f>T_ACTFLO!G33</f>
        <v>0</v>
      </c>
      <c r="Q23" s="166">
        <f>T_ACTFLO!H33</f>
        <v>0</v>
      </c>
      <c r="R23" s="166">
        <f>T_ACTFLO!I33</f>
        <v>0</v>
      </c>
      <c r="S23" s="166">
        <f>T_ACTFLO!J33</f>
        <v>0</v>
      </c>
      <c r="T23" s="166">
        <f>T_ACTFLO!K33</f>
        <v>0</v>
      </c>
      <c r="U23" s="166">
        <f>T_ACTFLO!L33</f>
        <v>0</v>
      </c>
      <c r="V23" s="166">
        <f>T_ACTFLO!M33</f>
        <v>0</v>
      </c>
      <c r="W23" s="166">
        <f>T_ACTFLO!N33</f>
        <v>0</v>
      </c>
      <c r="X23" s="166">
        <f>T_ACTFLO!O33</f>
        <v>0</v>
      </c>
      <c r="Y23" s="166">
        <f>T_ACTFLO!P33</f>
        <v>0</v>
      </c>
      <c r="Z23" s="166">
        <f>T_ACTFLO!Q33</f>
        <v>0</v>
      </c>
      <c r="AA23" s="166">
        <f>T_ACTFLO!R33</f>
        <v>0</v>
      </c>
      <c r="AB23" s="166">
        <f>T_ACTFLO!S33</f>
        <v>0</v>
      </c>
      <c r="AE23" s="35"/>
      <c r="AF23" s="35"/>
      <c r="AG23" s="35"/>
      <c r="AH23" s="35"/>
      <c r="AI23" s="35"/>
      <c r="AJ23" s="35"/>
      <c r="AK23" s="35"/>
      <c r="AP23" s="35"/>
      <c r="AQ23" s="35"/>
      <c r="AR23" s="35"/>
      <c r="AS23" s="35"/>
    </row>
    <row r="24" spans="1:45" s="33" customFormat="1" x14ac:dyDescent="0.25">
      <c r="A24" s="44"/>
      <c r="B24" s="44"/>
      <c r="C24" s="44"/>
      <c r="D24" s="35"/>
      <c r="E24" s="35"/>
      <c r="F24" s="44"/>
      <c r="G24" s="44"/>
      <c r="H24" s="35"/>
      <c r="I24" s="35"/>
      <c r="J24" s="35"/>
      <c r="K24" s="35"/>
      <c r="L24" s="35"/>
      <c r="M24" s="191" t="s">
        <v>503</v>
      </c>
      <c r="N24" s="166">
        <f>T_ACTFLO!E34</f>
        <v>0</v>
      </c>
      <c r="O24" s="166">
        <f>T_ACTFLO!F34</f>
        <v>0</v>
      </c>
      <c r="P24" s="166">
        <f>T_ACTFLO!G34</f>
        <v>0</v>
      </c>
      <c r="Q24" s="166">
        <f>T_ACTFLO!H34</f>
        <v>0</v>
      </c>
      <c r="R24" s="166">
        <f>T_ACTFLO!I34</f>
        <v>0</v>
      </c>
      <c r="S24" s="166">
        <f>T_ACTFLO!J34</f>
        <v>0</v>
      </c>
      <c r="T24" s="166">
        <f>T_ACTFLO!K34</f>
        <v>0</v>
      </c>
      <c r="U24" s="166">
        <f>T_ACTFLO!L34</f>
        <v>0</v>
      </c>
      <c r="V24" s="166">
        <f>T_ACTFLO!M34</f>
        <v>0</v>
      </c>
      <c r="W24" s="166">
        <f>T_ACTFLO!N34</f>
        <v>0</v>
      </c>
      <c r="X24" s="166">
        <f>T_ACTFLO!O34</f>
        <v>0</v>
      </c>
      <c r="Y24" s="166">
        <f>T_ACTFLO!P34</f>
        <v>0</v>
      </c>
      <c r="Z24" s="166">
        <f>T_ACTFLO!Q34</f>
        <v>0</v>
      </c>
      <c r="AA24" s="166">
        <f>T_ACTFLO!R34</f>
        <v>0</v>
      </c>
      <c r="AB24" s="166">
        <f>T_ACTFLO!S34</f>
        <v>0</v>
      </c>
      <c r="AE24" s="35"/>
      <c r="AF24" s="35"/>
      <c r="AG24" s="35"/>
      <c r="AH24" s="35"/>
      <c r="AI24" s="35"/>
      <c r="AJ24" s="35"/>
      <c r="AK24" s="35"/>
      <c r="AP24" s="35"/>
      <c r="AQ24" s="35"/>
      <c r="AR24" s="35"/>
      <c r="AS24" s="35"/>
    </row>
    <row r="25" spans="1:45" s="33" customFormat="1" x14ac:dyDescent="0.25">
      <c r="A25" s="44"/>
      <c r="B25" s="44"/>
      <c r="C25" s="44"/>
      <c r="D25" s="35"/>
      <c r="E25" s="35"/>
      <c r="F25" s="44"/>
      <c r="G25" s="44"/>
      <c r="H25" s="35"/>
      <c r="I25" s="35"/>
      <c r="J25" s="35"/>
      <c r="K25" s="35"/>
      <c r="L25" s="35"/>
      <c r="M25" s="191" t="s">
        <v>505</v>
      </c>
      <c r="N25" s="166">
        <f>T_ACTFLO!E35</f>
        <v>0</v>
      </c>
      <c r="O25" s="166">
        <f>T_ACTFLO!F35</f>
        <v>0</v>
      </c>
      <c r="P25" s="166">
        <f>T_ACTFLO!G35</f>
        <v>0</v>
      </c>
      <c r="Q25" s="166">
        <f>T_ACTFLO!H35</f>
        <v>0</v>
      </c>
      <c r="R25" s="166">
        <f>T_ACTFLO!I35</f>
        <v>0</v>
      </c>
      <c r="S25" s="166">
        <f>T_ACTFLO!J35</f>
        <v>0</v>
      </c>
      <c r="T25" s="166">
        <f>T_ACTFLO!K35</f>
        <v>0</v>
      </c>
      <c r="U25" s="166">
        <f>T_ACTFLO!L35</f>
        <v>0</v>
      </c>
      <c r="V25" s="166">
        <f>T_ACTFLO!M35</f>
        <v>0</v>
      </c>
      <c r="W25" s="166">
        <f>T_ACTFLO!N35</f>
        <v>0</v>
      </c>
      <c r="X25" s="166">
        <f>T_ACTFLO!O35</f>
        <v>0</v>
      </c>
      <c r="Y25" s="166">
        <f>T_ACTFLO!P35</f>
        <v>0</v>
      </c>
      <c r="Z25" s="166">
        <f>T_ACTFLO!Q35</f>
        <v>0</v>
      </c>
      <c r="AA25" s="166">
        <f>T_ACTFLO!R35</f>
        <v>0</v>
      </c>
      <c r="AB25" s="166">
        <f>T_ACTFLO!S35</f>
        <v>0</v>
      </c>
      <c r="AE25" s="35"/>
      <c r="AF25" s="35"/>
      <c r="AG25" s="35"/>
      <c r="AH25" s="35"/>
      <c r="AI25" s="35"/>
      <c r="AJ25" s="35"/>
      <c r="AK25" s="35"/>
      <c r="AP25" s="35"/>
      <c r="AQ25" s="35"/>
      <c r="AR25" s="35"/>
      <c r="AS25" s="35"/>
    </row>
    <row r="26" spans="1:45"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25">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25">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25">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25">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25">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25">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25">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25">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25">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25">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25">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25">
      <c r="I38" s="36"/>
      <c r="M38" s="473"/>
      <c r="N38" s="473"/>
      <c r="O38" s="473"/>
      <c r="P38" s="473"/>
      <c r="Q38" s="473"/>
      <c r="R38" s="473"/>
      <c r="S38" s="473"/>
      <c r="T38" s="473"/>
      <c r="U38" s="473"/>
      <c r="V38" s="473"/>
      <c r="W38" s="473"/>
      <c r="X38" s="473"/>
      <c r="Y38" s="473"/>
      <c r="Z38" s="473"/>
      <c r="AA38" s="473"/>
      <c r="AB38" s="473"/>
      <c r="AE38" s="49"/>
    </row>
    <row r="39" spans="1:46" s="22" customFormat="1" x14ac:dyDescent="0.25">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25">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25">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25">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25">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25">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25">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25">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25">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25">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25">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25">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25">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25">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25">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25">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25">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25">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25">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25">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25">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25">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25">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25">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25">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25">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25">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25">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25">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25">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25">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25">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25">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25">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25">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25">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25">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25">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25">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25">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25">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25">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25">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25">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25">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25">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25">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25">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25">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25">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25">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25">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25">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25">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25">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25">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25">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25">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25">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25">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25">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25">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25">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25">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25">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25">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25">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25">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25">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25">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25">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25">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25">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25">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25">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25">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25">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25">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25">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25">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25">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25">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25">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25">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25">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25">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25">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25">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25">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25">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25">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25">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25">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25">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25">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25">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25">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25">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25">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25">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25">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25">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25">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25">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25">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25">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25">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25">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25">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25">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25">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25">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25">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25">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25">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25">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25">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25">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25">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25">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25">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25">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25">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25">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25">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25">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25">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25">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25">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25">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25">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25">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25">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25">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25">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25">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25">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25">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25">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25">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25">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25">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25">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25">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25">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25">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25">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25">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25">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25">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25">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25">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25">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25">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25">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25">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25">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25">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25">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25">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25">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25">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25">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25">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25">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25">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25">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25">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25">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25">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25">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25">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25">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25">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25">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25">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25">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25">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25">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25">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25">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25">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25">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25">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25">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25">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25">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25">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25">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25">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25">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25">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25">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25">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25">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25">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25">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25">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25">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25">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25">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25">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25">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25">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25">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25">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25">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25">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25">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25">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25">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25">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25">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25">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25">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25">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25">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25">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25">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25">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25">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25">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25">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25">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25">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25">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25">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25">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25">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25">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25">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25">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25">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25">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25">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25">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25">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25">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25">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25">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25">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25">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25">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25">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25">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25">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25">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25">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25">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25">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25">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25">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25">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25">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25">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25">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25">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25">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25">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25">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25">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25">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25">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25">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25">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25">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25">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25">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25">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25">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25">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25">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25">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25">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25">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25">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25">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25">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25">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25">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25">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25">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25">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25">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25">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25">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25">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25">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25">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25">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25">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25">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25">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25">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25">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25">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25">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25">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25">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25">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25">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25">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25">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25">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25">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25">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25">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25">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25">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25">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25">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25">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25">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25">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25">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25">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25">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25">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25">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25">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25">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25">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25">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25">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25">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25">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25">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25">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25">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25">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25">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25">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25">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25">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25">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25">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25">
      <c r="M377" s="35"/>
    </row>
    <row r="378" spans="1:52" x14ac:dyDescent="0.25">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25">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25">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25">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25">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25">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25">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25">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25">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25">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25">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25">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25">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25">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25">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25">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25">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25">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25">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25">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25">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25">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25">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25">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25">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25">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25">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25">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25">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25">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25">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25">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25">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25">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25">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25">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25">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25">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25">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25">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25">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25">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25">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25">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25">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25">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25">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25">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25">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25">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25">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25">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25">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25">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25">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25">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25">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25">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25">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25">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25">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25">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25">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25">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25">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25">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25">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25">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25">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25">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25">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25">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25">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25">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25">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25">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25">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25">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25">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25">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25">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25">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25">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25">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0</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25">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25">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25">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25">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25">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25">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25">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25">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25">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25">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25">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25">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25">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0</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25">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25">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25">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25">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25">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25">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25">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25">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25">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25">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25">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25">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25">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25">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25">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25">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25">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25">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25">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25">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25">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25">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25">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25">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25">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0</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25">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25">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25">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25">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25">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25">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25">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25">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25">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25">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25">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25">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25">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0</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25">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25">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25">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25">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25">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25">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25">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25">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28515625" defaultRowHeight="15" x14ac:dyDescent="0.25"/>
  <cols>
    <col min="1" max="1" width="3.28515625" style="33" customWidth="1"/>
    <col min="2" max="2" width="21.5703125" style="33" customWidth="1"/>
    <col min="3" max="3" width="12.7109375" style="33" bestFit="1" customWidth="1"/>
    <col min="4" max="4" width="32.7109375" style="33" customWidth="1"/>
    <col min="5" max="6" width="13.28515625" style="33" customWidth="1"/>
    <col min="7" max="7" width="14.7109375" style="33" customWidth="1"/>
    <col min="8" max="8" width="16.42578125" style="33" customWidth="1"/>
    <col min="9" max="9" width="17.28515625" style="33" customWidth="1"/>
    <col min="10" max="10" width="20.28515625" style="33" customWidth="1"/>
    <col min="11" max="11" width="12" style="33" bestFit="1" customWidth="1"/>
    <col min="12" max="12" width="20.7109375" style="33" customWidth="1"/>
    <col min="13" max="13" width="12.7109375" style="33" customWidth="1"/>
    <col min="14" max="15" width="13.5703125" style="33" customWidth="1"/>
    <col min="16" max="16" width="15.42578125" style="33" customWidth="1"/>
    <col min="17" max="28" width="13.5703125" style="33" customWidth="1"/>
    <col min="29" max="29" width="14.85546875" style="33" customWidth="1"/>
    <col min="30" max="45" width="2.7109375" style="33"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25">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75" thickBot="1" x14ac:dyDescent="0.3">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75" thickBot="1" x14ac:dyDescent="0.3">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35"/>
      <c r="I16" s="35"/>
      <c r="J16" s="35"/>
      <c r="K16" s="436"/>
      <c r="L16" s="173" t="s">
        <v>522</v>
      </c>
      <c r="M16" s="165">
        <f>T_ACTFLO!E45</f>
        <v>0</v>
      </c>
      <c r="N16" s="165">
        <f>T_ACTFLO!F45</f>
        <v>0</v>
      </c>
      <c r="O16" s="165">
        <f>T_ACTFLO!G45</f>
        <v>0</v>
      </c>
      <c r="P16" s="165">
        <f>T_ACTFLO!H45</f>
        <v>0</v>
      </c>
      <c r="Q16" s="165">
        <f>T_ACTFLO!I45</f>
        <v>0</v>
      </c>
      <c r="R16" s="165">
        <f>T_ACTFLO!J45</f>
        <v>0</v>
      </c>
      <c r="S16" s="165">
        <f>T_ACTFLO!K45</f>
        <v>0</v>
      </c>
      <c r="T16" s="165">
        <f>T_ACTFLO!L45</f>
        <v>0</v>
      </c>
      <c r="U16" s="165">
        <f>T_ACTFLO!M45</f>
        <v>0</v>
      </c>
      <c r="V16" s="165">
        <f>T_ACTFLO!N45</f>
        <v>0</v>
      </c>
      <c r="W16" s="165">
        <f>T_ACTFLO!O45</f>
        <v>0</v>
      </c>
      <c r="X16" s="165">
        <f>T_ACTFLO!P45</f>
        <v>0</v>
      </c>
      <c r="Y16" s="165">
        <f>T_ACTFLO!Q45</f>
        <v>0</v>
      </c>
      <c r="Z16" s="165">
        <f>T_ACTFLO!R45</f>
        <v>0</v>
      </c>
      <c r="AA16" s="165">
        <f>T_ACTFLO!S45</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35"/>
      <c r="I17" s="35"/>
      <c r="J17" s="35"/>
      <c r="K17" s="436"/>
      <c r="L17" s="173" t="s">
        <v>82</v>
      </c>
      <c r="M17" s="165">
        <f>T_ACTFLO!E46</f>
        <v>0</v>
      </c>
      <c r="N17" s="165">
        <f>T_ACTFLO!F46</f>
        <v>0</v>
      </c>
      <c r="O17" s="165">
        <f>T_ACTFLO!G46</f>
        <v>0</v>
      </c>
      <c r="P17" s="165">
        <f>T_ACTFLO!H46</f>
        <v>0</v>
      </c>
      <c r="Q17" s="165">
        <f>T_ACTFLO!I46</f>
        <v>0</v>
      </c>
      <c r="R17" s="165">
        <f>T_ACTFLO!J46</f>
        <v>0</v>
      </c>
      <c r="S17" s="165">
        <f>T_ACTFLO!K46</f>
        <v>0</v>
      </c>
      <c r="T17" s="165">
        <f>T_ACTFLO!L46</f>
        <v>0</v>
      </c>
      <c r="U17" s="165">
        <f>T_ACTFLO!M46</f>
        <v>0</v>
      </c>
      <c r="V17" s="165">
        <f>T_ACTFLO!N46</f>
        <v>0</v>
      </c>
      <c r="W17" s="165">
        <f>T_ACTFLO!O46</f>
        <v>0</v>
      </c>
      <c r="X17" s="165">
        <f>T_ACTFLO!P46</f>
        <v>0</v>
      </c>
      <c r="Y17" s="165">
        <f>T_ACTFLO!Q46</f>
        <v>0</v>
      </c>
      <c r="Z17" s="165">
        <f>T_ACTFLO!R46</f>
        <v>0</v>
      </c>
      <c r="AA17" s="165">
        <f>T_ACTFLO!S46</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25">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25">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25">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25">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25">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25">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25">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25">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25">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25">
      <c r="A28" s="22"/>
      <c r="B28" s="178" t="str">
        <f t="shared" si="15"/>
        <v>TAV100</v>
      </c>
      <c r="C28" s="186"/>
      <c r="D28" s="187"/>
      <c r="E28" s="188"/>
      <c r="F28" s="189"/>
      <c r="G28" s="170"/>
      <c r="H28" s="190"/>
      <c r="I28" s="191"/>
      <c r="J28" s="191" t="s">
        <v>748</v>
      </c>
      <c r="K28" s="186" t="s">
        <v>1127</v>
      </c>
      <c r="L28" s="191" t="s">
        <v>1228</v>
      </c>
      <c r="M28" s="369">
        <f>T_ACTFLO!E46</f>
        <v>0</v>
      </c>
      <c r="N28" s="369">
        <f>T_ACTFLO!F46</f>
        <v>0</v>
      </c>
      <c r="O28" s="369">
        <f>T_ACTFLO!G46</f>
        <v>0</v>
      </c>
      <c r="P28" s="369">
        <f>T_ACTFLO!H46</f>
        <v>0</v>
      </c>
      <c r="Q28" s="369">
        <f>T_ACTFLO!I46</f>
        <v>0</v>
      </c>
      <c r="R28" s="369">
        <f>T_ACTFLO!J46</f>
        <v>0</v>
      </c>
      <c r="S28" s="369">
        <f>T_ACTFLO!K46</f>
        <v>0</v>
      </c>
      <c r="T28" s="369">
        <f>T_ACTFLO!L46</f>
        <v>0</v>
      </c>
      <c r="U28" s="369">
        <f>T_ACTFLO!M46</f>
        <v>0</v>
      </c>
      <c r="V28" s="369">
        <f>T_ACTFLO!N46</f>
        <v>0</v>
      </c>
      <c r="W28" s="369">
        <f>T_ACTFLO!O46</f>
        <v>0</v>
      </c>
      <c r="X28" s="369">
        <f>T_ACTFLO!P46</f>
        <v>0</v>
      </c>
      <c r="Y28" s="369">
        <f>T_ACTFLO!Q46</f>
        <v>0</v>
      </c>
      <c r="Z28" s="369">
        <f>T_ACTFLO!R46</f>
        <v>0</v>
      </c>
      <c r="AA28" s="369">
        <f>T_ACTFLO!S46</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25">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25">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25">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25">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25">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25">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25">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25">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25">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25">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25">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25">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25">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25">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25">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25">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25">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25">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25">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25">
      <c r="A48" s="22"/>
      <c r="B48" s="186" t="str">
        <f t="shared" si="25"/>
        <v>TAI100</v>
      </c>
      <c r="C48" s="186"/>
      <c r="D48" s="187"/>
      <c r="E48" s="188"/>
      <c r="F48" s="189"/>
      <c r="G48" s="170"/>
      <c r="H48" s="190"/>
      <c r="I48" s="191"/>
      <c r="J48" s="191" t="s">
        <v>748</v>
      </c>
      <c r="K48" s="186" t="s">
        <v>1127</v>
      </c>
      <c r="L48" s="191" t="s">
        <v>1228</v>
      </c>
      <c r="M48" s="369">
        <f>T_ACTFLO!E45</f>
        <v>0</v>
      </c>
      <c r="N48" s="369">
        <f>T_ACTFLO!F45</f>
        <v>0</v>
      </c>
      <c r="O48" s="369">
        <f>T_ACTFLO!G45</f>
        <v>0</v>
      </c>
      <c r="P48" s="369">
        <f>T_ACTFLO!H45</f>
        <v>0</v>
      </c>
      <c r="Q48" s="369">
        <f>T_ACTFLO!I45</f>
        <v>0</v>
      </c>
      <c r="R48" s="369">
        <f>T_ACTFLO!J45</f>
        <v>0</v>
      </c>
      <c r="S48" s="369">
        <f>T_ACTFLO!K45</f>
        <v>0</v>
      </c>
      <c r="T48" s="369">
        <f>T_ACTFLO!L45</f>
        <v>0</v>
      </c>
      <c r="U48" s="369">
        <f>T_ACTFLO!M45</f>
        <v>0</v>
      </c>
      <c r="V48" s="369">
        <f>T_ACTFLO!N45</f>
        <v>0</v>
      </c>
      <c r="W48" s="369">
        <f>T_ACTFLO!O45</f>
        <v>0</v>
      </c>
      <c r="X48" s="369">
        <f>T_ACTFLO!P45</f>
        <v>0</v>
      </c>
      <c r="Y48" s="369">
        <f>T_ACTFLO!Q45</f>
        <v>0</v>
      </c>
      <c r="Z48" s="369">
        <f>T_ACTFLO!R45</f>
        <v>0</v>
      </c>
      <c r="AA48" s="369">
        <f>T_ACTFLO!S45</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25">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25">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25">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25">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25">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25">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25">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25">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25">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25">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25">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5" x14ac:dyDescent="0.25"/>
  <cols>
    <col min="2" max="2" width="17.42578125" customWidth="1"/>
    <col min="3" max="3" width="10.5703125" bestFit="1" customWidth="1"/>
    <col min="4" max="4" width="31" customWidth="1"/>
    <col min="5" max="5" width="9.42578125" bestFit="1" customWidth="1"/>
    <col min="6" max="6" width="11.28515625" bestFit="1" customWidth="1"/>
    <col min="7" max="7" width="9.7109375" bestFit="1" customWidth="1"/>
    <col min="8" max="8" width="15.5703125" bestFit="1" customWidth="1"/>
    <col min="9" max="9" width="20" bestFit="1" customWidth="1"/>
    <col min="10" max="10" width="14.28515625" bestFit="1" customWidth="1"/>
    <col min="12" max="12" width="17.42578125" customWidth="1"/>
  </cols>
  <sheetData>
    <row r="1" spans="1:49" x14ac:dyDescent="0.25">
      <c r="L1" s="113" t="s">
        <v>1110</v>
      </c>
      <c r="M1" s="119"/>
      <c r="N1" s="119"/>
      <c r="O1" s="119"/>
      <c r="P1" s="119"/>
      <c r="Q1" s="35"/>
      <c r="R1" s="35"/>
      <c r="S1" s="35"/>
      <c r="T1" s="35"/>
      <c r="U1" s="35"/>
      <c r="V1" s="35"/>
      <c r="W1" s="35"/>
      <c r="X1" s="35"/>
      <c r="Y1" s="35"/>
      <c r="Z1" s="35"/>
      <c r="AA1" s="35"/>
    </row>
    <row r="2" spans="1:49" s="35" customFormat="1" ht="19.5" customHeight="1" x14ac:dyDescent="0.25">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75" x14ac:dyDescent="0.3">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25">
      <c r="H6" s="36"/>
      <c r="AC6" s="370"/>
      <c r="AE6" s="38">
        <f>AE5+5</f>
        <v>2025</v>
      </c>
      <c r="AF6" s="67">
        <v>0.9</v>
      </c>
      <c r="AG6" s="67">
        <f t="shared" si="1"/>
        <v>0.9</v>
      </c>
      <c r="AH6" s="439"/>
      <c r="AI6" s="439"/>
      <c r="AJ6" s="439"/>
      <c r="AK6" s="439"/>
    </row>
    <row r="7" spans="1:49" s="33" customFormat="1" x14ac:dyDescent="0.25">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25">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25">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25">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25">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25">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25">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25">
      <c r="B16" s="32" t="s">
        <v>1234</v>
      </c>
      <c r="C16" s="26"/>
      <c r="D16" s="26"/>
      <c r="E16" s="607"/>
      <c r="F16" s="607"/>
      <c r="H16" s="36"/>
      <c r="AE16" s="49"/>
    </row>
    <row r="17" spans="1:62" s="35" customFormat="1" ht="16.5" customHeight="1" x14ac:dyDescent="0.25">
      <c r="F17" s="607"/>
      <c r="H17" s="36"/>
      <c r="AE17" s="49"/>
    </row>
    <row r="18" spans="1:62" s="22" customFormat="1" x14ac:dyDescent="0.25">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ht="30" x14ac:dyDescent="0.25">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25">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25">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25">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25">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25">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25">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25">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25">
      <c r="B27" s="32" t="s">
        <v>1234</v>
      </c>
      <c r="C27" s="26"/>
      <c r="D27" s="26"/>
      <c r="E27" s="607"/>
      <c r="F27" s="607"/>
      <c r="H27" s="36"/>
      <c r="AE27" s="49"/>
    </row>
    <row r="28" spans="1:62" s="35" customFormat="1" ht="16.5" customHeight="1" x14ac:dyDescent="0.25">
      <c r="E28" s="607"/>
      <c r="F28" s="607"/>
      <c r="H28" s="36"/>
      <c r="AE28" s="49"/>
    </row>
    <row r="29" spans="1:62" s="22" customFormat="1" x14ac:dyDescent="0.25">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ht="30" x14ac:dyDescent="0.25">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25">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25">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25">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25">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25">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2022-12-06T19:50:02Z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