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Users\kroann\Documents\Samarbeten\VTI\City_TRA_STHLM-main\"/>
    </mc:Choice>
  </mc:AlternateContent>
  <xr:revisionPtr revIDLastSave="0" documentId="13_ncr:1_{91191F4F-E8DE-4559-B3DB-3D0423F263A8}" xr6:coauthVersionLast="47" xr6:coauthVersionMax="47" xr10:uidLastSave="{00000000-0000-0000-0000-000000000000}"/>
  <bookViews>
    <workbookView xWindow="-108" yWindow="-108" windowWidth="23256" windowHeight="12576" tabRatio="928" firstSheet="9" activeTab="16"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65" i="34" l="1"/>
  <c r="X266" i="34" s="1"/>
  <c r="X267" i="34" s="1"/>
  <c r="W265" i="34"/>
  <c r="W266" i="34" s="1"/>
  <c r="W267" i="34" s="1"/>
  <c r="T265" i="34"/>
  <c r="T266" i="34" s="1"/>
  <c r="T267" i="34" s="1"/>
  <c r="S265" i="34"/>
  <c r="S266" i="34" s="1"/>
  <c r="S267" i="34" s="1"/>
  <c r="P265" i="34"/>
  <c r="P266" i="34" s="1"/>
  <c r="P267" i="34" s="1"/>
  <c r="O265" i="34"/>
  <c r="O266" i="34" s="1"/>
  <c r="O267" i="34" s="1"/>
  <c r="Z264" i="34"/>
  <c r="Z265" i="34" s="1"/>
  <c r="Z266" i="34" s="1"/>
  <c r="Z267" i="34" s="1"/>
  <c r="Y264" i="34"/>
  <c r="Y265" i="34" s="1"/>
  <c r="Y266" i="34" s="1"/>
  <c r="Y267" i="34" s="1"/>
  <c r="X264" i="34"/>
  <c r="W264" i="34"/>
  <c r="V264" i="34"/>
  <c r="V265" i="34" s="1"/>
  <c r="V266" i="34" s="1"/>
  <c r="V267" i="34" s="1"/>
  <c r="U264" i="34"/>
  <c r="U265" i="34" s="1"/>
  <c r="U266" i="34" s="1"/>
  <c r="U267" i="34" s="1"/>
  <c r="T264" i="34"/>
  <c r="S264" i="34"/>
  <c r="R264" i="34"/>
  <c r="R265" i="34" s="1"/>
  <c r="R266" i="34" s="1"/>
  <c r="R267" i="34" s="1"/>
  <c r="Q264" i="34"/>
  <c r="Q265" i="34" s="1"/>
  <c r="Q266" i="34" s="1"/>
  <c r="Q267" i="34" s="1"/>
  <c r="P264" i="34"/>
  <c r="O264" i="34"/>
  <c r="N264" i="34"/>
  <c r="N265" i="34" s="1"/>
  <c r="N266" i="34" s="1"/>
  <c r="N267" i="34" s="1"/>
  <c r="M264" i="34"/>
  <c r="M265" i="34" s="1"/>
  <c r="M266" i="34" s="1"/>
  <c r="M267" i="34" s="1"/>
  <c r="L264" i="34"/>
  <c r="L265" i="34" s="1"/>
  <c r="L266" i="34" s="1"/>
  <c r="L267" i="34" s="1"/>
  <c r="AB265" i="34"/>
  <c r="AB264" i="34"/>
  <c r="C47" i="47" l="1"/>
  <c r="C46" i="47"/>
  <c r="C45" i="47"/>
  <c r="C44" i="47"/>
  <c r="C43" i="47"/>
  <c r="C42" i="47"/>
  <c r="C41" i="47"/>
  <c r="C40" i="47"/>
  <c r="C39" i="47"/>
  <c r="C38" i="47"/>
  <c r="C37" i="47"/>
  <c r="C36" i="47"/>
  <c r="C35" i="47"/>
  <c r="C34" i="47"/>
  <c r="C33" i="47"/>
  <c r="C32" i="47"/>
  <c r="C31" i="47"/>
  <c r="C30" i="47"/>
  <c r="C29" i="47"/>
  <c r="C28" i="47"/>
  <c r="C27" i="47"/>
  <c r="C26" i="47"/>
  <c r="C25" i="47"/>
  <c r="C24" i="47"/>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AF9" i="28"/>
  <c r="AF6" i="28"/>
  <c r="AF9" i="26"/>
  <c r="AF6" i="26"/>
  <c r="AF5" i="26"/>
  <c r="I40" i="26" s="1"/>
  <c r="I39" i="26"/>
  <c r="D13" i="51"/>
  <c r="D12" i="51"/>
  <c r="I11" i="1"/>
  <c r="BO52" i="34"/>
  <c r="Y115" i="38"/>
  <c r="Y114" i="38"/>
  <c r="Y214" i="38"/>
  <c r="G62" i="38" l="1"/>
  <c r="G38" i="38"/>
  <c r="H38" i="38"/>
  <c r="D102" i="35"/>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1" i="34" l="1"/>
  <c r="N281" i="34" s="1"/>
  <c r="O281" i="34" s="1"/>
  <c r="P281" i="34" s="1"/>
  <c r="Q281" i="34" s="1"/>
  <c r="R281" i="34" s="1"/>
  <c r="S281" i="34" s="1"/>
  <c r="T281" i="34" s="1"/>
  <c r="U281" i="34" s="1"/>
  <c r="V281" i="34" s="1"/>
  <c r="W281" i="34" s="1"/>
  <c r="X281" i="34" s="1"/>
  <c r="Y281" i="34" s="1"/>
  <c r="Z281" i="34" s="1"/>
  <c r="M280" i="34"/>
  <c r="N280" i="34" s="1"/>
  <c r="O280" i="34" s="1"/>
  <c r="P280" i="34" s="1"/>
  <c r="Q280" i="34" s="1"/>
  <c r="R280" i="34" s="1"/>
  <c r="S280" i="34" s="1"/>
  <c r="T280" i="34" s="1"/>
  <c r="U280" i="34" s="1"/>
  <c r="V280" i="34" s="1"/>
  <c r="W280" i="34" s="1"/>
  <c r="X280" i="34" s="1"/>
  <c r="Y280" i="34" s="1"/>
  <c r="Z280" i="34" s="1"/>
  <c r="B280" i="34"/>
  <c r="B281" i="34" s="1"/>
  <c r="B282"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8" i="34"/>
  <c r="N278" i="34" s="1"/>
  <c r="O278" i="34" s="1"/>
  <c r="P278" i="34" s="1"/>
  <c r="Q278" i="34" s="1"/>
  <c r="R278" i="34" s="1"/>
  <c r="S278" i="34" s="1"/>
  <c r="T278" i="34" s="1"/>
  <c r="U278" i="34" s="1"/>
  <c r="V278" i="34" s="1"/>
  <c r="W278" i="34" s="1"/>
  <c r="X278" i="34" s="1"/>
  <c r="Y278" i="34" s="1"/>
  <c r="Z278" i="34" s="1"/>
  <c r="M277" i="34"/>
  <c r="N277" i="34" s="1"/>
  <c r="O277" i="34" s="1"/>
  <c r="P277" i="34" s="1"/>
  <c r="Q277" i="34" s="1"/>
  <c r="R277" i="34" s="1"/>
  <c r="S277" i="34" s="1"/>
  <c r="T277" i="34" s="1"/>
  <c r="U277" i="34" s="1"/>
  <c r="V277" i="34" s="1"/>
  <c r="W277" i="34" s="1"/>
  <c r="X277" i="34" s="1"/>
  <c r="Y277" i="34" s="1"/>
  <c r="Z277" i="34" s="1"/>
  <c r="B277" i="34"/>
  <c r="B278" i="34" s="1"/>
  <c r="B279"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l="1"/>
  <c r="B265" i="34" s="1"/>
  <c r="B266" i="34" s="1"/>
  <c r="B267"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AF5" i="31" l="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3" i="34"/>
  <c r="N293" i="34" s="1"/>
  <c r="O293" i="34" s="1"/>
  <c r="P293" i="34" s="1"/>
  <c r="Q293" i="34" s="1"/>
  <c r="R293" i="34" s="1"/>
  <c r="S293" i="34" s="1"/>
  <c r="T293" i="34" s="1"/>
  <c r="U293" i="34" s="1"/>
  <c r="V293" i="34" s="1"/>
  <c r="W293" i="34" s="1"/>
  <c r="X293" i="34" s="1"/>
  <c r="Y293" i="34" s="1"/>
  <c r="Z293" i="34" s="1"/>
  <c r="B293" i="34"/>
  <c r="B295" i="34" s="1"/>
  <c r="B296" i="34" s="1"/>
  <c r="H292" i="34"/>
  <c r="M289" i="34"/>
  <c r="N289" i="34" s="1"/>
  <c r="O289" i="34" s="1"/>
  <c r="P289" i="34" s="1"/>
  <c r="Q289" i="34" s="1"/>
  <c r="R289" i="34" s="1"/>
  <c r="S289" i="34" s="1"/>
  <c r="T289" i="34" s="1"/>
  <c r="U289" i="34" s="1"/>
  <c r="V289" i="34" s="1"/>
  <c r="W289" i="34" s="1"/>
  <c r="X289" i="34" s="1"/>
  <c r="Y289" i="34" s="1"/>
  <c r="Z289" i="34" s="1"/>
  <c r="C289" i="34"/>
  <c r="B289" i="34" s="1"/>
  <c r="B290"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6" i="34"/>
  <c r="R139" i="34"/>
  <c r="T276" i="34"/>
  <c r="T139" i="34"/>
  <c r="R287"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4" i="34"/>
  <c r="B291" i="34"/>
  <c r="B292"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7"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5" i="34"/>
  <c r="M295" i="34" s="1"/>
  <c r="N295" i="34" s="1"/>
  <c r="O295" i="34" s="1"/>
  <c r="P295" i="34" s="1"/>
  <c r="Q295" i="34" s="1"/>
  <c r="R295" i="34" s="1"/>
  <c r="S295" i="34" s="1"/>
  <c r="T295" i="34" s="1"/>
  <c r="U295" i="34" s="1"/>
  <c r="V295" i="34" s="1"/>
  <c r="W295" i="34" s="1"/>
  <c r="X295" i="34" s="1"/>
  <c r="Y295" i="34" s="1"/>
  <c r="Z295" i="34" s="1"/>
  <c r="H54" i="34"/>
  <c r="K4" i="34"/>
  <c r="H108" i="34"/>
  <c r="H291"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00" i="31" s="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6" i="34"/>
  <c r="Q139" i="34"/>
  <c r="Y276" i="34"/>
  <c r="Y139" i="34"/>
  <c r="O276" i="34"/>
  <c r="O139" i="34"/>
  <c r="W276" i="34"/>
  <c r="W139" i="34"/>
  <c r="V276" i="34"/>
  <c r="V139" i="34"/>
  <c r="L276" i="34"/>
  <c r="L139" i="34"/>
  <c r="S276" i="34"/>
  <c r="S139" i="34"/>
  <c r="U276" i="34"/>
  <c r="U139" i="34"/>
  <c r="X276" i="34"/>
  <c r="X139" i="34"/>
  <c r="P276" i="34"/>
  <c r="P139" i="34"/>
  <c r="Z276" i="34"/>
  <c r="Z139" i="34"/>
  <c r="N276" i="34"/>
  <c r="N139" i="34"/>
  <c r="M276" i="34"/>
  <c r="M139" i="34"/>
  <c r="Q287" i="34"/>
  <c r="Q260" i="34"/>
  <c r="AL9" i="34"/>
  <c r="O9" i="34"/>
  <c r="O260" i="34"/>
  <c r="AJ9" i="34"/>
  <c r="W192" i="34"/>
  <c r="W260" i="34"/>
  <c r="AR9" i="34"/>
  <c r="V192" i="34"/>
  <c r="V260" i="34"/>
  <c r="AQ9" i="34"/>
  <c r="L287" i="34"/>
  <c r="L260" i="34"/>
  <c r="AG9" i="34"/>
  <c r="S9" i="34"/>
  <c r="S260" i="34"/>
  <c r="AN9" i="34"/>
  <c r="U192" i="34"/>
  <c r="U260" i="34"/>
  <c r="AP9" i="34"/>
  <c r="X287"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7" i="34"/>
  <c r="P348" i="31"/>
  <c r="AH348" i="31" s="1"/>
  <c r="T14" i="4"/>
  <c r="Z8" i="4"/>
  <c r="W33" i="28"/>
  <c r="P20" i="31"/>
  <c r="M287"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7"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7" i="34"/>
  <c r="AG9" i="35"/>
  <c r="AG5" i="35" s="1"/>
  <c r="W20" i="31"/>
  <c r="W500" i="31"/>
  <c r="R8" i="4"/>
  <c r="V113" i="7"/>
  <c r="T15" i="28"/>
  <c r="S20" i="31"/>
  <c r="O8" i="32"/>
  <c r="AB14" i="4"/>
  <c r="X33" i="28"/>
  <c r="W9" i="34"/>
  <c r="W28" i="1"/>
  <c r="V20" i="31"/>
  <c r="T30" i="25"/>
  <c r="T33" i="28"/>
  <c r="R8" i="1"/>
  <c r="V81" i="1"/>
  <c r="AJ113" i="7"/>
  <c r="AJ81" i="7" s="1"/>
  <c r="U287"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7" i="34"/>
  <c r="O14" i="4"/>
  <c r="M43" i="23"/>
  <c r="AN44" i="31"/>
  <c r="AN199" i="31" s="1"/>
  <c r="X15" i="28"/>
  <c r="AI29" i="4"/>
  <c r="AI60" i="4" s="1"/>
  <c r="W29" i="4"/>
  <c r="U8" i="1"/>
  <c r="F121" i="35"/>
  <c r="Y121" i="35" s="1"/>
  <c r="D41" i="35"/>
  <c r="W41" i="35" s="1"/>
  <c r="Y15" i="28"/>
  <c r="S287"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7" i="34"/>
  <c r="V183" i="28"/>
  <c r="AA8" i="31"/>
  <c r="AE23" i="23"/>
  <c r="AE43" i="23" s="1"/>
  <c r="P43" i="23"/>
  <c r="P8" i="32"/>
  <c r="V30" i="26"/>
  <c r="AH23" i="23"/>
  <c r="AH43" i="23" s="1"/>
  <c r="V29" i="4"/>
  <c r="AA9" i="35"/>
  <c r="AA5" i="35" s="1"/>
  <c r="R40" i="29"/>
  <c r="H89" i="35"/>
  <c r="AA89" i="35" s="1"/>
  <c r="R8" i="29"/>
  <c r="V15" i="28"/>
  <c r="Y287"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7"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E269" i="31" l="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I99" i="7" l="1"/>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AT200" i="31" s="1"/>
  <c r="V12" i="31"/>
  <c r="Y12" i="31"/>
  <c r="S12" i="31"/>
  <c r="AK200" i="31" s="1"/>
  <c r="Z12" i="31"/>
  <c r="AR200" i="31" s="1"/>
  <c r="R12" i="31"/>
  <c r="AJ200" i="31" s="1"/>
  <c r="AA12" i="31"/>
  <c r="P12" i="31"/>
  <c r="AH200" i="31" s="1"/>
  <c r="T12" i="31"/>
  <c r="O12" i="31"/>
  <c r="U12" i="31"/>
  <c r="AM200" i="31" s="1"/>
  <c r="Q12" i="31"/>
  <c r="AI200" i="31" s="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S200" i="31" l="1"/>
  <c r="AQ200" i="31"/>
  <c r="AN200" i="31"/>
  <c r="AG200" i="31"/>
  <c r="F16" i="50" s="1"/>
  <c r="AL200" i="3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J16" i="50"/>
  <c r="P16" i="50"/>
  <c r="O16" i="50"/>
  <c r="R16" i="50"/>
  <c r="AF380" i="29"/>
  <c r="E23" i="50" s="1"/>
  <c r="N16" i="50"/>
  <c r="G16" i="50"/>
  <c r="S16" i="50"/>
  <c r="M16" i="50"/>
  <c r="Q16" i="50"/>
  <c r="K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BI14" i="34" s="1"/>
  <c r="BI49" i="34" s="1"/>
  <c r="AT14" i="34"/>
  <c r="AN14" i="34"/>
  <c r="AJ13" i="34"/>
  <c r="BB13" i="34" s="1"/>
  <c r="AP14" i="34"/>
  <c r="BH14" i="34" s="1"/>
  <c r="BH49" i="34" s="1"/>
  <c r="AO14" i="34"/>
  <c r="BG14" i="34" s="1"/>
  <c r="BG49" i="34" s="1"/>
  <c r="AR14" i="34"/>
  <c r="BJ14" i="34" s="1"/>
  <c r="BJ49" i="34" s="1"/>
  <c r="AH14" i="34"/>
  <c r="AZ14" i="34" s="1"/>
  <c r="AZ49" i="34" s="1"/>
  <c r="AK14" i="34"/>
  <c r="BC14" i="34" s="1"/>
  <c r="BC49" i="34" s="1"/>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BH22" i="34" s="1"/>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0" i="34" l="1"/>
  <c r="Z37" i="34"/>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N56" i="34"/>
  <c r="Q58" i="34"/>
  <c r="N57" i="34"/>
  <c r="Q56" i="34"/>
  <c r="Z55" i="34"/>
  <c r="S94" i="34"/>
  <c r="Q57" i="34"/>
  <c r="W99" i="34"/>
  <c r="S91" i="34"/>
  <c r="Z57" i="34"/>
  <c r="Z58"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X100" i="34" l="1"/>
  <c r="Y100" i="34"/>
  <c r="Y98" i="34"/>
  <c r="W100" i="34"/>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AZ10" i="34" s="1"/>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AU10" i="34"/>
  <c r="BK46" i="34" l="1"/>
  <c r="BK52" i="34" s="1"/>
  <c r="AZ68" i="34"/>
  <c r="BA68" i="34"/>
  <c r="BA10" i="34"/>
  <c r="BB10" i="34"/>
  <c r="BB68" i="34"/>
  <c r="W104" i="34"/>
  <c r="W106" i="34"/>
  <c r="W105" i="34"/>
  <c r="BM68" i="34"/>
  <c r="BJ68" i="34"/>
  <c r="BG68" i="34"/>
  <c r="BD10" i="34"/>
  <c r="BL10" i="34"/>
  <c r="BI10" i="34"/>
  <c r="BE10" i="34"/>
  <c r="BH10" i="34"/>
  <c r="P105" i="34"/>
  <c r="P104" i="34"/>
  <c r="BC10" i="34"/>
  <c r="P106" i="34"/>
  <c r="X105" i="34"/>
  <c r="X103" i="34"/>
  <c r="BK10" i="34"/>
  <c r="X106" i="34"/>
  <c r="AX19" i="34"/>
  <c r="BF10"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7"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0"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89"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3"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<sst xmlns="http://schemas.openxmlformats.org/spreadsheetml/2006/main" count="11439" uniqueCount="1245">
  <si>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</si>
  <si>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</si>
  <si>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</si>
  <si>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</si>
  <si>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</si>
  <si>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</si>
  <si>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</si>
  <si>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</si>
  <si>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</si>
  <si>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</si>
  <si>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</si>
  <si>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</si>
  <si>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</si>
  <si>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</si>
  <si>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</si>
  <si>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</si>
  <si>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</si>
  <si>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</si>
  <si>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</si>
  <si>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</si>
  <si>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</si>
  <si>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</si>
  <si>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</si>
  <si>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</si>
  <si>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</si>
  <si>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</si>
  <si>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</si>
  <si>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</si>
  <si>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</si>
  <si>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</si>
  <si>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</si>
  <si>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</si>
  <si>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</si>
  <si>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</si>
  <si>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</si>
  <si>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</si>
  <si>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</si>
  <si>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</si>
  <si>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</si>
  <si>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</si>
  <si>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</si>
  <si>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</si>
  <si>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</si>
  <si>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</si>
  <si>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</si>
  <si>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</si>
  <si>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</si>
  <si>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</si>
  <si>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</si>
  <si>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</si>
  <si>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</si>
  <si>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</si>
  <si>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</si>
  <si>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</si>
  <si>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</si>
  <si>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</si>
  <si>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</si>
  <si>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</si>
  <si>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</si>
  <si>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</si>
  <si>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</si>
  <si>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</si>
  <si>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</si>
  <si>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</si>
  <si>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</si>
  <si>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</si>
  <si>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</si>
  <si>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</si>
  <si>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</si>
  <si>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</si>
  <si>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</si>
  <si>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</si>
  <si>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</si>
  <si>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</si>
  <si>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</si>
  <si>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</si>
  <si>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</si>
  <si>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</si>
  <si>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</si>
  <si>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</si>
  <si>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</si>
  <si>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</si>
  <si>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</si>
  <si>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</si>
  <si>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</si>
  <si>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</si>
  <si>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</si>
  <si>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</si>
  <si>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</si>
  <si>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</si>
  <si>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</si>
  <si>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</si>
  <si>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</si>
  <si>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</si>
  <si>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</si>
  <si>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</si>
  <si>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</si>
  <si>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</si>
  <si>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</si>
  <si>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</si>
  <si>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</si>
  <si>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</si>
  <si>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</si>
  <si>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</si>
  <si>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</si>
  <si>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</si>
  <si>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</si>
  <si>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</si>
  <si>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</si>
  <si>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</si>
  <si>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</si>
  <si>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</si>
  <si>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</si>
  <si>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</si>
  <si>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</si>
  <si>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</si>
  <si>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</si>
  <si>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</si>
  <si>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</si>
  <si>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</si>
  <si>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</si>
  <si>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</si>
  <si>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</si>
  <si>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</si>
  <si>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</si>
  <si>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</si>
  <si>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</si>
  <si>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</si>
  <si>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</si>
  <si>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</si>
  <si>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</si>
  <si>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</si>
  <si>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</si>
  <si>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</si>
  <si>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</si>
  <si>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</si>
  <si>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</si>
  <si>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</si>
  <si>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</si>
  <si>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</si>
  <si>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</si>
  <si>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</si>
  <si>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</si>
  <si>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</si>
  <si>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</si>
  <si>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</si>
  <si>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</si>
  <si>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</si>
  <si>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</si>
  <si>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</si>
  <si>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</si>
  <si>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</si>
  <si>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</si>
  <si>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</si>
  <si>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</si>
  <si>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</si>
  <si>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</si>
  <si>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</si>
  <si>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</si>
  <si>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</si>
  <si>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</si>
  <si>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</si>
  <si>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</si>
  <si>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</si>
  <si>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</si>
  <si>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</si>
  <si>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</si>
  <si>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</si>
  <si>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</si>
  <si>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</si>
  <si>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</si>
  <si>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</si>
  <si>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</si>
  <si>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</si>
  <si>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</si>
  <si>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</si>
  <si>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</si>
  <si>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</si>
  <si>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</si>
  <si>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</si>
  <si>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</si>
  <si>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</si>
  <si>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</si>
  <si>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</si>
  <si>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</si>
  <si>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</si>
  <si>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</si>
  <si>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</si>
  <si>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</si>
  <si>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</si>
  <si>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</si>
  <si>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</si>
  <si>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</si>
  <si>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</si>
  <si>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</si>
  <si>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</si>
  <si>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</si>
  <si>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</si>
  <si>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</si>
  <si>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</si>
  <si>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</si>
  <si>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</si>
  <si>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</si>
  <si>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</si>
  <si>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</si>
  <si>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</si>
  <si>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</si>
  <si>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</si>
  <si>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</si>
  <si>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</si>
  <si>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</si>
  <si>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</si>
  <si>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</si>
  <si>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</si>
  <si>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</si>
  <si>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</si>
  <si>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</si>
  <si>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</si>
  <si>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</si>
  <si>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</si>
  <si>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</si>
  <si>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</si>
  <si>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</si>
  <si>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</si>
  <si>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</si>
  <si>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</si>
  <si>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</si>
  <si>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</si>
  <si>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</si>
  <si>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</si>
  <si>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</si>
  <si>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</si>
  <si>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</si>
  <si>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</si>
  <si>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</si>
  <si>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</si>
  <si>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</si>
  <si>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</si>
  <si>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</si>
  <si>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</si>
  <si>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</si>
  <si>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</si>
  <si>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</si>
  <si>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</si>
  <si>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</si>
  <si>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</si>
  <si>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</si>
  <si>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</si>
  <si>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</si>
  <si>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</si>
  <si>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</si>
  <si>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</si>
  <si>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</si>
  <si>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</si>
  <si>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</si>
  <si>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</si>
  <si>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</si>
  <si>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</si>
  <si>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</si>
  <si>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</si>
  <si>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</si>
  <si>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</si>
  <si>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</si>
  <si>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</si>
  <si>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</si>
  <si>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</si>
  <si>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</si>
  <si>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</si>
  <si>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</si>
  <si>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</si>
  <si>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</si>
  <si>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</si>
  <si>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</si>
  <si>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</si>
  <si>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</si>
  <si>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</si>
  <si>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</si>
  <si>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</si>
  <si>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</si>
  <si>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</si>
  <si>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</si>
  <si>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</si>
  <si>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</si>
  <si>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</si>
  <si>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</si>
  <si>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</si>
  <si>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</si>
  <si>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</si>
  <si>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</si>
  <si>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</si>
  <si>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</si>
  <si>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</si>
  <si>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</si>
  <si>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</si>
  <si>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</si>
  <si>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</si>
  <si>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</si>
  <si>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</si>
  <si>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</si>
  <si>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</si>
  <si>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</si>
  <si>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</si>
  <si>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</si>
  <si>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</si>
  <si>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</si>
  <si>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</si>
  <si>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</si>
  <si>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</si>
  <si>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</si>
  <si>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</si>
  <si>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</si>
  <si>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</si>
  <si>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</si>
  <si>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</si>
  <si>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</si>
  <si>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</si>
  <si>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</si>
  <si>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</si>
  <si>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</si>
  <si>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</si>
  <si>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</si>
  <si>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</si>
  <si>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</si>
  <si>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</si>
  <si>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</si>
  <si>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</si>
  <si>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</si>
  <si>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</si>
  <si>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</si>
  <si>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</si>
  <si>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</si>
  <si>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</si>
  <si>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</si>
  <si>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</si>
  <si>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</si>
  <si>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</si>
  <si>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</si>
  <si>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</si>
  <si>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</si>
  <si>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</si>
  <si>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</si>
  <si>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</si>
  <si>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</si>
  <si>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</si>
  <si>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</si>
  <si>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</si>
  <si>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</si>
  <si>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</si>
  <si>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</si>
  <si>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</si>
  <si>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</si>
  <si>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</si>
  <si>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</si>
  <si>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</si>
  <si>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</si>
  <si>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</si>
  <si>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</si>
  <si>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</si>
  <si>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</si>
  <si>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</si>
  <si>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</si>
  <si>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</si>
  <si>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</si>
  <si>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</si>
  <si>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</si>
  <si>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</si>
  <si>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</si>
  <si>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</si>
  <si>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</si>
  <si>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</si>
  <si>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</si>
  <si>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</si>
  <si>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</si>
  <si>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</si>
  <si>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</si>
  <si>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</si>
  <si>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</si>
  <si>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</si>
  <si>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</si>
  <si>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</si>
  <si>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</si>
  <si>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</si>
  <si>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</si>
  <si>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</si>
  <si>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</si>
  <si>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</si>
  <si>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</si>
  <si>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</si>
  <si>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</si>
  <si>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</si>
  <si>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</si>
  <si>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</si>
  <si>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</si>
  <si>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</si>
  <si>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</si>
  <si>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</si>
  <si>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</si>
  <si>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</si>
  <si>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</si>
  <si>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</si>
  <si>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</si>
  <si>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</si>
  <si>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</si>
  <si>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</si>
  <si>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</si>
  <si>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</si>
  <si>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</si>
  <si>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</si>
  <si>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</si>
  <si>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</si>
  <si>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</si>
  <si>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</si>
  <si>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</si>
  <si>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</si>
  <si>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</si>
  <si>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</si>
  <si>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</si>
  <si>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</si>
  <si>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</si>
  <si>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</si>
  <si>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</si>
  <si>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</si>
  <si>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</si>
  <si>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</si>
  <si>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</si>
  <si>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</si>
  <si>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</si>
  <si>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</si>
  <si>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</si>
  <si>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</si>
  <si>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</si>
  <si>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</si>
  <si>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</si>
  <si>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</si>
  <si>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</si>
  <si>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</si>
  <si>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</si>
  <si>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</si>
  <si>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</si>
  <si>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</si>
  <si>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</si>
  <si>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</si>
  <si>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</si>
  <si>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</si>
  <si>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</si>
  <si>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</si>
  <si>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</si>
  <si>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</si>
  <si>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</si>
  <si>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</si>
  <si>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</si>
  <si>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</si>
  <si>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</si>
  <si>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</si>
  <si>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</si>
  <si>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</si>
  <si>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</si>
  <si>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</si>
  <si>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</si>
  <si>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</si>
  <si>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</si>
  <si>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</si>
  <si>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</si>
  <si>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</si>
  <si>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</si>
  <si>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</si>
  <si>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</si>
  <si>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</si>
  <si>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</si>
  <si>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</si>
  <si>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</si>
  <si>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</si>
  <si>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</si>
  <si>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</si>
  <si>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</si>
  <si>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</si>
  <si>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</si>
  <si>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</si>
  <si>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</si>
  <si>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</si>
  <si>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</si>
  <si>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</si>
  <si>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</si>
  <si>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</si>
  <si>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</si>
  <si>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</si>
  <si>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</si>
  <si>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</si>
  <si>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</si>
  <si>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</si>
  <si>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</si>
  <si>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</si>
  <si>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</si>
  <si>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</si>
  <si>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</si>
  <si>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</si>
  <si>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</si>
  <si>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</si>
  <si>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</si>
  <si>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</si>
  <si>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</si>
  <si>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</si>
  <si>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</si>
  <si>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</si>
  <si>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</si>
  <si>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</si>
  <si>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</si>
  <si>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</si>
  <si>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</si>
  <si>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</si>
  <si>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</si>
  <si>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</si>
  <si>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</si>
  <si>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</si>
  <si>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</si>
  <si>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</si>
  <si>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</si>
  <si>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</si>
  <si>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</si>
  <si>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</si>
  <si>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</si>
  <si>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</si>
  <si>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</si>
  <si>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</si>
  <si>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</si>
  <si>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</si>
  <si>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</si>
  <si>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</si>
  <si>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</si>
  <si>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</si>
  <si>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</si>
  <si>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</si>
  <si>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</si>
  <si>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</si>
  <si>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</si>
  <si>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</si>
  <si>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</si>
  <si>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</si>
  <si>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</si>
  <si>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</si>
  <si>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</si>
  <si>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</si>
  <si>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</si>
  <si>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</si>
  <si>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</si>
  <si>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</si>
  <si>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</si>
  <si>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</si>
  <si>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</si>
  <si>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</si>
  <si>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</si>
  <si>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</si>
  <si>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</si>
  <si>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</si>
  <si>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</si>
  <si>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</si>
  <si>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</si>
  <si>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</si>
  <si>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</si>
  <si>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</si>
  <si>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</si>
  <si>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</si>
  <si>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</si>
  <si>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</si>
  <si>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</si>
  <si>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</si>
  <si>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</si>
  <si>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</si>
  <si>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</si>
  <si>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</si>
  <si>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</si>
  <si>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</si>
  <si>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</si>
  <si>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</si>
  <si>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</si>
  <si>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</si>
  <si>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</si>
  <si>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</si>
  <si>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</si>
  <si>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</si>
  <si>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</si>
  <si>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</si>
  <si>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</si>
  <si>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</si>
  <si>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</si>
  <si>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</si>
  <si>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</si>
  <si>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</si>
  <si>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</si>
  <si>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</si>
  <si>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</si>
  <si>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</si>
  <si>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</si>
  <si>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</si>
  <si>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</si>
  <si>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</si>
  <si>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</si>
  <si>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</si>
  <si>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</si>
  <si>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</si>
  <si>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</si>
  <si>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</si>
  <si>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</si>
  <si>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</si>
  <si>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</si>
  <si>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</si>
  <si>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</si>
  <si>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</si>
  <si>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</si>
  <si>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</si>
  <si>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</si>
  <si>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</si>
  <si>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</si>
  <si>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</si>
  <si>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</si>
  <si>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</si>
  <si>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</si>
  <si>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</si>
  <si>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</si>
  <si>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</si>
  <si>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</si>
  <si>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</si>
  <si>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</si>
  <si>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</si>
  <si>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</si>
  <si>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</si>
  <si>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</si>
  <si>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</si>
  <si>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</si>
  <si>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</si>
  <si>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</si>
  <si>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</si>
  <si>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</si>
  <si>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</si>
  <si>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</si>
  <si>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</si>
  <si>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</si>
  <si>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</si>
  <si>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</si>
  <si>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</si>
  <si>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</si>
  <si>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</si>
  <si>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</si>
  <si>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</si>
  <si>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</si>
  <si>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</si>
  <si>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</si>
  <si>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</si>
  <si>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</si>
  <si>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</si>
  <si>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</si>
  <si>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</si>
  <si>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</si>
  <si>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</si>
  <si>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</si>
  <si>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</si>
  <si>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</si>
  <si>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</si>
  <si>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</si>
  <si>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</si>
  <si>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</si>
  <si>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</si>
  <si>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</si>
  <si>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</si>
  <si>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</si>
  <si>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</si>
  <si>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</si>
  <si>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</si>
  <si>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</si>
  <si>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</si>
  <si>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</si>
  <si>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</si>
  <si>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</si>
  <si>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</si>
  <si>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</si>
  <si>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</si>
  <si>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</si>
  <si>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</si>
  <si>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</si>
  <si>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</si>
  <si>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</si>
  <si>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</si>
  <si>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</si>
  <si>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</si>
  <si>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</si>
  <si>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</si>
  <si>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</si>
  <si>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</si>
  <si>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</si>
  <si>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</si>
  <si>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</si>
  <si>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</si>
  <si>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</si>
  <si>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</si>
  <si>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</si>
  <si>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</si>
  <si>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</si>
  <si>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</si>
  <si>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</si>
  <si>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</si>
  <si>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</si>
  <si>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</si>
  <si>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</si>
  <si>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</si>
  <si>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</si>
  <si>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</si>
  <si>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</si>
  <si>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</si>
  <si>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</si>
  <si>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</si>
  <si>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</si>
  <si>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</si>
  <si>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</si>
  <si>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</si>
  <si>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</si>
  <si>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</si>
  <si>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</si>
  <si>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</si>
  <si>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</si>
  <si>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</si>
  <si>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</si>
  <si>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</si>
  <si>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</si>
  <si>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</si>
  <si>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</si>
  <si>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</si>
  <si>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</si>
  <si>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</si>
  <si>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</si>
  <si>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</si>
  <si>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</si>
  <si>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</si>
  <si>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</si>
  <si>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</si>
  <si>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</si>
  <si>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</si>
  <si>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</si>
  <si>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</si>
  <si>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</si>
  <si>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</si>
  <si>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</si>
  <si>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</si>
  <si>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</si>
  <si>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</si>
  <si>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</si>
  <si>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</si>
  <si>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</si>
  <si>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</si>
  <si>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</si>
  <si>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</si>
  <si>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</si>
  <si>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</si>
  <si>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</si>
  <si>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</si>
  <si>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</si>
  <si>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</si>
  <si>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</si>
  <si>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</si>
  <si>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</si>
  <si>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</si>
  <si>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</si>
  <si>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</si>
  <si>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</si>
  <si>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</si>
  <si>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</si>
  <si>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</si>
  <si>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</si>
  <si>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</si>
  <si>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</si>
  <si>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</si>
  <si>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</si>
  <si>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</si>
  <si>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</si>
  <si>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</si>
  <si>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</si>
  <si>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</si>
  <si>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</si>
  <si>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</si>
  <si>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</si>
  <si>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</si>
  <si>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</si>
  <si>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</si>
  <si>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</si>
  <si>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</si>
  <si>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</si>
  <si>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</si>
  <si>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</si>
  <si>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</si>
  <si>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</si>
  <si>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</si>
  <si>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</si>
  <si>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</si>
  <si>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</si>
  <si>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</si>
  <si>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</si>
  <si>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</si>
  <si>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</si>
  <si>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</si>
  <si>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</si>
  <si>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</si>
  <si>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</si>
  <si>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</si>
  <si>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</si>
  <si>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</si>
  <si>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</si>
  <si>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</si>
  <si>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</si>
  <si>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</si>
  <si>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</si>
  <si>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</si>
  <si>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</si>
  <si>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</si>
  <si>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</si>
  <si>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</si>
  <si>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</si>
  <si>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</si>
  <si>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</si>
  <si>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</si>
  <si>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</si>
  <si>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</si>
  <si>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</si>
  <si>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</si>
  <si>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</si>
  <si>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</si>
  <si>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</si>
  <si>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</si>
  <si>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</si>
  <si>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</si>
  <si>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</si>
  <si>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</si>
  <si>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</si>
  <si>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</si>
  <si>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</si>
  <si>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</si>
  <si>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</si>
  <si>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</si>
  <si>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</si>
  <si>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</si>
  <si>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</si>
  <si>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</si>
  <si>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</si>
  <si>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</si>
  <si>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</si>
  <si>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</si>
  <si>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</si>
  <si>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</si>
  <si>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</si>
  <si>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</si>
  <si>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</si>
  <si>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</si>
  <si>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</si>
  <si>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</si>
  <si>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</si>
  <si>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</si>
  <si>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</si>
  <si>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</si>
  <si>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</si>
  <si>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</si>
  <si>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</si>
  <si>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</si>
  <si>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</si>
  <si>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</si>
  <si>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</si>
  <si>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</si>
  <si>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</si>
  <si>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</si>
  <si>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</si>
  <si>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</si>
  <si>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</si>
  <si>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</si>
  <si>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</si>
  <si>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</si>
  <si>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</si>
  <si>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</si>
  <si>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</si>
  <si>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</si>
  <si>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</si>
  <si>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</si>
  <si>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</si>
  <si>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</si>
  <si>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</si>
  <si>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</si>
  <si>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</si>
  <si>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</si>
  <si>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</si>
  <si>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</si>
  <si>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</si>
  <si>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</si>
  <si>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</si>
  <si>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</si>
  <si>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</si>
  <si>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</si>
  <si>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</si>
  <si>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</si>
  <si>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</si>
  <si>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</si>
  <si>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</si>
  <si>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</si>
  <si>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</si>
  <si>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</si>
  <si>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</si>
  <si>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</si>
  <si>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</si>
  <si>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</si>
  <si>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</si>
  <si>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</si>
  <si>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</si>
  <si>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</si>
  <si>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</si>
  <si>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</si>
  <si>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</si>
  <si>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</si>
  <si>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</si>
  <si>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</si>
  <si>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</si>
  <si>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</si>
  <si>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</si>
  <si>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</si>
  <si>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</si>
  <si>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</si>
  <si>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</si>
  <si>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</si>
  <si>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</si>
  <si>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</si>
  <si>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</si>
  <si>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</si>
  <si>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</si>
  <si>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</si>
  <si>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</si>
  <si>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</si>
  <si>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</si>
  <si>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</si>
  <si>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</si>
  <si>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</si>
  <si>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</si>
  <si>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</si>
  <si>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</si>
  <si>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</si>
  <si>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</si>
  <si>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</si>
  <si>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</si>
  <si>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</si>
  <si>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</si>
  <si>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</si>
  <si>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</si>
  <si>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</si>
  <si>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</si>
  <si>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</si>
  <si>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</si>
  <si>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</si>
  <si>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</si>
  <si>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</si>
  <si>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</si>
  <si>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</si>
  <si>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</si>
  <si>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</si>
  <si>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</si>
  <si>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</si>
  <si>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</si>
  <si>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</si>
  <si>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</si>
  <si>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</si>
  <si>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</si>
  <si>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</si>
  <si>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</si>
  <si>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</si>
  <si>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</si>
  <si>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</si>
  <si>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</si>
  <si>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</si>
  <si>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</si>
  <si>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</si>
  <si>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</si>
  <si>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</si>
  <si>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</si>
  <si>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</si>
  <si>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</si>
  <si>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</si>
  <si>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</si>
  <si>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</si>
  <si>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</si>
  <si>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</si>
  <si>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</si>
  <si>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</si>
  <si>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</si>
  <si>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</si>
  <si>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</si>
  <si>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</si>
  <si>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</si>
  <si>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</si>
  <si>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</si>
  <si>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</si>
  <si>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</si>
  <si>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</si>
  <si>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</si>
  <si>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</si>
  <si>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</si>
  <si>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</si>
  <si>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</si>
  <si>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</si>
  <si>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</si>
  <si>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</si>
  <si>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</si>
  <si>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</si>
  <si>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</si>
  <si>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</si>
  <si>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</si>
  <si>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</si>
  <si>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</si>
  <si>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</si>
  <si>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</si>
  <si>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</si>
  <si>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</si>
  <si>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</si>
  <si>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</si>
  <si>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</si>
  <si>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</si>
  <si>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</si>
  <si>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</si>
  <si>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</si>
  <si>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</si>
  <si>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</si>
  <si>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</si>
  <si>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</si>
  <si>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</si>
  <si>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</si>
  <si>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</si>
  <si>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</si>
  <si>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</si>
  <si>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</si>
  <si>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</si>
  <si>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</si>
  <si>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</si>
  <si>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</si>
  <si>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</si>
  <si>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</si>
  <si>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</si>
  <si>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</si>
  <si>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</si>
  <si>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</si>
  <si>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</si>
  <si>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</si>
  <si>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</si>
  <si>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</si>
  <si>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</si>
  <si>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</si>
  <si>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</si>
  <si>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</si>
  <si>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</si>
  <si>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</si>
  <si>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</si>
  <si>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</si>
  <si>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</si>
  <si>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</si>
  <si>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</si>
  <si>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</si>
  <si>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</si>
  <si>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</si>
  <si>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</si>
  <si>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</si>
  <si>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</si>
  <si>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</si>
  <si>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</si>
  <si>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</si>
  <si>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</si>
  <si>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</si>
  <si>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</si>
  <si>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</si>
  <si>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</si>
  <si>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</si>
  <si>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</si>
  <si>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</si>
  <si>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</si>
  <si>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</si>
  <si>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</si>
  <si>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</si>
  <si>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</si>
  <si>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</si>
  <si>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</si>
  <si>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</si>
  <si>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</si>
  <si>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</si>
  <si>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</si>
  <si>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</si>
  <si>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</si>
  <si>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</si>
  <si>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</si>
  <si>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</si>
  <si>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</si>
  <si>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</si>
  <si>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</si>
  <si>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</si>
  <si>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</si>
  <si>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</si>
  <si>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</si>
  <si>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</si>
  <si>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</si>
  <si>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</si>
  <si>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</si>
  <si>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</si>
  <si>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</si>
  <si>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</si>
  <si>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</si>
  <si>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</si>
  <si>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</si>
  <si>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</si>
  <si>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</si>
  <si>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</si>
  <si>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</si>
  <si>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</si>
  <si>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</si>
  <si>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</si>
  <si>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</si>
  <si>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</si>
  <si>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</si>
  <si>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</si>
  <si>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</si>
  <si>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</si>
  <si>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</si>
  <si>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</si>
  <si>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</si>
  <si>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</si>
  <si>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</si>
  <si>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</si>
  <si>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</si>
  <si>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</si>
  <si>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</si>
  <si>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</si>
  <si>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</si>
  <si>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</si>
  <si>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</si>
  <si>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</si>
  <si>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</si>
  <si>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</si>
  <si>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</si>
  <si>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</si>
  <si>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</si>
  <si>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</si>
  <si>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</si>
  <si>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</si>
  <si>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</si>
  <si>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</si>
  <si>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</si>
  <si>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</si>
  <si>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</si>
  <si>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</si>
  <si>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</si>
  <si>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</si>
  <si>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</si>
  <si>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</si>
  <si>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</si>
  <si>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</si>
  <si>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</si>
  <si>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</si>
  <si>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</si>
  <si>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</si>
  <si>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</si>
  <si>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</si>
  <si>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</si>
  <si>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</si>
  <si>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</si>
  <si>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</si>
  <si>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</si>
  <si>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</si>
  <si>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</si>
  <si>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</si>
  <si>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</si>
  <si>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</si>
  <si>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</si>
  <si>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</si>
  <si>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</si>
  <si>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</si>
  <si>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</si>
  <si>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</si>
  <si>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</si>
  <si>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</si>
  <si>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</si>
  <si>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</si>
  <si>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</si>
  <si>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</si>
  <si>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</si>
  <si>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</si>
  <si>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</si>
  <si>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</si>
  <si>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</si>
  <si>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</si>
  <si>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</si>
  <si>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</si>
  <si>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</si>
  <si>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</si>
  <si>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</si>
  <si>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</si>
  <si>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</si>
  <si>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</si>
  <si>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</si>
  <si>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</si>
  <si>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</si>
  <si>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</si>
  <si>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</si>
  <si>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</si>
  <si>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</si>
  <si>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</si>
  <si>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</si>
  <si>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</si>
  <si>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</si>
  <si>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</si>
  <si>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</si>
  <si>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</si>
  <si>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</si>
  <si>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</si>
  <si>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</si>
  <si>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</si>
  <si>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</si>
  <si>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</si>
  <si>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</si>
  <si>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</si>
  <si>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</si>
  <si>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</si>
  <si>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</si>
  <si>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</si>
  <si>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</si>
  <si>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</si>
  <si>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</si>
  <si>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</si>
  <si>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</si>
  <si>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</si>
  <si>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</si>
  <si>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</si>
  <si>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</si>
  <si>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</si>
  <si>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</si>
  <si>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</si>
  <si>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</si>
  <si>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</si>
  <si>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</si>
  <si>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</si>
  <si>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</si>
  <si>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</si>
  <si>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</si>
  <si>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</si>
  <si>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</si>
  <si>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</si>
  <si>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</si>
  <si>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MWh/h</t>
  </si>
  <si>
    <t>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</si>
</sst>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3" formatCode="_-* #,##0.00_-;\-* #,##0.00_-;_-* &quot;-&quot;??_-;_-@_-"/>
    <numFmt numFmtId="164" formatCode="#,##0\ &quot;kr&quot;;[Red]\-#,##0\ &quot;kr&quot;"/>
    <numFmt numFmtId="165" formatCode="_-* #,##0.00\ _k_r_-;\-* #,##0.00\ _k_r_-;_-* &quot;-&quot;??\ _k_r_-;_-@_-"/>
    <numFmt numFmtId="166" formatCode="_-* #,##0.00\ _€_-;\-* #,##0.00\ _€_-;_-* &quot;-&quot;??\ _€_-;_-@_-"/>
    <numFmt numFmtId="167" formatCode="0.0"/>
    <numFmt numFmtId="168" formatCode="\Te\x\t"/>
    <numFmt numFmtId="169" formatCode="0.000"/>
    <numFmt numFmtId="170" formatCode="0.0%"/>
    <numFmt numFmtId="171" formatCode="#,##0.0"/>
    <numFmt numFmtId="172" formatCode="0.0000"/>
    <numFmt numFmtId="173" formatCode="#,##0.000"/>
    <numFmt numFmtId="174" formatCode="#,##0;[Red]&quot;-&quot;#,##0"/>
    <numFmt numFmtId="175" formatCode="_ * #,##0.00_ ;_ * \-#,##0.00_ ;_ * &quot;-&quot;??_ ;_ @_ "/>
    <numFmt numFmtId="176" formatCode="_ * #,##0_ ;_ * \-#,##0_ ;_ * &quot;-&quot;_ ;_ @_ "/>
    <numFmt numFmtId="177" formatCode="_ &quot;kr&quot;\ * #,##0_ ;_ &quot;kr&quot;\ * \-#,##0_ ;_ &quot;kr&quot;\ * &quot;-&quot;_ ;_ @_ "/>
    <numFmt numFmtId="178" formatCode="_ &quot;kr&quot;\ * #,##0.00_ ;_ &quot;kr&quot;\ * \-#,##0.00_ ;_ &quot;kr&quot;\ * &quot;-&quot;??_ ;_ @_ "/>
    <numFmt numFmtId="179" formatCode="_-* #,##0.00\ [$€]_-;\-* #,##0.00\ [$€]_-;_-* &quot;-&quot;??\ [$€]_-;_-@_-"/>
    <numFmt numFmtId="180" formatCode="#,##0.0000"/>
    <numFmt numFmtId="181" formatCode="#,###,##0"/>
    <numFmt numFmtId="182" formatCode="_-[$€-2]\ * #,##0.00_-;\-[$€-2]\ * #,##0.00_-;_-[$€-2]\ * &quot;-&quot;??_-"/>
    <numFmt numFmtId="183" formatCode="#,##0;\-\ #,##0;_-\ &quot;- &quot;"/>
    <numFmt numFmtId="184" formatCode="0.00000000"/>
    <numFmt numFmtId="185" formatCode="0.00000%"/>
    <numFmt numFmtId="186" formatCode="#,##0.0000000000000000000000000000000000000000"/>
    <numFmt numFmtId="187" formatCode="#,##0.000000"/>
    <numFmt numFmtId="188" formatCode="0.000%"/>
    <numFmt numFmtId="189"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80"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177"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1"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1" fontId="23" fillId="39" borderId="0" applyNumberFormat="0" applyBorder="0">
      <protection locked="0"/>
    </xf>
    <xf numFmtId="174" fontId="24" fillId="0" borderId="0" applyFont="0" applyFill="0" applyBorder="0" applyAlignment="0" applyProtection="0"/>
    <xf numFmtId="164" fontId="24" fillId="0" borderId="0" applyFont="0" applyFill="0" applyBorder="0" applyAlignment="0" applyProtection="0"/>
    <xf numFmtId="178" fontId="25" fillId="0" borderId="0" applyFont="0" applyFill="0" applyBorder="0" applyAlignment="0" applyProtection="0"/>
    <xf numFmtId="0" fontId="30" fillId="34" borderId="18" applyNumberFormat="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9"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2"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18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182" fontId="5" fillId="0" borderId="0" applyFont="0" applyFill="0" applyBorder="0" applyAlignment="0" applyProtection="0"/>
    <xf numFmtId="179" fontId="5" fillId="0" borderId="0" applyFont="0" applyFill="0" applyBorder="0" applyAlignment="0" applyProtection="0"/>
    <xf numFmtId="179"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6">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4"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8" fontId="66" fillId="0" borderId="0" xfId="0" applyNumberFormat="1" applyFont="1" applyAlignment="1">
      <alignment vertical="center"/>
    </xf>
    <xf numFmtId="168" fontId="0" fillId="0" borderId="0" xfId="0" applyNumberFormat="1" applyAlignment="1">
      <alignment vertical="center"/>
    </xf>
    <xf numFmtId="0" fontId="61" fillId="2" borderId="0" xfId="5" quotePrefix="1" applyFont="1" applyFill="1" applyAlignment="1">
      <alignment horizontal="left"/>
    </xf>
    <xf numFmtId="168" fontId="67" fillId="7" borderId="0" xfId="0" quotePrefix="1" applyNumberFormat="1" applyFont="1" applyFill="1" applyAlignment="1">
      <alignment horizontal="left" vertical="center"/>
    </xf>
    <xf numFmtId="168" fontId="58" fillId="0" borderId="0" xfId="0" applyNumberFormat="1" applyFont="1" applyAlignment="1">
      <alignment horizontal="center" vertical="center"/>
    </xf>
    <xf numFmtId="0" fontId="0" fillId="0" borderId="0" xfId="0" quotePrefix="1" applyAlignment="1">
      <alignment vertical="top"/>
    </xf>
    <xf numFmtId="172"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7"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3"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7" fontId="58" fillId="6" borderId="0" xfId="5" applyNumberFormat="1" applyFont="1" applyFill="1"/>
    <xf numFmtId="167"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9" fontId="58" fillId="0" borderId="0" xfId="5" applyNumberFormat="1" applyFont="1" applyAlignment="1">
      <alignment wrapText="1"/>
    </xf>
    <xf numFmtId="167"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1" fontId="60" fillId="0" borderId="0" xfId="0" applyNumberFormat="1" applyFont="1" applyAlignment="1">
      <alignment horizontal="center"/>
    </xf>
    <xf numFmtId="171"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1" fontId="58" fillId="0" borderId="0" xfId="0" applyNumberFormat="1" applyFont="1" applyAlignment="1">
      <alignment vertical="top"/>
    </xf>
    <xf numFmtId="167"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1"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1"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8" fontId="58" fillId="49" borderId="0" xfId="0" applyNumberFormat="1" applyFont="1" applyFill="1" applyAlignment="1">
      <alignment vertical="center"/>
    </xf>
    <xf numFmtId="168"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8" fontId="58" fillId="51" borderId="0" xfId="0" quotePrefix="1" applyNumberFormat="1" applyFont="1" applyFill="1" applyAlignment="1">
      <alignment horizontal="left" vertical="top" wrapText="1"/>
    </xf>
    <xf numFmtId="168" fontId="58" fillId="51" borderId="0" xfId="0" applyNumberFormat="1" applyFont="1" applyFill="1" applyAlignment="1">
      <alignment vertical="top"/>
    </xf>
    <xf numFmtId="168" fontId="58" fillId="51" borderId="0" xfId="0" quotePrefix="1" applyNumberFormat="1" applyFont="1" applyFill="1" applyAlignment="1">
      <alignment horizontal="left" vertical="top"/>
    </xf>
    <xf numFmtId="168" fontId="58" fillId="51" borderId="4" xfId="0" applyNumberFormat="1" applyFont="1" applyFill="1" applyBorder="1" applyAlignment="1">
      <alignment vertical="top"/>
    </xf>
    <xf numFmtId="168" fontId="58" fillId="51" borderId="0" xfId="0" applyNumberFormat="1" applyFont="1" applyFill="1" applyAlignment="1">
      <alignment vertical="top" wrapText="1"/>
    </xf>
    <xf numFmtId="168" fontId="58" fillId="51" borderId="4" xfId="0" applyNumberFormat="1" applyFont="1" applyFill="1" applyBorder="1" applyAlignment="1">
      <alignment vertical="top" wrapText="1"/>
    </xf>
    <xf numFmtId="171"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1"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9"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9"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9"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9"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9" fontId="58" fillId="53" borderId="4" xfId="5" applyNumberFormat="1" applyFont="1" applyFill="1" applyBorder="1" applyAlignment="1">
      <alignment horizontal="left" vertical="top" wrapText="1"/>
    </xf>
    <xf numFmtId="169" fontId="58" fillId="53" borderId="0" xfId="5" applyNumberFormat="1" applyFont="1" applyFill="1" applyAlignment="1">
      <alignment horizontal="left" wrapText="1"/>
    </xf>
    <xf numFmtId="169"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9"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9"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8" fontId="66" fillId="53" borderId="0" xfId="0" applyNumberFormat="1" applyFont="1" applyFill="1" applyAlignment="1">
      <alignment vertical="top"/>
    </xf>
    <xf numFmtId="168" fontId="58" fillId="53" borderId="0" xfId="0" applyNumberFormat="1" applyFont="1" applyFill="1" applyAlignment="1">
      <alignment vertical="top"/>
    </xf>
    <xf numFmtId="0" fontId="0" fillId="53" borderId="0" xfId="0" applyFill="1" applyAlignment="1">
      <alignment vertical="top"/>
    </xf>
    <xf numFmtId="168" fontId="0" fillId="53" borderId="0" xfId="0" applyNumberFormat="1" applyFill="1" applyAlignment="1">
      <alignment vertical="top"/>
    </xf>
    <xf numFmtId="0" fontId="0" fillId="53" borderId="1" xfId="0" applyFill="1" applyBorder="1" applyAlignment="1">
      <alignment horizontal="center" vertical="center"/>
    </xf>
    <xf numFmtId="168" fontId="66" fillId="53" borderId="4" xfId="0" applyNumberFormat="1" applyFont="1" applyFill="1" applyBorder="1" applyAlignment="1">
      <alignment vertical="top"/>
    </xf>
    <xf numFmtId="168" fontId="58" fillId="53" borderId="4" xfId="0" applyNumberFormat="1" applyFont="1" applyFill="1" applyBorder="1" applyAlignment="1">
      <alignment vertical="top"/>
    </xf>
    <xf numFmtId="0" fontId="0" fillId="53" borderId="4" xfId="0" applyFill="1" applyBorder="1" applyAlignment="1">
      <alignment vertical="top"/>
    </xf>
    <xf numFmtId="168" fontId="63" fillId="53" borderId="0" xfId="0" applyNumberFormat="1" applyFont="1" applyFill="1" applyAlignment="1">
      <alignment vertical="top"/>
    </xf>
    <xf numFmtId="168" fontId="58" fillId="53" borderId="0" xfId="0" applyNumberFormat="1" applyFont="1" applyFill="1" applyAlignment="1">
      <alignment horizontal="left" vertical="center"/>
    </xf>
    <xf numFmtId="168" fontId="58" fillId="53" borderId="0" xfId="0" applyNumberFormat="1" applyFont="1" applyFill="1" applyAlignment="1">
      <alignment horizontal="center" vertical="center"/>
    </xf>
    <xf numFmtId="168" fontId="0" fillId="53" borderId="0" xfId="0" applyNumberFormat="1" applyFill="1" applyAlignment="1">
      <alignment vertical="center"/>
    </xf>
    <xf numFmtId="168" fontId="0" fillId="53" borderId="0" xfId="0" applyNumberFormat="1" applyFill="1" applyAlignment="1">
      <alignment horizontal="left" vertical="center"/>
    </xf>
    <xf numFmtId="168" fontId="0" fillId="53" borderId="4" xfId="0" applyNumberFormat="1" applyFill="1" applyBorder="1" applyAlignment="1">
      <alignment vertical="center"/>
    </xf>
    <xf numFmtId="168"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8" fontId="55" fillId="2" borderId="1" xfId="0" applyNumberFormat="1" applyFont="1" applyFill="1" applyBorder="1" applyAlignment="1">
      <alignment vertical="center"/>
    </xf>
    <xf numFmtId="168"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70" fontId="81" fillId="0" borderId="0" xfId="1" applyNumberFormat="1" applyFont="1" applyAlignment="1">
      <alignment horizontal="right"/>
    </xf>
    <xf numFmtId="9" fontId="81" fillId="0" borderId="0" xfId="1" applyFont="1" applyAlignment="1">
      <alignment horizontal="right"/>
    </xf>
    <xf numFmtId="170"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9" fontId="14" fillId="0" borderId="0" xfId="5" applyNumberFormat="1" applyFont="1"/>
    <xf numFmtId="171" fontId="58" fillId="0" borderId="0" xfId="0" applyNumberFormat="1" applyFont="1" applyAlignment="1">
      <alignment horizontal="center"/>
    </xf>
    <xf numFmtId="0" fontId="61" fillId="0" borderId="0" xfId="0" quotePrefix="1" applyFont="1" applyAlignment="1">
      <alignment horizontal="left" wrapText="1"/>
    </xf>
    <xf numFmtId="171"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70"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5" fontId="1" fillId="0" borderId="0" xfId="1" applyNumberFormat="1" applyAlignment="1">
      <alignment vertical="top"/>
    </xf>
    <xf numFmtId="170" fontId="58" fillId="0" borderId="0" xfId="1" applyNumberFormat="1" applyFont="1"/>
    <xf numFmtId="0" fontId="1" fillId="0" borderId="0" xfId="5" quotePrefix="1" applyFont="1" applyAlignment="1">
      <alignment vertical="top"/>
    </xf>
    <xf numFmtId="171" fontId="58" fillId="42" borderId="0" xfId="0" applyNumberFormat="1" applyFont="1" applyFill="1"/>
    <xf numFmtId="173" fontId="1" fillId="58" borderId="0" xfId="0" applyNumberFormat="1" applyFont="1" applyFill="1"/>
    <xf numFmtId="3" fontId="1" fillId="58" borderId="0" xfId="0" applyNumberFormat="1" applyFont="1" applyFill="1" applyAlignment="1">
      <alignment horizontal="right" vertical="top"/>
    </xf>
    <xf numFmtId="171"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3" fontId="1" fillId="58" borderId="0" xfId="0" applyNumberFormat="1" applyFont="1" applyFill="1" applyAlignment="1">
      <alignment vertical="top"/>
    </xf>
    <xf numFmtId="167" fontId="58" fillId="49" borderId="0" xfId="5" applyNumberFormat="1" applyFont="1" applyFill="1" applyAlignment="1">
      <alignment horizontal="right"/>
    </xf>
    <xf numFmtId="167" fontId="58" fillId="49" borderId="4" xfId="5" applyNumberFormat="1" applyFont="1" applyFill="1" applyBorder="1" applyAlignment="1">
      <alignment horizontal="right"/>
    </xf>
    <xf numFmtId="171"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1"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1" fontId="58" fillId="49" borderId="0" xfId="5" applyNumberFormat="1" applyFont="1" applyFill="1" applyAlignment="1">
      <alignment horizontal="right"/>
    </xf>
    <xf numFmtId="171"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7" fontId="58" fillId="6" borderId="0" xfId="5" applyNumberFormat="1" applyFont="1" applyFill="1" applyAlignment="1">
      <alignment horizontal="left"/>
    </xf>
    <xf numFmtId="167"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7"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7"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1" fontId="11" fillId="45" borderId="0" xfId="6" applyNumberFormat="1" applyFont="1" applyFill="1" applyAlignment="1">
      <alignment horizontal="center" vertical="center"/>
    </xf>
    <xf numFmtId="167"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1"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7"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70"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7"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1" fontId="14" fillId="0" borderId="0" xfId="5" applyNumberFormat="1" applyFont="1" applyAlignment="1">
      <alignment horizontal="right"/>
    </xf>
    <xf numFmtId="171"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3" fontId="0" fillId="58" borderId="0" xfId="0" applyNumberFormat="1" applyFill="1"/>
    <xf numFmtId="171" fontId="1" fillId="0" borderId="0" xfId="5" applyNumberFormat="1" applyFont="1"/>
    <xf numFmtId="171" fontId="14" fillId="0" borderId="0" xfId="5" applyNumberFormat="1" applyFont="1" applyAlignment="1">
      <alignment horizontal="center" vertical="center"/>
    </xf>
    <xf numFmtId="171" fontId="1" fillId="0" borderId="0" xfId="5" applyNumberFormat="1" applyFont="1" applyAlignment="1">
      <alignment vertical="top"/>
    </xf>
    <xf numFmtId="173" fontId="14" fillId="0" borderId="0" xfId="5" applyNumberFormat="1" applyFont="1" applyAlignment="1">
      <alignment horizontal="center"/>
    </xf>
    <xf numFmtId="171"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1" fontId="14" fillId="3" borderId="0" xfId="0" applyNumberFormat="1" applyFont="1" applyFill="1"/>
    <xf numFmtId="180" fontId="0" fillId="0" borderId="0" xfId="0" applyNumberFormat="1" applyAlignment="1">
      <alignment vertical="center"/>
    </xf>
    <xf numFmtId="186" fontId="0" fillId="0" borderId="0" xfId="0" applyNumberFormat="1" applyAlignment="1">
      <alignment vertical="center"/>
    </xf>
    <xf numFmtId="3" fontId="94" fillId="57" borderId="25" xfId="0" applyNumberFormat="1" applyFont="1" applyFill="1" applyBorder="1" applyAlignment="1">
      <alignment horizontal="right"/>
    </xf>
    <xf numFmtId="171" fontId="1" fillId="9" borderId="0" xfId="0" applyNumberFormat="1" applyFont="1" applyFill="1"/>
    <xf numFmtId="4" fontId="1" fillId="9" borderId="0" xfId="0" applyNumberFormat="1" applyFont="1" applyFill="1"/>
    <xf numFmtId="171"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1" fontId="57" fillId="9" borderId="0" xfId="0" applyNumberFormat="1" applyFont="1" applyFill="1" applyAlignment="1">
      <alignment horizontal="right" vertical="center"/>
    </xf>
    <xf numFmtId="171"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3"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1"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3" fontId="58" fillId="58" borderId="0" xfId="0" applyNumberFormat="1" applyFont="1" applyFill="1"/>
    <xf numFmtId="0" fontId="60" fillId="53" borderId="0" xfId="5" applyFont="1" applyFill="1" applyAlignment="1">
      <alignment wrapText="1"/>
    </xf>
    <xf numFmtId="171"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80" fontId="60" fillId="0" borderId="0" xfId="0" applyNumberFormat="1" applyFont="1" applyAlignment="1">
      <alignment horizontal="center"/>
    </xf>
    <xf numFmtId="9" fontId="55" fillId="0" borderId="0" xfId="1" applyFont="1"/>
    <xf numFmtId="170" fontId="55" fillId="0" borderId="0" xfId="1" applyNumberFormat="1" applyFont="1"/>
    <xf numFmtId="171" fontId="62" fillId="0" borderId="0" xfId="5" applyNumberFormat="1" applyFont="1"/>
    <xf numFmtId="1" fontId="1" fillId="0" borderId="0" xfId="5" applyNumberFormat="1" applyFont="1" applyAlignment="1">
      <alignment horizontal="right"/>
    </xf>
    <xf numFmtId="167"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1"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1" fontId="1" fillId="0" borderId="0" xfId="5" applyNumberFormat="1" applyFont="1" applyAlignment="1">
      <alignment horizontal="center"/>
    </xf>
    <xf numFmtId="171" fontId="57" fillId="42" borderId="0" xfId="0" applyNumberFormat="1" applyFont="1" applyFill="1" applyAlignment="1">
      <alignment horizontal="right" vertical="center"/>
    </xf>
    <xf numFmtId="171" fontId="1" fillId="58" borderId="0" xfId="0" applyNumberFormat="1" applyFont="1" applyFill="1" applyAlignment="1">
      <alignment horizontal="right" vertical="top"/>
    </xf>
    <xf numFmtId="171" fontId="0" fillId="58" borderId="0" xfId="0" applyNumberFormat="1" applyFill="1"/>
    <xf numFmtId="3" fontId="0" fillId="58" borderId="0" xfId="0" applyNumberFormat="1" applyFill="1"/>
    <xf numFmtId="0" fontId="60" fillId="0" borderId="0" xfId="5" applyFont="1" applyAlignment="1">
      <alignment horizontal="center" vertical="center"/>
    </xf>
    <xf numFmtId="167"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7" fontId="0" fillId="58" borderId="0" xfId="0" applyNumberFormat="1" applyFill="1"/>
    <xf numFmtId="167"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1"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9"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3" fontId="58" fillId="41" borderId="0" xfId="5" applyNumberFormat="1" applyFont="1" applyFill="1" applyAlignment="1">
      <alignment horizontal="center"/>
    </xf>
    <xf numFmtId="173" fontId="0" fillId="53" borderId="0" xfId="0" applyNumberFormat="1" applyFill="1"/>
    <xf numFmtId="180" fontId="58" fillId="41" borderId="0" xfId="5" applyNumberFormat="1" applyFont="1" applyFill="1" applyAlignment="1">
      <alignment horizontal="center"/>
    </xf>
    <xf numFmtId="180"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7" fontId="0" fillId="46" borderId="0" xfId="0" applyNumberFormat="1" applyFill="1" applyAlignment="1">
      <alignment vertical="center"/>
    </xf>
    <xf numFmtId="171"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1" fontId="58" fillId="58" borderId="0" xfId="0" applyNumberFormat="1" applyFont="1" applyFill="1" applyAlignment="1">
      <alignment vertical="top"/>
    </xf>
    <xf numFmtId="173"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8" fontId="11" fillId="51" borderId="4" xfId="0" quotePrefix="1" applyNumberFormat="1" applyFont="1" applyFill="1" applyBorder="1" applyAlignment="1">
      <alignment horizontal="left" vertical="top" wrapText="1"/>
    </xf>
    <xf numFmtId="171" fontId="91" fillId="61" borderId="0" xfId="0" applyNumberFormat="1" applyFont="1" applyFill="1" applyAlignment="1">
      <alignment vertical="center"/>
    </xf>
    <xf numFmtId="187"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7" fontId="1" fillId="0" borderId="0" xfId="5" applyNumberFormat="1" applyFont="1"/>
    <xf numFmtId="171" fontId="58" fillId="53" borderId="2" xfId="5" applyNumberFormat="1" applyFont="1" applyFill="1" applyBorder="1" applyAlignment="1">
      <alignment horizontal="right" vertical="center"/>
    </xf>
    <xf numFmtId="171"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9"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7" fontId="1" fillId="0" borderId="0" xfId="5" applyNumberFormat="1" applyFont="1" applyAlignment="1">
      <alignment vertical="top"/>
    </xf>
    <xf numFmtId="4" fontId="60" fillId="53" borderId="2" xfId="5" applyNumberFormat="1" applyFont="1" applyFill="1" applyBorder="1" applyAlignment="1">
      <alignment horizontal="right" vertical="center"/>
    </xf>
    <xf numFmtId="171"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7" fontId="1" fillId="3" borderId="0" xfId="5" applyNumberFormat="1" applyFont="1" applyFill="1"/>
    <xf numFmtId="167" fontId="1" fillId="3" borderId="0" xfId="0" applyNumberFormat="1" applyFont="1" applyFill="1"/>
    <xf numFmtId="167"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7"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9"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80" fontId="1" fillId="58" borderId="0" xfId="0" applyNumberFormat="1" applyFont="1" applyFill="1"/>
    <xf numFmtId="168"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7" fontId="0" fillId="3" borderId="0" xfId="0" applyNumberFormat="1" applyFill="1"/>
    <xf numFmtId="4" fontId="0" fillId="0" borderId="40" xfId="0" applyNumberFormat="1" applyBorder="1"/>
    <xf numFmtId="171"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1" fontId="0" fillId="0" borderId="53" xfId="0" applyNumberFormat="1" applyBorder="1"/>
    <xf numFmtId="171" fontId="0" fillId="0" borderId="40" xfId="0" applyNumberFormat="1" applyBorder="1"/>
    <xf numFmtId="171" fontId="0" fillId="41" borderId="0" xfId="0" applyNumberFormat="1" applyFill="1" applyAlignment="1">
      <alignment vertical="center"/>
    </xf>
    <xf numFmtId="171" fontId="0" fillId="0" borderId="42" xfId="0" applyNumberFormat="1" applyBorder="1"/>
    <xf numFmtId="171" fontId="0" fillId="0" borderId="39" xfId="0" applyNumberFormat="1" applyBorder="1"/>
    <xf numFmtId="0" fontId="0" fillId="0" borderId="0" xfId="0" applyAlignment="1">
      <alignment horizontal="center" vertical="center"/>
    </xf>
    <xf numFmtId="10" fontId="1" fillId="0" borderId="0" xfId="1" applyNumberFormat="1" applyFont="1"/>
    <xf numFmtId="171" fontId="1" fillId="0" borderId="0" xfId="5" applyNumberFormat="1" applyFont="1" applyAlignment="1">
      <alignment horizontal="center" vertical="center"/>
    </xf>
    <xf numFmtId="3" fontId="58" fillId="62" borderId="0" xfId="0" applyNumberFormat="1" applyFont="1" applyFill="1" applyAlignment="1">
      <alignment vertical="center"/>
    </xf>
    <xf numFmtId="188"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9"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70" fontId="0" fillId="0" borderId="0" xfId="1" applyNumberFormat="1" applyFont="1"/>
    <xf numFmtId="171" fontId="14" fillId="3" borderId="0" xfId="5" applyNumberFormat="1" applyFont="1" applyFill="1"/>
    <xf numFmtId="3" fontId="1" fillId="0" borderId="0" xfId="1" applyNumberFormat="1" applyFont="1"/>
    <xf numFmtId="170" fontId="1" fillId="0" borderId="0" xfId="1" applyNumberFormat="1" applyFont="1" applyAlignment="1">
      <alignment vertical="top" wrapText="1"/>
    </xf>
    <xf numFmtId="170" fontId="1" fillId="50" borderId="0" xfId="0" applyNumberFormat="1" applyFont="1" applyFill="1" applyAlignment="1">
      <alignment vertical="top" wrapText="1"/>
    </xf>
    <xf numFmtId="189"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1" fontId="101" fillId="3" borderId="0" xfId="0" applyNumberFormat="1" applyFont="1" applyFill="1"/>
    <xf numFmtId="1" fontId="101" fillId="3" borderId="0" xfId="0" applyNumberFormat="1" applyFont="1" applyFill="1"/>
    <xf numFmtId="167"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7" fontId="108" fillId="3" borderId="0" xfId="0" applyNumberFormat="1" applyFont="1" applyFill="1"/>
    <xf numFmtId="4" fontId="15" fillId="3" borderId="0" xfId="0" applyNumberFormat="1" applyFont="1" applyFill="1"/>
    <xf numFmtId="171" fontId="15" fillId="3" borderId="0" xfId="0" applyNumberFormat="1" applyFont="1" applyFill="1"/>
    <xf numFmtId="167" fontId="15" fillId="3" borderId="0" xfId="0" applyNumberFormat="1" applyFont="1" applyFill="1"/>
    <xf numFmtId="167"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7"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7" fontId="62" fillId="3" borderId="0" xfId="0" applyNumberFormat="1" applyFont="1" applyFill="1"/>
    <xf numFmtId="189" fontId="58" fillId="0" borderId="0" xfId="1" applyNumberFormat="1" applyFont="1"/>
    <xf numFmtId="3" fontId="60" fillId="0" borderId="0" xfId="0" applyNumberFormat="1" applyFont="1"/>
    <xf numFmtId="170" fontId="0" fillId="52" borderId="0" xfId="1" applyNumberFormat="1" applyFont="1" applyFill="1" applyAlignment="1">
      <alignment horizontal="right" vertical="center"/>
    </xf>
    <xf numFmtId="170"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1" fontId="1" fillId="3" borderId="0" xfId="0" applyNumberFormat="1" applyFont="1" applyFill="1" applyAlignment="1">
      <alignment vertical="top"/>
    </xf>
    <xf numFmtId="173"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1" fontId="1" fillId="0" borderId="0" xfId="0" applyNumberFormat="1" applyFont="1"/>
    <xf numFmtId="9" fontId="58" fillId="0" borderId="0" xfId="1" applyFont="1" applyFill="1" applyAlignment="1">
      <alignment vertical="top" wrapText="1"/>
    </xf>
    <xf numFmtId="170" fontId="55" fillId="0" borderId="0" xfId="1" applyNumberFormat="1" applyFont="1" applyFill="1"/>
    <xf numFmtId="0" fontId="61" fillId="0" borderId="0" xfId="5" quotePrefix="1" applyFont="1" applyAlignment="1">
      <alignment horizontal="left" vertical="top"/>
    </xf>
    <xf numFmtId="173" fontId="0" fillId="0" borderId="0" xfId="0" applyNumberFormat="1"/>
    <xf numFmtId="4" fontId="1" fillId="0" borderId="0" xfId="0" applyNumberFormat="1" applyFont="1"/>
    <xf numFmtId="3" fontId="58" fillId="0" borderId="0" xfId="5" applyNumberFormat="1" applyFont="1" applyAlignment="1">
      <alignment horizontal="right"/>
    </xf>
    <xf numFmtId="173" fontId="1" fillId="0" borderId="0" xfId="0" applyNumberFormat="1" applyFont="1"/>
    <xf numFmtId="4" fontId="58" fillId="0" borderId="0" xfId="1" applyNumberFormat="1" applyFont="1" applyFill="1"/>
    <xf numFmtId="2" fontId="58" fillId="0" borderId="0" xfId="1" applyNumberFormat="1" applyFont="1" applyFill="1"/>
    <xf numFmtId="173"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8"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0" fontId="55" fillId="48" borderId="30"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44" xfId="0" applyFont="1" applyFill="1" applyBorder="1" applyAlignment="1">
      <alignment horizontal="center" vertical="center" wrapText="1"/>
    </xf>
    <xf numFmtId="9" fontId="0" fillId="0" borderId="0" xfId="0" applyNumberFormat="1" applyAlignment="1">
      <alignment horizontal="center" vertical="top" wrapText="1"/>
    </xf>
    <xf numFmtId="1" fontId="0" fillId="5" borderId="0" xfId="0" applyNumberFormat="1" applyFill="1"/>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xfId="46654" builtinId="8"/>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xfId="1" builtinId="5"/>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3" t="s">
        <v>48</v>
      </c>
      <c r="E18" s="944"/>
      <c r="F18" s="944"/>
      <c r="G18" s="944"/>
      <c r="H18" s="944"/>
      <c r="I18" s="944"/>
      <c r="J18" s="944"/>
      <c r="K18" s="944"/>
      <c r="L18" s="944"/>
      <c r="M18" s="944"/>
      <c r="N18" s="944"/>
      <c r="O18" s="944"/>
      <c r="P18" s="944"/>
      <c r="Q18" s="944"/>
    </row>
    <row r="19" spans="2:17" s="303" customFormat="1" x14ac:dyDescent="0.3">
      <c r="B19" s="432" t="s">
        <v>49</v>
      </c>
      <c r="C19" s="432" t="s">
        <v>43</v>
      </c>
      <c r="D19" s="943" t="s">
        <v>50</v>
      </c>
      <c r="E19" s="944"/>
      <c r="F19" s="944"/>
      <c r="G19" s="944"/>
      <c r="H19" s="944"/>
      <c r="I19" s="944"/>
      <c r="J19" s="944"/>
      <c r="K19" s="944"/>
      <c r="L19" s="944"/>
      <c r="M19" s="944"/>
      <c r="N19" s="944"/>
      <c r="O19" s="944"/>
      <c r="P19" s="944"/>
      <c r="Q19" s="944"/>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6" t="s">
        <v>66</v>
      </c>
      <c r="D26" s="303" t="s">
        <v>67</v>
      </c>
    </row>
    <row r="27" spans="2:17" s="303" customFormat="1" x14ac:dyDescent="0.3">
      <c r="B27" s="4" t="s">
        <v>68</v>
      </c>
      <c r="C27" s="946"/>
      <c r="D27" s="303" t="s">
        <v>69</v>
      </c>
    </row>
    <row r="28" spans="2:17" s="303" customFormat="1" x14ac:dyDescent="0.3">
      <c r="B28" s="4" t="s">
        <v>70</v>
      </c>
      <c r="C28" s="946"/>
      <c r="D28" s="303" t="s">
        <v>71</v>
      </c>
    </row>
    <row r="29" spans="2:17" x14ac:dyDescent="0.3">
      <c r="B29" s="4" t="s">
        <v>72</v>
      </c>
      <c r="C29" s="946"/>
      <c r="D29" s="945" t="s">
        <v>73</v>
      </c>
      <c r="E29" s="945"/>
      <c r="F29" s="945"/>
      <c r="G29" s="945"/>
      <c r="H29" s="945"/>
      <c r="I29" s="945"/>
      <c r="J29" s="945"/>
      <c r="K29" s="945"/>
    </row>
    <row r="30" spans="2:17" x14ac:dyDescent="0.3">
      <c r="B30" s="4" t="s">
        <v>74</v>
      </c>
      <c r="C30" s="946"/>
      <c r="D30" s="945"/>
      <c r="E30" s="945"/>
      <c r="F30" s="945"/>
      <c r="G30" s="945"/>
      <c r="H30" s="945"/>
      <c r="I30" s="945"/>
      <c r="J30" s="945"/>
      <c r="K30" s="945"/>
    </row>
    <row r="31" spans="2:17" x14ac:dyDescent="0.3">
      <c r="B31" s="4" t="s">
        <v>75</v>
      </c>
      <c r="C31" s="946"/>
      <c r="D31" s="945"/>
      <c r="E31" s="945"/>
      <c r="F31" s="945"/>
      <c r="G31" s="945"/>
      <c r="H31" s="945"/>
      <c r="I31" s="945"/>
      <c r="J31" s="945"/>
      <c r="K31" s="945"/>
    </row>
    <row r="32" spans="2:17" x14ac:dyDescent="0.3">
      <c r="B32" s="4" t="s">
        <v>76</v>
      </c>
      <c r="C32" s="946"/>
      <c r="D32" s="945"/>
      <c r="E32" s="945"/>
      <c r="F32" s="945"/>
      <c r="G32" s="945"/>
      <c r="H32" s="945"/>
      <c r="I32" s="945"/>
      <c r="J32" s="945"/>
      <c r="K32" s="945"/>
    </row>
    <row r="33" spans="2:11" x14ac:dyDescent="0.3">
      <c r="B33" s="4" t="s">
        <v>77</v>
      </c>
      <c r="C33" s="946"/>
      <c r="D33" s="945"/>
      <c r="E33" s="945"/>
      <c r="F33" s="945"/>
      <c r="G33" s="945"/>
      <c r="H33" s="945"/>
      <c r="I33" s="945"/>
      <c r="J33" s="945"/>
      <c r="K33" s="945"/>
    </row>
    <row r="34" spans="2:11" x14ac:dyDescent="0.3">
      <c r="B34" s="4" t="s">
        <v>78</v>
      </c>
      <c r="C34" s="946"/>
      <c r="D34" s="945"/>
      <c r="E34" s="945"/>
      <c r="F34" s="945"/>
      <c r="G34" s="945"/>
      <c r="H34" s="945"/>
      <c r="I34" s="945"/>
      <c r="J34" s="945"/>
      <c r="K34" s="945"/>
    </row>
    <row r="35" spans="2:11" x14ac:dyDescent="0.3">
      <c r="B35" s="4" t="s">
        <v>79</v>
      </c>
      <c r="C35" s="946"/>
      <c r="D35" s="945"/>
      <c r="E35" s="945"/>
      <c r="F35" s="945"/>
      <c r="G35" s="945"/>
      <c r="H35" s="945"/>
      <c r="I35" s="945"/>
      <c r="J35" s="945"/>
      <c r="K35" s="945"/>
    </row>
    <row r="36" spans="2:11" x14ac:dyDescent="0.3">
      <c r="B36" s="4" t="s">
        <v>80</v>
      </c>
      <c r="C36" s="946"/>
      <c r="D36" s="945"/>
      <c r="E36" s="945"/>
      <c r="F36" s="945"/>
      <c r="G36" s="945"/>
      <c r="H36" s="945"/>
      <c r="I36" s="945"/>
      <c r="J36" s="945"/>
      <c r="K36" s="945"/>
    </row>
    <row r="37" spans="2:11" x14ac:dyDescent="0.3">
      <c r="B37" s="4" t="s">
        <v>81</v>
      </c>
      <c r="C37" s="946"/>
      <c r="D37" s="945"/>
      <c r="E37" s="945"/>
      <c r="F37" s="945"/>
      <c r="G37" s="945"/>
      <c r="H37" s="945"/>
      <c r="I37" s="945"/>
      <c r="J37" s="945"/>
      <c r="K37" s="945"/>
    </row>
    <row r="38" spans="2:11" x14ac:dyDescent="0.3">
      <c r="B38" s="4" t="s">
        <v>82</v>
      </c>
      <c r="C38" s="946"/>
      <c r="D38" s="945"/>
      <c r="E38" s="945"/>
      <c r="F38" s="945"/>
      <c r="G38" s="945"/>
      <c r="H38" s="945"/>
      <c r="I38" s="945"/>
      <c r="J38" s="945"/>
      <c r="K38" s="945"/>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7" t="s">
        <v>83</v>
      </c>
      <c r="E4" s="947"/>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row r="24" spans="3:3" x14ac:dyDescent="0.3">
      <c r="C24" s="942">
        <f>'[5]Region-Time Slices'!M16</f>
        <v>4.1666666666666664E-2</v>
      </c>
    </row>
    <row r="25" spans="3:3" x14ac:dyDescent="0.3">
      <c r="C25" s="942">
        <f>'[5]Region-Time Slices'!M17</f>
        <v>4.1666666666666664E-2</v>
      </c>
    </row>
    <row r="26" spans="3:3" x14ac:dyDescent="0.3">
      <c r="C26" s="942">
        <f>'[5]Region-Time Slices'!M18</f>
        <v>4.1666666666666664E-2</v>
      </c>
    </row>
    <row r="27" spans="3:3" x14ac:dyDescent="0.3">
      <c r="C27" s="942">
        <f>'[5]Region-Time Slices'!M19</f>
        <v>4.1666666666666664E-2</v>
      </c>
    </row>
    <row r="28" spans="3:3" x14ac:dyDescent="0.3">
      <c r="C28" s="942">
        <f>'[5]Region-Time Slices'!M20</f>
        <v>4.1666666666666664E-2</v>
      </c>
    </row>
    <row r="29" spans="3:3" x14ac:dyDescent="0.3">
      <c r="C29" s="942">
        <f>'[5]Region-Time Slices'!M21</f>
        <v>4.1666666666666664E-2</v>
      </c>
    </row>
    <row r="30" spans="3:3" x14ac:dyDescent="0.3">
      <c r="C30" s="942">
        <f>'[5]Region-Time Slices'!M22</f>
        <v>4.1666666666666664E-2</v>
      </c>
    </row>
    <row r="31" spans="3:3" x14ac:dyDescent="0.3">
      <c r="C31" s="942">
        <f>'[5]Region-Time Slices'!M23</f>
        <v>4.1666666666666664E-2</v>
      </c>
    </row>
    <row r="32" spans="3:3" x14ac:dyDescent="0.3">
      <c r="C32" s="942">
        <f>'[5]Region-Time Slices'!M24</f>
        <v>4.1666666666666664E-2</v>
      </c>
    </row>
    <row r="33" spans="3:3" x14ac:dyDescent="0.3">
      <c r="C33" s="942">
        <f>'[5]Region-Time Slices'!M25</f>
        <v>4.1666666666666664E-2</v>
      </c>
    </row>
    <row r="34" spans="3:3" x14ac:dyDescent="0.3">
      <c r="C34" s="942">
        <f>'[5]Region-Time Slices'!M26</f>
        <v>4.1666666666666664E-2</v>
      </c>
    </row>
    <row r="35" spans="3:3" x14ac:dyDescent="0.3">
      <c r="C35" s="942">
        <f>'[5]Region-Time Slices'!M27</f>
        <v>0</v>
      </c>
    </row>
    <row r="36" spans="3:3" x14ac:dyDescent="0.3">
      <c r="C36" s="942">
        <f>'[5]Region-Time Slices'!M28</f>
        <v>0</v>
      </c>
    </row>
    <row r="37" spans="3:3" x14ac:dyDescent="0.3">
      <c r="C37" s="942">
        <f>'[5]Region-Time Slices'!M29</f>
        <v>0</v>
      </c>
    </row>
    <row r="38" spans="3:3" x14ac:dyDescent="0.3">
      <c r="C38" s="942">
        <f>'[5]Region-Time Slices'!M30</f>
        <v>0</v>
      </c>
    </row>
    <row r="39" spans="3:3" x14ac:dyDescent="0.3">
      <c r="C39" s="942">
        <f>'[5]Region-Time Slices'!M31</f>
        <v>0</v>
      </c>
    </row>
    <row r="40" spans="3:3" x14ac:dyDescent="0.3">
      <c r="C40" s="942">
        <f>'[5]Region-Time Slices'!M32</f>
        <v>0</v>
      </c>
    </row>
    <row r="41" spans="3:3" x14ac:dyDescent="0.3">
      <c r="C41" s="942">
        <f>'[5]Region-Time Slices'!M33</f>
        <v>0</v>
      </c>
    </row>
    <row r="42" spans="3:3" x14ac:dyDescent="0.3">
      <c r="C42" s="942">
        <f>'[5]Region-Time Slices'!M34</f>
        <v>0</v>
      </c>
    </row>
    <row r="43" spans="3:3" x14ac:dyDescent="0.3">
      <c r="C43" s="942">
        <f>'[5]Region-Time Slices'!M35</f>
        <v>0</v>
      </c>
    </row>
    <row r="44" spans="3:3" x14ac:dyDescent="0.3">
      <c r="C44" s="942">
        <f>'[5]Region-Time Slices'!M36</f>
        <v>0</v>
      </c>
    </row>
    <row r="45" spans="3:3" x14ac:dyDescent="0.3">
      <c r="C45" s="942">
        <f>'[5]Region-Time Slices'!M37</f>
        <v>0</v>
      </c>
    </row>
    <row r="46" spans="3:3" x14ac:dyDescent="0.3">
      <c r="C46" s="942">
        <f>'[5]Region-Time Slices'!M38</f>
        <v>0</v>
      </c>
    </row>
    <row r="47" spans="3:3" x14ac:dyDescent="0.3">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8" t="s">
        <v>103</v>
      </c>
      <c r="C7" s="950" t="s">
        <v>102</v>
      </c>
      <c r="D7" s="951"/>
      <c r="E7" s="950" t="s">
        <v>123</v>
      </c>
      <c r="F7" s="951"/>
      <c r="G7" s="950" t="s">
        <v>194</v>
      </c>
      <c r="H7" s="952"/>
      <c r="I7" s="950" t="s">
        <v>195</v>
      </c>
      <c r="J7" s="951"/>
      <c r="K7" s="950" t="s">
        <v>162</v>
      </c>
      <c r="L7" s="951"/>
      <c r="M7" s="950" t="s">
        <v>196</v>
      </c>
      <c r="N7" s="951"/>
      <c r="O7" s="950" t="s">
        <v>170</v>
      </c>
      <c r="P7" s="952"/>
      <c r="Q7" s="950" t="s">
        <v>197</v>
      </c>
      <c r="R7" s="953"/>
      <c r="S7" s="338"/>
      <c r="T7" s="338"/>
      <c r="U7" s="338"/>
      <c r="V7" s="338"/>
      <c r="W7" s="338"/>
      <c r="X7" s="338"/>
      <c r="Y7" s="126"/>
      <c r="Z7" s="339"/>
      <c r="AA7" s="340"/>
      <c r="AB7" s="340"/>
      <c r="AC7" s="340"/>
      <c r="AD7" s="340"/>
      <c r="AE7" s="340"/>
    </row>
    <row r="8" spans="1:31" s="14" customFormat="1" ht="18" customHeight="1" x14ac:dyDescent="0.3">
      <c r="A8" s="126"/>
      <c r="B8" s="949"/>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8" t="s">
        <v>103</v>
      </c>
      <c r="C23" s="950" t="s">
        <v>210</v>
      </c>
      <c r="D23" s="951"/>
      <c r="E23" s="950" t="s">
        <v>211</v>
      </c>
      <c r="F23" s="951"/>
      <c r="G23" s="950" t="s">
        <v>212</v>
      </c>
      <c r="H23" s="951"/>
      <c r="I23" s="950" t="s">
        <v>165</v>
      </c>
      <c r="J23" s="951"/>
      <c r="K23" s="950" t="s">
        <v>213</v>
      </c>
      <c r="L23" s="951"/>
      <c r="M23" s="950" t="s">
        <v>197</v>
      </c>
      <c r="N23" s="953"/>
      <c r="O23" s="126"/>
      <c r="P23" s="339"/>
      <c r="Q23" s="340"/>
      <c r="R23" s="340"/>
      <c r="S23" s="340"/>
      <c r="T23" s="340"/>
      <c r="U23" s="340"/>
    </row>
    <row r="24" spans="1:28" s="14" customFormat="1" ht="18" customHeight="1" x14ac:dyDescent="0.3">
      <c r="A24" s="126"/>
      <c r="B24" s="949"/>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Q7:R7"/>
    <mergeCell ref="I23:J23"/>
    <mergeCell ref="K23:L23"/>
    <mergeCell ref="M23:N23"/>
    <mergeCell ref="G23:H23"/>
    <mergeCell ref="O7:P7"/>
    <mergeCell ref="K7:L7"/>
    <mergeCell ref="I7:J7"/>
    <mergeCell ref="M7:N7"/>
    <mergeCell ref="B7:B8"/>
    <mergeCell ref="B23:B24"/>
    <mergeCell ref="C23:D23"/>
    <mergeCell ref="E23:F23"/>
    <mergeCell ref="G7:H7"/>
    <mergeCell ref="C7:D7"/>
    <mergeCell ref="E7:F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U61" sqref="U61"/>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40"/>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3">
      <c r="B24" s="476" t="s">
        <v>312</v>
      </c>
      <c r="C24" s="339"/>
      <c r="D24" s="3"/>
      <c r="U24" s="99"/>
      <c r="W24" s="3" t="s">
        <v>299</v>
      </c>
    </row>
    <row r="25" spans="1:55" hidden="1"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3"/>
    <row r="40" spans="1:38" hidden="1" x14ac:dyDescent="0.3">
      <c r="B40" s="476" t="s">
        <v>123</v>
      </c>
      <c r="C40" s="339"/>
      <c r="D40" s="3"/>
      <c r="E40" s="3"/>
      <c r="F40" s="3"/>
      <c r="G40" s="3"/>
      <c r="H40" s="3"/>
      <c r="I40" s="3"/>
      <c r="J40" s="3"/>
      <c r="K40" s="3"/>
      <c r="L40" s="3"/>
      <c r="M40" s="3"/>
      <c r="N40" s="3"/>
      <c r="O40" s="3"/>
      <c r="P40" s="3"/>
      <c r="Q40" s="3"/>
      <c r="R40" s="3"/>
      <c r="S40" s="3"/>
      <c r="W40" s="3" t="s">
        <v>299</v>
      </c>
    </row>
    <row r="41" spans="1:38" hidden="1"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3"/>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941">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941">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941">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941">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941">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941">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941">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941">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941">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941">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3">
      <c r="B104" s="441" t="s">
        <v>138</v>
      </c>
      <c r="C104" s="339"/>
      <c r="W104" s="3" t="s">
        <v>299</v>
      </c>
    </row>
    <row r="105" spans="2:38" hidden="1"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3"/>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3">
      <c r="B136" s="476" t="s">
        <v>162</v>
      </c>
      <c r="C136" s="339"/>
      <c r="W136" s="3" t="s">
        <v>299</v>
      </c>
    </row>
    <row r="137" spans="2:38" hidden="1"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3"/>
    <row r="142" spans="2:38" hidden="1" x14ac:dyDescent="0.3">
      <c r="B142" s="476" t="s">
        <v>165</v>
      </c>
      <c r="C142" s="339"/>
      <c r="W142" s="3" t="s">
        <v>299</v>
      </c>
    </row>
    <row r="143" spans="2:38" hidden="1"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3"/>
    <row r="148" spans="2:38" hidden="1" x14ac:dyDescent="0.3">
      <c r="B148" s="476" t="s">
        <v>197</v>
      </c>
      <c r="C148" s="339"/>
      <c r="W148" s="3" t="s">
        <v>299</v>
      </c>
    </row>
    <row r="149" spans="2:38" hidden="1"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3"/>
    <row r="153" spans="2:38" hidden="1" x14ac:dyDescent="0.3">
      <c r="B153" s="476" t="s">
        <v>169</v>
      </c>
      <c r="C153" s="339"/>
      <c r="W153" s="3" t="s">
        <v>299</v>
      </c>
    </row>
    <row r="154" spans="2:38" hidden="1"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3"/>
    <row r="158" spans="2:38" hidden="1" x14ac:dyDescent="0.3">
      <c r="B158" s="476" t="s">
        <v>170</v>
      </c>
      <c r="C158" s="339"/>
      <c r="W158" s="3" t="s">
        <v>299</v>
      </c>
    </row>
    <row r="159" spans="2:38" hidden="1"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3"/>
    <row r="163" spans="2:38" hidden="1" x14ac:dyDescent="0.3">
      <c r="B163" s="476" t="s">
        <v>172</v>
      </c>
      <c r="C163" s="339"/>
      <c r="W163" s="3" t="s">
        <v>299</v>
      </c>
    </row>
    <row r="164" spans="2:38" hidden="1"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3"/>
    <row r="178" spans="2:38" hidden="1" x14ac:dyDescent="0.3">
      <c r="B178" s="441" t="s">
        <v>184</v>
      </c>
      <c r="C178" s="339"/>
      <c r="W178" s="3" t="s">
        <v>299</v>
      </c>
    </row>
    <row r="179" spans="2:38" hidden="1"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3"/>
    <row r="183" spans="2:38" hidden="1" x14ac:dyDescent="0.3">
      <c r="B183" s="441" t="s">
        <v>187</v>
      </c>
      <c r="C183" s="339"/>
      <c r="W183" s="3" t="s">
        <v>299</v>
      </c>
    </row>
    <row r="184" spans="2:38" hidden="1"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3">
      <c r="B8" s="423" t="s">
        <v>170</v>
      </c>
      <c r="C8" s="807" t="s">
        <v>394</v>
      </c>
      <c r="D8" s="913"/>
      <c r="E8" s="931"/>
      <c r="F8" s="931"/>
      <c r="G8" s="931"/>
      <c r="H8" s="931"/>
      <c r="I8" s="931"/>
      <c r="J8" s="931"/>
      <c r="K8" s="931"/>
      <c r="L8" s="931"/>
      <c r="M8" s="931"/>
      <c r="N8" s="931"/>
      <c r="O8" s="931"/>
      <c r="P8" s="931"/>
      <c r="Q8" s="931"/>
      <c r="R8" s="931"/>
      <c r="S8" s="903">
        <f>SUM(D8:R8)</f>
        <v>0</v>
      </c>
    </row>
    <row r="9" spans="2:19"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3">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D13" sqref="D13"/>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3">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3">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4" t="s">
        <v>449</v>
      </c>
    </row>
    <row r="19" spans="2:5" x14ac:dyDescent="0.3">
      <c r="B19" s="169" t="s">
        <v>458</v>
      </c>
      <c r="C19" s="449">
        <v>0.75</v>
      </c>
      <c r="D19" s="445">
        <f t="shared" ref="D19:D20" si="1">C19</f>
        <v>0.75</v>
      </c>
      <c r="E19" s="954"/>
    </row>
    <row r="20" spans="2:5" x14ac:dyDescent="0.3">
      <c r="B20" s="169" t="s">
        <v>459</v>
      </c>
      <c r="C20" s="449">
        <v>0.8</v>
      </c>
      <c r="D20" s="445">
        <f t="shared" si="1"/>
        <v>0.8</v>
      </c>
      <c r="E20" s="954"/>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A29" sqref="A29:XFD29"/>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6" si="1">IF(U9=0, "0", "ok")</f>
        <v>0</v>
      </c>
    </row>
    <row r="10" spans="2:24" customFormat="1" hidden="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hidden="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3">
      <c r="B21" s="186" t="s">
        <v>76</v>
      </c>
      <c r="C21" s="186" t="s">
        <v>76</v>
      </c>
      <c r="D21" s="186" t="s">
        <v>493</v>
      </c>
      <c r="E21" s="500">
        <f t="shared" ref="E21:E46"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3">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hidden="1" x14ac:dyDescent="0.3">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3">
      <c r="B29" s="191" t="s">
        <v>78</v>
      </c>
      <c r="C29" s="191" t="s">
        <v>504</v>
      </c>
      <c r="D29" s="191" t="s">
        <v>505</v>
      </c>
      <c r="E29" s="500">
        <f t="shared" si="4"/>
        <v>6.7</v>
      </c>
      <c r="F29" s="500"/>
      <c r="G29" s="500"/>
      <c r="H29" s="500"/>
      <c r="I29" s="500"/>
      <c r="J29" s="500"/>
      <c r="K29" s="500"/>
      <c r="L29" s="500"/>
      <c r="M29" s="500"/>
      <c r="N29" s="500"/>
      <c r="O29" s="500"/>
      <c r="P29" s="500"/>
      <c r="Q29" s="500"/>
      <c r="R29" s="500"/>
      <c r="S29" s="500"/>
      <c r="U29" s="451">
        <v>6.7</v>
      </c>
      <c r="V29" s="485" t="s">
        <v>501</v>
      </c>
      <c r="W29" s="123"/>
      <c r="X29" s="632" t="str">
        <f t="shared" si="1"/>
        <v>ok</v>
      </c>
    </row>
    <row r="30" spans="2:24" customFormat="1" hidden="1" x14ac:dyDescent="0.3">
      <c r="B30" s="191" t="s">
        <v>506</v>
      </c>
      <c r="C30" s="186" t="s">
        <v>507</v>
      </c>
      <c r="D30" s="186" t="s">
        <v>426</v>
      </c>
      <c r="E30" s="500">
        <f t="shared" si="4"/>
        <v>0</v>
      </c>
      <c r="F30" s="500"/>
      <c r="G30" s="500"/>
      <c r="H30" s="500"/>
      <c r="I30" s="500"/>
      <c r="J30" s="500"/>
      <c r="K30" s="500"/>
      <c r="L30" s="500"/>
      <c r="M30" s="500"/>
      <c r="N30" s="500"/>
      <c r="O30" s="500"/>
      <c r="P30" s="500"/>
      <c r="Q30" s="500"/>
      <c r="R30" s="500"/>
      <c r="S30" s="500"/>
      <c r="U30" s="451">
        <v>0</v>
      </c>
      <c r="V30" s="468"/>
      <c r="W30" s="123"/>
      <c r="X30" s="632" t="str">
        <f t="shared" si="1"/>
        <v>0</v>
      </c>
    </row>
    <row r="31" spans="2:24" customFormat="1" hidden="1" x14ac:dyDescent="0.3">
      <c r="B31" s="191" t="s">
        <v>506</v>
      </c>
      <c r="C31" s="186" t="s">
        <v>508</v>
      </c>
      <c r="D31" s="186" t="s">
        <v>162</v>
      </c>
      <c r="E31" s="500">
        <f t="shared" ref="E31:E32" si="6">U31</f>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3">
      <c r="B32" s="191" t="s">
        <v>506</v>
      </c>
      <c r="C32" s="186" t="s">
        <v>509</v>
      </c>
      <c r="D32" s="186" t="s">
        <v>196</v>
      </c>
      <c r="E32" s="500">
        <f t="shared" si="6"/>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3">
      <c r="B33" s="191" t="s">
        <v>506</v>
      </c>
      <c r="C33" s="191" t="s">
        <v>499</v>
      </c>
      <c r="D33" s="191" t="s">
        <v>500</v>
      </c>
      <c r="E33" s="500">
        <f t="shared" si="4"/>
        <v>0.10390000000000001</v>
      </c>
      <c r="F33" s="500"/>
      <c r="G33" s="500"/>
      <c r="H33" s="500"/>
      <c r="I33" s="500"/>
      <c r="J33" s="500"/>
      <c r="K33" s="500"/>
      <c r="L33" s="500"/>
      <c r="M33" s="500"/>
      <c r="N33" s="500"/>
      <c r="O33" s="500"/>
      <c r="P33" s="500"/>
      <c r="Q33" s="500"/>
      <c r="R33" s="500"/>
      <c r="S33" s="500"/>
      <c r="U33" s="451">
        <f>U28</f>
        <v>0.10390000000000001</v>
      </c>
      <c r="V33" s="468"/>
      <c r="W33" s="123"/>
      <c r="X33" s="632" t="str">
        <f t="shared" si="1"/>
        <v>ok</v>
      </c>
    </row>
    <row r="34" spans="2:24" customFormat="1" hidden="1" x14ac:dyDescent="0.3">
      <c r="B34" s="191" t="s">
        <v>506</v>
      </c>
      <c r="C34" s="191" t="s">
        <v>502</v>
      </c>
      <c r="D34" s="191" t="s">
        <v>503</v>
      </c>
      <c r="E34" s="500">
        <f t="shared" si="4"/>
        <v>0</v>
      </c>
      <c r="F34" s="500"/>
      <c r="G34" s="500"/>
      <c r="H34" s="500"/>
      <c r="I34" s="500"/>
      <c r="J34" s="500"/>
      <c r="K34" s="500"/>
      <c r="L34" s="500"/>
      <c r="M34" s="500"/>
      <c r="N34" s="500"/>
      <c r="O34" s="500"/>
      <c r="P34" s="500"/>
      <c r="Q34" s="500"/>
      <c r="R34" s="500"/>
      <c r="S34" s="500"/>
      <c r="U34" s="451">
        <v>0</v>
      </c>
      <c r="V34" s="468"/>
      <c r="W34" s="123"/>
      <c r="X34" s="632" t="str">
        <f t="shared" si="1"/>
        <v>0</v>
      </c>
    </row>
    <row r="35" spans="2:24" customFormat="1" hidden="1" x14ac:dyDescent="0.3">
      <c r="B35" s="191" t="s">
        <v>506</v>
      </c>
      <c r="C35" s="191" t="s">
        <v>504</v>
      </c>
      <c r="D35" s="191" t="s">
        <v>505</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3">
      <c r="B36" s="186" t="s">
        <v>80</v>
      </c>
      <c r="C36" s="186" t="s">
        <v>510</v>
      </c>
      <c r="D36" s="186" t="s">
        <v>511</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3">
      <c r="B37" s="186" t="s">
        <v>80</v>
      </c>
      <c r="C37" s="186" t="s">
        <v>512</v>
      </c>
      <c r="D37" s="186" t="s">
        <v>513</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3">
      <c r="B38" s="186" t="s">
        <v>80</v>
      </c>
      <c r="C38" s="186" t="s">
        <v>417</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3">
      <c r="B39" s="186" t="s">
        <v>80</v>
      </c>
      <c r="C39" s="186" t="s">
        <v>417</v>
      </c>
      <c r="D39" s="186" t="s">
        <v>515</v>
      </c>
      <c r="E39" s="500">
        <f t="shared" ref="E39" si="7">U39</f>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3">
      <c r="B40" s="186" t="s">
        <v>80</v>
      </c>
      <c r="C40" s="186" t="s">
        <v>419</v>
      </c>
      <c r="D40" s="186" t="s">
        <v>516</v>
      </c>
      <c r="E40" s="500">
        <f t="shared" si="4"/>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3">
      <c r="B41" s="186" t="s">
        <v>80</v>
      </c>
      <c r="C41" s="186" t="s">
        <v>441</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3">
      <c r="B42" s="191" t="s">
        <v>81</v>
      </c>
      <c r="C42" s="191" t="s">
        <v>81</v>
      </c>
      <c r="D42" s="191"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3">
      <c r="B43" s="191" t="s">
        <v>81</v>
      </c>
      <c r="C43" s="191" t="s">
        <v>443</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3">
      <c r="B44" s="191" t="s">
        <v>81</v>
      </c>
      <c r="C44" s="191" t="s">
        <v>520</v>
      </c>
      <c r="D44" s="191" t="s">
        <v>521</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3">
      <c r="B45" s="186" t="s">
        <v>82</v>
      </c>
      <c r="C45" s="186" t="s">
        <v>522</v>
      </c>
      <c r="D45" s="186" t="s">
        <v>523</v>
      </c>
      <c r="E45" s="500">
        <f t="shared" si="4"/>
        <v>0</v>
      </c>
      <c r="F45" s="500"/>
      <c r="G45" s="500"/>
      <c r="H45" s="500"/>
      <c r="I45" s="500"/>
      <c r="J45" s="500"/>
      <c r="K45" s="500"/>
      <c r="L45" s="500"/>
      <c r="M45" s="500"/>
      <c r="N45" s="500"/>
      <c r="O45" s="500"/>
      <c r="P45" s="500"/>
      <c r="Q45" s="500"/>
      <c r="R45" s="500"/>
      <c r="S45" s="500"/>
      <c r="U45" s="451">
        <v>0</v>
      </c>
      <c r="V45" s="468"/>
      <c r="X45" s="632" t="str">
        <f t="shared" si="1"/>
        <v>0</v>
      </c>
    </row>
    <row r="46" spans="2:24" customFormat="1" hidden="1" x14ac:dyDescent="0.3">
      <c r="B46" s="186" t="s">
        <v>82</v>
      </c>
      <c r="C46" s="186" t="s">
        <v>82</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T4" sqref="T4"/>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hidden="1" x14ac:dyDescent="0.3">
      <c r="B18" s="441" t="s">
        <v>527</v>
      </c>
      <c r="C18" s="339"/>
      <c r="U18" s="269"/>
    </row>
    <row r="19" spans="2:21" hidden="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3">
      <c r="B31" s="114"/>
      <c r="C31" s="114"/>
      <c r="D31" s="268"/>
      <c r="E31" s="268"/>
      <c r="F31" s="268"/>
      <c r="G31" s="268"/>
      <c r="H31" s="268"/>
      <c r="I31" s="268"/>
      <c r="J31" s="268"/>
      <c r="K31" s="268"/>
      <c r="L31" s="268"/>
      <c r="M31" s="268"/>
      <c r="N31" s="268"/>
      <c r="O31" s="268"/>
      <c r="P31" s="268"/>
      <c r="Q31" s="268"/>
      <c r="R31" s="268"/>
      <c r="T31" s="269"/>
      <c r="U31" s="269"/>
    </row>
    <row r="32" spans="2:21" hidden="1" x14ac:dyDescent="0.3">
      <c r="B32" s="114"/>
      <c r="C32" s="114"/>
      <c r="D32" s="268"/>
      <c r="E32" s="268"/>
      <c r="F32" s="268"/>
      <c r="G32" s="268"/>
      <c r="H32" s="268"/>
      <c r="I32" s="268"/>
      <c r="J32" s="268"/>
      <c r="K32" s="268"/>
      <c r="L32" s="268"/>
      <c r="M32" s="268"/>
      <c r="N32" s="268"/>
      <c r="O32" s="268"/>
      <c r="P32" s="268"/>
      <c r="Q32" s="268"/>
      <c r="R32" s="268"/>
      <c r="T32" s="269"/>
      <c r="U32" s="269"/>
    </row>
    <row r="33" spans="2:21" hidden="1" x14ac:dyDescent="0.3">
      <c r="B33" s="441" t="s">
        <v>312</v>
      </c>
      <c r="C33" s="339"/>
    </row>
    <row r="34" spans="2:21" hidden="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3">
      <c r="B46" s="114"/>
      <c r="C46" s="114"/>
      <c r="D46" s="268"/>
      <c r="E46" s="268"/>
      <c r="F46" s="268"/>
      <c r="G46" s="268"/>
      <c r="H46" s="268"/>
      <c r="I46" s="268"/>
      <c r="J46" s="268"/>
      <c r="K46" s="268"/>
      <c r="L46" s="268"/>
      <c r="M46" s="268"/>
      <c r="N46" s="268"/>
      <c r="O46" s="268"/>
      <c r="P46" s="268"/>
      <c r="Q46" s="268"/>
      <c r="R46" s="268"/>
      <c r="T46" s="269"/>
      <c r="U46" s="269"/>
    </row>
    <row r="47" spans="2:21" hidden="1" x14ac:dyDescent="0.3">
      <c r="B47" s="114"/>
      <c r="C47" s="114"/>
      <c r="D47" s="268"/>
      <c r="E47" s="268"/>
      <c r="F47" s="268"/>
      <c r="G47" s="268"/>
      <c r="H47" s="268"/>
      <c r="I47" s="268"/>
      <c r="J47" s="268"/>
      <c r="K47" s="268"/>
      <c r="L47" s="268"/>
      <c r="M47" s="268"/>
      <c r="N47" s="268"/>
      <c r="O47" s="268"/>
      <c r="P47" s="268"/>
      <c r="Q47" s="268"/>
      <c r="R47" s="268"/>
      <c r="T47" s="269"/>
      <c r="U47" s="269"/>
    </row>
    <row r="48" spans="2:21" hidden="1" x14ac:dyDescent="0.3">
      <c r="B48" s="441" t="s">
        <v>538</v>
      </c>
      <c r="C48" s="339"/>
    </row>
    <row r="49" spans="2:21" hidden="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3">
      <c r="B61" s="114"/>
      <c r="C61" s="114"/>
      <c r="D61" s="268"/>
      <c r="E61" s="268"/>
      <c r="F61" s="268"/>
      <c r="G61" s="268"/>
      <c r="H61" s="268"/>
      <c r="I61" s="268"/>
      <c r="J61" s="268"/>
      <c r="K61" s="268"/>
      <c r="L61" s="268"/>
      <c r="M61" s="268"/>
      <c r="N61" s="268"/>
      <c r="O61" s="268"/>
      <c r="P61" s="268"/>
      <c r="Q61" s="268"/>
      <c r="R61" s="268"/>
      <c r="T61" s="269"/>
      <c r="U61" s="269"/>
    </row>
    <row r="62" spans="2:21" hidden="1" x14ac:dyDescent="0.3">
      <c r="B62" s="149"/>
      <c r="C62" s="149"/>
    </row>
    <row r="63" spans="2:21" hidden="1" x14ac:dyDescent="0.3">
      <c r="B63" s="441" t="s">
        <v>539</v>
      </c>
      <c r="C63" s="339"/>
      <c r="D63" s="114"/>
      <c r="E63" s="114"/>
      <c r="F63" s="114"/>
      <c r="G63" s="114"/>
      <c r="H63" s="114"/>
      <c r="I63" s="114"/>
      <c r="J63" s="114"/>
      <c r="K63" s="114"/>
      <c r="L63" s="114"/>
      <c r="M63" s="114"/>
      <c r="N63" s="114"/>
      <c r="O63" s="114"/>
      <c r="P63" s="114"/>
      <c r="Q63" s="114"/>
      <c r="R63" s="114"/>
    </row>
    <row r="64" spans="2:21" hidden="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3"/>
    <row r="77" spans="2:21" hidden="1" x14ac:dyDescent="0.3">
      <c r="B77" s="149"/>
      <c r="C77" s="149"/>
    </row>
    <row r="78" spans="2:21" hidden="1" x14ac:dyDescent="0.3">
      <c r="B78" s="441" t="s">
        <v>540</v>
      </c>
      <c r="C78" s="339"/>
      <c r="D78" s="114"/>
      <c r="E78" s="114"/>
      <c r="F78" s="114"/>
      <c r="G78" s="114"/>
      <c r="H78" s="114"/>
      <c r="I78" s="114"/>
      <c r="J78" s="114"/>
      <c r="K78" s="114"/>
      <c r="L78" s="114"/>
      <c r="M78" s="114"/>
      <c r="N78" s="114"/>
      <c r="O78" s="114"/>
      <c r="P78" s="114"/>
      <c r="Q78" s="114"/>
      <c r="R78" s="114"/>
    </row>
    <row r="79" spans="2:21" hidden="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3"/>
    <row r="92" spans="2:21" hidden="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3">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3">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3">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3">
      <c r="B138" s="441" t="s">
        <v>546</v>
      </c>
      <c r="C138" s="339"/>
    </row>
    <row r="139" spans="2:20" hidden="1"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3"/>
    <row r="152" spans="2:20" hidden="1" x14ac:dyDescent="0.3">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3">
      <c r="B153" s="441" t="s">
        <v>547</v>
      </c>
      <c r="C153" s="339"/>
    </row>
    <row r="154" spans="2:20" hidden="1"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3">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3">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3">
      <c r="B168" s="441" t="s">
        <v>548</v>
      </c>
      <c r="C168" s="339"/>
    </row>
    <row r="169" spans="2:20" hidden="1"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3"/>
    <row r="182" spans="1:21" hidden="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3">
      <c r="B198" s="441" t="s">
        <v>550</v>
      </c>
      <c r="C198" s="339"/>
    </row>
    <row r="199" spans="1:21" hidden="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3">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3"/>
    <row r="212" spans="2:21" hidden="1" x14ac:dyDescent="0.3">
      <c r="B212" s="149"/>
      <c r="C212" s="149"/>
    </row>
    <row r="213" spans="2:21" hidden="1" x14ac:dyDescent="0.3">
      <c r="B213" s="441" t="s">
        <v>551</v>
      </c>
      <c r="C213" s="339"/>
    </row>
    <row r="214" spans="2:21" hidden="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3">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3"/>
    <row r="228" spans="2:21" hidden="1" x14ac:dyDescent="0.3">
      <c r="B228" s="149"/>
      <c r="C228" s="149"/>
    </row>
    <row r="229" spans="2:21" hidden="1" x14ac:dyDescent="0.3">
      <c r="B229" s="441" t="s">
        <v>553</v>
      </c>
      <c r="C229" s="339"/>
    </row>
    <row r="230" spans="2:21" hidden="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3">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3"/>
    <row r="244" spans="2:21" hidden="1" x14ac:dyDescent="0.3">
      <c r="B244" s="149"/>
      <c r="C244" s="149"/>
    </row>
    <row r="245" spans="2:21" hidden="1" x14ac:dyDescent="0.3">
      <c r="B245" s="441" t="s">
        <v>555</v>
      </c>
      <c r="C245" s="339"/>
    </row>
    <row r="246" spans="2:21" hidden="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3">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3"/>
    <row r="260" spans="2:21" hidden="1" x14ac:dyDescent="0.3">
      <c r="B260" s="149"/>
      <c r="C260" s="149"/>
    </row>
    <row r="261" spans="2:21" hidden="1" x14ac:dyDescent="0.3">
      <c r="B261" s="441" t="s">
        <v>557</v>
      </c>
      <c r="C261" s="339"/>
    </row>
    <row r="262" spans="2:21" hidden="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3">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3"/>
    <row r="276" spans="2:21" hidden="1" x14ac:dyDescent="0.3">
      <c r="B276" s="149"/>
      <c r="C276" s="149"/>
    </row>
    <row r="277" spans="2:21" hidden="1" x14ac:dyDescent="0.3">
      <c r="B277" s="441" t="s">
        <v>559</v>
      </c>
      <c r="C277" s="339"/>
    </row>
    <row r="278" spans="2:21" hidden="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3">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3">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3"/>
    <row r="292" spans="2:21" hidden="1" x14ac:dyDescent="0.3">
      <c r="B292" s="149"/>
      <c r="C292" s="149"/>
    </row>
    <row r="293" spans="2:21" hidden="1" x14ac:dyDescent="0.3">
      <c r="B293" s="441" t="s">
        <v>560</v>
      </c>
      <c r="C293" s="339"/>
    </row>
    <row r="294" spans="2:21" hidden="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3">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3">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3"/>
    <row r="308" spans="2:21" hidden="1" x14ac:dyDescent="0.3">
      <c r="B308" s="149"/>
      <c r="C308" s="149"/>
    </row>
    <row r="309" spans="2:21" hidden="1" x14ac:dyDescent="0.3">
      <c r="B309" s="441" t="s">
        <v>563</v>
      </c>
      <c r="C309" s="339"/>
    </row>
    <row r="310" spans="2:21" hidden="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3">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3">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3"/>
    <row r="324" spans="2:21" hidden="1" x14ac:dyDescent="0.3">
      <c r="B324" s="149"/>
      <c r="C324" s="149"/>
    </row>
    <row r="325" spans="2:21" hidden="1" x14ac:dyDescent="0.3">
      <c r="B325" s="441" t="s">
        <v>566</v>
      </c>
      <c r="C325" s="339"/>
    </row>
    <row r="326" spans="2:21" hidden="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3">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3">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3"/>
    <row r="340" spans="1:21" hidden="1" x14ac:dyDescent="0.3">
      <c r="B340" s="149"/>
      <c r="C340" s="149"/>
    </row>
    <row r="341" spans="1:21" hidden="1" x14ac:dyDescent="0.3">
      <c r="B341" s="441" t="s">
        <v>170</v>
      </c>
      <c r="C341" s="339"/>
    </row>
    <row r="342" spans="1:21" hidden="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3">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3">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3"/>
    <row r="346" spans="1:21" hidden="1" x14ac:dyDescent="0.3">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3">
      <c r="B347" s="441" t="s">
        <v>569</v>
      </c>
      <c r="C347" s="339"/>
    </row>
    <row r="348" spans="1:21" hidden="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3"/>
    <row r="357" spans="1:21" hidden="1" x14ac:dyDescent="0.3">
      <c r="B357" s="149"/>
      <c r="C357" s="149"/>
    </row>
    <row r="358" spans="1:21" hidden="1" x14ac:dyDescent="0.3">
      <c r="B358" s="441" t="s">
        <v>81</v>
      </c>
      <c r="C358" s="339"/>
    </row>
    <row r="359" spans="1:21" hidden="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3"/>
    <row r="364" spans="1:21" hidden="1" x14ac:dyDescent="0.3">
      <c r="B364" s="149"/>
      <c r="C364" s="149"/>
    </row>
    <row r="365" spans="1:21" hidden="1" x14ac:dyDescent="0.3">
      <c r="B365" s="441" t="s">
        <v>82</v>
      </c>
      <c r="C365" s="339"/>
    </row>
    <row r="366" spans="1:21" hidden="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E17" sqref="E17"/>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hidden="1" x14ac:dyDescent="0.3">
      <c r="B9" s="466" t="s">
        <v>671</v>
      </c>
      <c r="G9" s="457"/>
      <c r="Y9" s="295"/>
    </row>
    <row r="10" spans="2:28" hidden="1"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3">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3">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3">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3">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3">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3">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3">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3">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3">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3">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3"/>
    <row r="23" spans="2:36" hidden="1" x14ac:dyDescent="0.3">
      <c r="G23" s="457"/>
      <c r="Y23" s="295"/>
    </row>
    <row r="24" spans="2:36" hidden="1" x14ac:dyDescent="0.3">
      <c r="B24" s="466" t="s">
        <v>481</v>
      </c>
      <c r="G24" s="457"/>
      <c r="Y24" s="295"/>
    </row>
    <row r="25" spans="2:36" hidden="1"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hidden="1"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3">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3">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2">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3">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3">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2">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3">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3">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3">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3">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3">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3">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3"/>
    <row r="297" spans="2:25" hidden="1" x14ac:dyDescent="0.3">
      <c r="B297" s="466" t="s">
        <v>727</v>
      </c>
      <c r="G297" s="457"/>
    </row>
    <row r="298" spans="2:25" s="3" customFormat="1" hidden="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3">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3">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3">
      <c r="B309" s="466" t="s">
        <v>730</v>
      </c>
      <c r="G309" s="457"/>
    </row>
    <row r="310" spans="2:27" hidden="1"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3">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3">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3">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3">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3">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zoomScale="80" zoomScaleNormal="80" workbookViewId="0">
      <selection activeCell="E16" sqref="E16"/>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3">
      <c r="B19" s="254" t="str">
        <f>IF(TB!$L$32="not in use","\I:","DMD")</f>
        <v>\I:</v>
      </c>
      <c r="C19" s="145" t="s">
        <v>326</v>
      </c>
      <c r="D19" s="145" t="s">
        <v>763</v>
      </c>
      <c r="E19" s="254" t="s">
        <v>746</v>
      </c>
      <c r="F19" s="254" t="s">
        <v>747</v>
      </c>
      <c r="G19" s="254"/>
      <c r="H19" s="254" t="s">
        <v>748</v>
      </c>
      <c r="I19" s="255" t="s">
        <v>749</v>
      </c>
    </row>
    <row r="20" spans="1:13" x14ac:dyDescent="0.3">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\I:</v>
      </c>
      <c r="C21" s="146" t="s">
        <v>328</v>
      </c>
      <c r="D21" s="146" t="s">
        <v>765</v>
      </c>
      <c r="E21" s="254" t="s">
        <v>746</v>
      </c>
      <c r="F21" s="254" t="s">
        <v>747</v>
      </c>
      <c r="G21" s="254"/>
      <c r="H21" s="254" t="s">
        <v>748</v>
      </c>
      <c r="I21" s="255" t="s">
        <v>749</v>
      </c>
    </row>
    <row r="22" spans="1:13" x14ac:dyDescent="0.3">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\I:</v>
      </c>
      <c r="C23" s="145" t="s">
        <v>330</v>
      </c>
      <c r="D23" s="145" t="s">
        <v>767</v>
      </c>
      <c r="E23" s="254" t="s">
        <v>746</v>
      </c>
      <c r="F23" s="254" t="s">
        <v>747</v>
      </c>
      <c r="G23" s="254"/>
      <c r="H23" s="254" t="s">
        <v>748</v>
      </c>
      <c r="I23" s="255" t="s">
        <v>749</v>
      </c>
    </row>
    <row r="24" spans="1:13" s="14" customFormat="1" x14ac:dyDescent="0.3">
      <c r="B24" s="254" t="str">
        <f>IF(TB!$L$32="not in use","\I:","DMD")</f>
        <v>\I:</v>
      </c>
      <c r="C24" s="145" t="s">
        <v>331</v>
      </c>
      <c r="D24" s="145" t="s">
        <v>768</v>
      </c>
      <c r="E24" s="254" t="s">
        <v>746</v>
      </c>
      <c r="F24" s="254" t="s">
        <v>747</v>
      </c>
      <c r="G24" s="254"/>
      <c r="H24" s="254" t="s">
        <v>748</v>
      </c>
      <c r="I24" s="255" t="s">
        <v>749</v>
      </c>
    </row>
    <row r="25" spans="1:13" s="14" customFormat="1" ht="15" customHeight="1" x14ac:dyDescent="0.3">
      <c r="B25" s="254" t="str">
        <f>IF(TB!$L$32="not in use","\I:","DMD")</f>
        <v>\I:</v>
      </c>
      <c r="C25" s="145" t="s">
        <v>332</v>
      </c>
      <c r="D25" s="145" t="s">
        <v>769</v>
      </c>
      <c r="E25" s="254" t="s">
        <v>746</v>
      </c>
      <c r="F25" s="254" t="s">
        <v>747</v>
      </c>
      <c r="G25" s="254"/>
      <c r="H25" s="254" t="s">
        <v>748</v>
      </c>
      <c r="I25" s="255" t="s">
        <v>749</v>
      </c>
    </row>
    <row r="26" spans="1:13" s="14" customFormat="1" ht="15" customHeight="1" x14ac:dyDescent="0.3">
      <c r="B26" s="254" t="str">
        <f>IF(TB!$L$32="not in use","\I:","DMD")</f>
        <v>\I:</v>
      </c>
      <c r="C26" s="145" t="s">
        <v>333</v>
      </c>
      <c r="D26" s="145" t="s">
        <v>770</v>
      </c>
      <c r="E26" s="254" t="s">
        <v>746</v>
      </c>
      <c r="F26" s="254" t="s">
        <v>747</v>
      </c>
      <c r="G26" s="254"/>
      <c r="H26" s="254" t="s">
        <v>748</v>
      </c>
      <c r="I26" s="255" t="s">
        <v>749</v>
      </c>
    </row>
    <row r="27" spans="1:13" s="14" customFormat="1" ht="15" customHeight="1" x14ac:dyDescent="0.3">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\I:</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4" t="s">
        <v>562</v>
      </c>
      <c r="D156" s="754"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7"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U425"/>
  <sheetViews>
    <sheetView tabSelected="1" topLeftCell="G251" zoomScaleNormal="100" workbookViewId="0">
      <selection activeCell="J263" sqref="J263"/>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7" max="7" width="12.44140625" bestFit="1" customWidth="1"/>
    <col min="8" max="8" width="8.33203125" style="96" bestFit="1" customWidth="1"/>
    <col min="9" max="9" width="16.6640625" customWidth="1"/>
    <col min="10" max="10" width="10.6640625" customWidth="1"/>
    <col min="11" max="11" width="12.33203125" customWidth="1"/>
    <col min="12" max="12" width="11.5546875" bestFit="1" customWidth="1"/>
    <col min="13" max="13" width="9.33203125" bestFit="1" customWidth="1"/>
    <col min="14" max="14" width="9.33203125" customWidth="1"/>
    <col min="15" max="19" width="9.33203125" bestFit="1" customWidth="1"/>
    <col min="20" max="26" width="8.6640625" customWidth="1"/>
    <col min="27" max="27" width="8.5546875" bestFit="1" customWidth="1"/>
    <col min="28" max="28" width="12" bestFit="1" customWidth="1"/>
    <col min="29" max="29" width="12.88671875" bestFit="1" customWidth="1"/>
    <col min="30" max="30" width="14.33203125" customWidth="1"/>
    <col min="31" max="31" width="16.6640625" bestFit="1" customWidth="1"/>
    <col min="32" max="32" width="10.109375" bestFit="1" customWidth="1"/>
    <col min="33" max="33" width="11.55468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35357.286557695967</v>
      </c>
      <c r="AG10" s="718">
        <f t="shared" ref="AG10:AU10" si="6">SUM(AG11:AG34)</f>
        <v>35357.286557695967</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9821468.488248881</v>
      </c>
      <c r="AY10" s="718">
        <f t="shared" ref="AY10:BM10" si="7">SUM(AY11:AY34)</f>
        <v>9821468.488248881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3463.9155579160852</v>
      </c>
      <c r="AG11" s="728">
        <f>SUMIF(TC_Private!$AV$6:$AV$24,TRA_Fuel!$AE11,TC_Private!AX$6:AX$24)+SUMIF(TB!$AV$6:$AV$24,TRA_Fuel!$AE11,TB!AX$6:AX$24)+SUMIF(TF_Private!$AV$11:$AV$29,TRA_Fuel!$AE11,TF_Private!AX$11:AX$29)</f>
        <v>3463.9155579160852</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962198.76608780143</v>
      </c>
      <c r="AY11" s="728">
        <f>AG11/3.6*1000</f>
        <v>962198.76608780143</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1064</v>
      </c>
      <c r="K12" s="232" t="s">
        <v>85</v>
      </c>
      <c r="L12" s="636">
        <f t="shared" ref="L12:Z12" si="23">LOOKUP($F11, $AE$11:$AE$34, AG$11:AG$34*$L$6)</f>
        <v>4329.8944473951069</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1683.693402658351</v>
      </c>
      <c r="AG12" s="728">
        <f>SUMIF(TC_Private!$AV$6:$AV$24,TRA_Fuel!$AE12,TC_Private!AX$6:AX$24)+SUMIF(TB!$AV$6:$AV$24,TRA_Fuel!$AE12,TB!AX$6:AX$24)+SUMIF(TF_Private!$AV$11:$AV$29,TRA_Fuel!$AE12,TF_Private!AX$11:AX$29)</f>
        <v>1683.693402658351</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467692.61184954195</v>
      </c>
      <c r="AY12" s="728">
        <f>AG12/3.6*1000</f>
        <v>467692.61184954195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6">
        <f t="shared" ref="L13:Z16" si="39">L$12*LOOKUP($H13, $AF$47:$AF$50, AG$47:AG$50)</f>
        <v>3463.9155579160856</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782.67689511710307</v>
      </c>
      <c r="AG13" s="728">
        <f>SUMIF(TC_Private!$AV$6:$AV$24,TRA_Fuel!$AE13,TC_Private!AX$6:AX$24)+SUMIF(TB!$AV$6:$AV$24,TRA_Fuel!$AE13,TB!AX$6:AX$24)+SUMIF(TF_Private!$AV$11:$AV$29,TRA_Fuel!$AE13,TF_Private!AX$11:AX$29)</f>
        <v>782.67689511710307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217410.24864363973</v>
      </c>
      <c r="AY13" s="728">
        <f t="shared" ref="AY13:AY22" si="41">AG13/3.6*1000</f>
        <v>217410.24864363973</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1064</v>
      </c>
      <c r="K14" s="232" t="s">
        <v>85</v>
      </c>
      <c r="L14" s="636">
        <f t="shared" si="39"/>
        <v>1731.9577789580428</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1064</v>
      </c>
      <c r="K18" s="232" t="s">
        <v>85</v>
      </c>
      <c r="L18" s="636">
        <f t="shared" ref="L18:Z18" si="56">LOOKUP($F17, $AE$11:$AE$34, AG$11:AG$34*$L$6)</f>
        <v>2104.6167533229386</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19011.302736728456</v>
      </c>
      <c r="AG18" s="728">
        <f>SUMIF(TC_Private!$AV$6:$AV$24,TRA_Fuel!$AE18,TC_Private!AX$6:AX$24)+SUMIF(TB!$AV$6:$AV$24,TRA_Fuel!$AE18,TB!AX$6:AX$24)+SUMIF(TF_Private!$AV$11:$AV$29,TRA_Fuel!$AE18,TF_Private!AX$11:AX$29)</f>
        <v>19011.302736728456</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5280917.4268690161</v>
      </c>
      <c r="AY18" s="728">
        <f t="shared" si="41"/>
        <v>5280917.4268690161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1064</v>
      </c>
      <c r="K19" s="232" t="s">
        <v>85</v>
      </c>
      <c r="L19" s="636">
        <f>L$18*LOOKUP($H19, $AF$47:$AF$50, AG$47:AG$50)</f>
        <v>1683.693402658351</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1064</v>
      </c>
      <c r="K20" s="232" t="s">
        <v>85</v>
      </c>
      <c r="L20" s="636">
        <f>L$18*LOOKUP($H20, $AF$47:$AF$50, AG$47:AG$50)</f>
        <v>841.84670132917552</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267.34366805997593</v>
      </c>
      <c r="AG22" s="728">
        <f>SUMIF(TC_Private!$AV$6:$AV$24,TRA_Fuel!$AE22,TC_Private!AX$6:AX$24)+SUMIF(TB!$AV$6:$AV$24,TRA_Fuel!$AE22,TB!AX$6:AX$24)+SUMIF(TF_Private!$AV$11:$AV$29,TRA_Fuel!$AE22,TF_Private!AX$11:AX$29)</f>
        <v>267.34366805997593</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74262.130016659983</v>
      </c>
      <c r="AY22" s="728">
        <f t="shared" si="41"/>
        <v>74262.130016659983</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9021.6108183158958</v>
      </c>
      <c r="AG23" s="728">
        <f>SUMIF(TC_Private!$AV$6:$AV$24,TRA_Fuel!$AE23,TC_Private!AX$6:AX$24)+SUMIF(TB!$AV$6:$AV$24,TRA_Fuel!$AE23,TB!AX$6:AX$24)+SUMIF(TF_Private!$AV$11:$AV$29,TRA_Fuel!$AE23,TF_Private!AX$11:AX$29)</f>
        <v>9021.6108183158958</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2506003.0050877491</v>
      </c>
      <c r="AY23" s="728">
        <f t="shared" ref="AY23:AY28" si="63">AG23/3.6*1000</f>
        <v>2506003.0050877491</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1064</v>
      </c>
      <c r="K30" s="232" t="s">
        <v>85</v>
      </c>
      <c r="L30" s="636" cm="1">
        <f t="array" ref="L30">LOOKUP($F29, $AE$11:$AE$34, AG$11:AG$34*$L$6)</f>
        <v>978.34611889637881</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1064</v>
      </c>
      <c r="K31" s="232" t="s">
        <v>85</v>
      </c>
      <c r="L31" s="636">
        <f t="shared" ref="L31:Z34" si="97">L$30*LOOKUP($H31, $AF$47:$AF$50, AG$47:AG$50)</f>
        <v>782.67689511710307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118.54959202413836</v>
      </c>
      <c r="AG31" s="728">
        <f>SUMIF(TC_Private!$AV$6:$AV$24,TRA_Fuel!$AE31,TC_Private!AX$6:AX$24)+SUMIF(TB!$AV$6:$AV$24,TRA_Fuel!$AE31,TB!AX$6:AX$24)+SUMIF(TF_Private!$AV$11:$AV$29,TRA_Fuel!$AE31,TF_Private!AX$11:AX$29)</f>
        <v>118.54959202413836</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32930.442228927321</v>
      </c>
      <c r="AY31" s="728">
        <f t="shared" si="94"/>
        <v>32930.442228927321</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1064</v>
      </c>
      <c r="K32" s="232" t="s">
        <v>85</v>
      </c>
      <c r="L32" s="636">
        <f t="shared" si="97"/>
        <v>391.33844755855154</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3">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7786920.4319567652</v>
      </c>
      <c r="AY46" s="831">
        <f>AY17+AY18+AY23+AY25+AY27+AY28</f>
        <v>7786920.4319567652</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1755110.9291689054</v>
      </c>
      <c r="AY47" s="831">
        <f>AY11+AY12+AY21+AY22</f>
        <v>1755110.9291689054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32930.442228927321</v>
      </c>
      <c r="AY48" s="831">
        <f>AY31</f>
        <v>32930.442228927321</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9604058.2396052405</v>
      </c>
      <c r="AY52" s="831">
        <f>SUM(AY46:AY51)</f>
        <v>9604058.2396052405</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1064</v>
      </c>
      <c r="K60" s="232" t="s">
        <v>85</v>
      </c>
      <c r="L60" s="636">
        <f t="shared" ref="L60:Z60" si="133">LOOKUP($F59, $AE$11:$AE$34, AG$11:AG$34*$L$6)</f>
        <v>334.17958507496991</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6">
        <f t="shared" ref="L61:Z64" si="135">L$60*LOOKUP($H61, $AF$47:$AF$50, AG$47:AG$50)</f>
        <v>267.34366805997593</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3">
      <c r="B62" s="219" t="str">
        <f t="shared" si="134"/>
        <v>TRAETHM00</v>
      </c>
      <c r="C62" s="224"/>
      <c r="D62" s="230"/>
      <c r="E62" s="224"/>
      <c r="F62" s="224"/>
      <c r="G62" s="224"/>
      <c r="H62" s="231">
        <v>2030</v>
      </c>
      <c r="I62" s="224"/>
      <c r="J62" s="232" t="s">
        <v>1064</v>
      </c>
      <c r="K62" s="232" t="s">
        <v>85</v>
      </c>
      <c r="L62" s="636">
        <f t="shared" si="135"/>
        <v>133.67183402998796</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3">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3">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12375588.675855882</v>
      </c>
      <c r="AY68" s="832">
        <f t="shared" ref="AY68:BJ68" si="141">SUM(AY50:AY67)</f>
        <v>9704596.6758558825</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1064</v>
      </c>
      <c r="K72" s="232" t="s">
        <v>85</v>
      </c>
      <c r="L72" s="636">
        <f t="shared" ref="L72:Z72" si="143">LOOKUP($F71, $AE$11:$AE$34, AG$11:AG$34*$L$6)</f>
        <v>148.18699003017295</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6">
        <f t="shared" ref="L73:Z76" si="145">L$72*LOOKUP($H73, $AF$47:$AF$50, AG$47:AG$50)</f>
        <v>118.54959202413836</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1064</v>
      </c>
      <c r="K74" s="232" t="s">
        <v>85</v>
      </c>
      <c r="L74" s="636">
        <f t="shared" si="145"/>
        <v>59.274796012069181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row>
    <row r="90" spans="1:31" x14ac:dyDescent="0.3">
      <c r="B90" s="219" t="str">
        <f>B89</f>
        <v>TRADST00</v>
      </c>
      <c r="C90" s="224"/>
      <c r="D90" s="230"/>
      <c r="E90" s="224"/>
      <c r="F90" s="224"/>
      <c r="G90" s="224"/>
      <c r="H90" s="231">
        <f>$K$3</f>
        <v>2019</v>
      </c>
      <c r="I90" s="224"/>
      <c r="J90" s="232" t="s">
        <v>1064</v>
      </c>
      <c r="K90" s="232" t="s">
        <v>85</v>
      </c>
      <c r="L90" s="636">
        <f t="shared" ref="L90:Z90" si="150">LOOKUP($F89, $AE$11:$AE$34, AG$11:AG$34*$L$6)</f>
        <v>23764.128420910569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6">
        <f t="shared" ref="L91:Z94" si="152">L$90*LOOKUP($H91, $AF$47:$AF$50, AG$47:AG$50)</f>
        <v>19011.302736728456</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1064</v>
      </c>
      <c r="K92" s="232" t="s">
        <v>85</v>
      </c>
      <c r="L92" s="636">
        <f t="shared" si="152"/>
        <v>9505.6513683642279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1064</v>
      </c>
      <c r="K96" s="232" t="s">
        <v>85</v>
      </c>
      <c r="L96" s="636">
        <f t="shared" ref="L96:Z96" si="153">LOOKUP($F95, $AE$11:$AE$34, AG$11:AG$34*$L$6)</f>
        <v>11277.013522894869</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6">
        <f t="shared" ref="L97:Z100" si="155">L$96*LOOKUP($H97, $AF$47:$AF$50, AG$47:AG$50)</f>
        <v>9021.6108183158958</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1064</v>
      </c>
      <c r="K98" s="232" t="s">
        <v>85</v>
      </c>
      <c r="L98" s="636">
        <f t="shared" si="155"/>
        <v>4510.8054091579479</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3">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3">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3">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3">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3">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3">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3">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3">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3">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3">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3">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3">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3">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3">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3">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3">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3">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3">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3">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3">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3">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3">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3">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3">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3">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3">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3">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3">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3">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3">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3">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3">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3">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3">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3">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3">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3">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3">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3">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3">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3">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3">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3">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3">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3">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3">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3">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73" x14ac:dyDescent="0.3">
      <c r="B257" s="42" t="s">
        <v>1099</v>
      </c>
      <c r="C257" s="42"/>
      <c r="D257" s="42"/>
      <c r="AB257" s="19"/>
    </row>
    <row r="258" spans="1:73" x14ac:dyDescent="0.3">
      <c r="C258" s="12"/>
      <c r="D258" s="12"/>
      <c r="AB258" s="19"/>
    </row>
    <row r="259" spans="1:73" x14ac:dyDescent="0.3">
      <c r="C259" s="12"/>
      <c r="D259" s="12"/>
      <c r="G259" s="41"/>
      <c r="H259" s="51"/>
      <c r="I259" s="41"/>
      <c r="J259" s="40" t="s">
        <v>1050</v>
      </c>
      <c r="K259" s="40"/>
      <c r="P259" s="41"/>
      <c r="AB259" s="19"/>
    </row>
    <row r="260" spans="1:73"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73"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row>
    <row r="262" spans="1:73"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row>
    <row r="263" spans="1:73" x14ac:dyDescent="0.3">
      <c r="A263" s="19"/>
      <c r="B263" s="219" t="str">
        <f>B262</f>
        <v>TRAELC00</v>
      </c>
      <c r="C263" s="224"/>
      <c r="D263" s="230"/>
      <c r="E263" s="224"/>
      <c r="F263" s="224"/>
      <c r="G263" s="224"/>
      <c r="H263" s="231">
        <f>$K$3</f>
        <v>2019</v>
      </c>
      <c r="I263" s="224"/>
      <c r="J263" s="232" t="s">
        <v>1064</v>
      </c>
      <c r="K263" s="232" t="s">
        <v>85</v>
      </c>
      <c r="L263" s="955">
        <v>10000</v>
      </c>
      <c r="M263" s="955">
        <v>10000</v>
      </c>
      <c r="N263" s="955">
        <v>10000</v>
      </c>
      <c r="O263" s="955">
        <v>10000</v>
      </c>
      <c r="P263" s="955">
        <v>10000</v>
      </c>
      <c r="Q263" s="955">
        <v>10000</v>
      </c>
      <c r="R263" s="955">
        <v>10000</v>
      </c>
      <c r="S263" s="955">
        <v>10000</v>
      </c>
      <c r="T263" s="955">
        <v>10000</v>
      </c>
      <c r="U263" s="955">
        <v>10000</v>
      </c>
      <c r="V263" s="955">
        <v>10000</v>
      </c>
      <c r="W263" s="955">
        <v>10000</v>
      </c>
      <c r="X263" s="955">
        <v>10000</v>
      </c>
      <c r="Y263" s="955">
        <v>10000</v>
      </c>
      <c r="Z263" s="955">
        <v>10000</v>
      </c>
      <c r="AB263" s="19">
        <v>300</v>
      </c>
      <c r="AC263" s="19" t="s">
        <v>1243</v>
      </c>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row>
    <row r="264" spans="1:73" x14ac:dyDescent="0.3">
      <c r="A264" s="19"/>
      <c r="B264" s="219" t="str">
        <f>B263</f>
        <v>TRAELC00</v>
      </c>
      <c r="C264" s="224"/>
      <c r="D264" s="230"/>
      <c r="E264" s="224"/>
      <c r="F264" s="224"/>
      <c r="G264" s="224"/>
      <c r="H264" s="231">
        <v>2020</v>
      </c>
      <c r="I264" s="224"/>
      <c r="J264" s="232" t="s">
        <v>1064</v>
      </c>
      <c r="K264" s="232" t="s">
        <v>85</v>
      </c>
      <c r="L264" s="955">
        <f>L263</f>
        <v>10000</v>
      </c>
      <c r="M264" s="955">
        <f t="shared" ref="M264:Z267" si="225">M263</f>
        <v>10000</v>
      </c>
      <c r="N264" s="955">
        <f t="shared" si="225"/>
        <v>10000</v>
      </c>
      <c r="O264" s="955">
        <f t="shared" si="225"/>
        <v>10000</v>
      </c>
      <c r="P264" s="955">
        <f t="shared" si="225"/>
        <v>10000</v>
      </c>
      <c r="Q264" s="955">
        <f t="shared" si="225"/>
        <v>10000</v>
      </c>
      <c r="R264" s="955">
        <f t="shared" si="225"/>
        <v>10000</v>
      </c>
      <c r="S264" s="955">
        <f t="shared" si="225"/>
        <v>10000</v>
      </c>
      <c r="T264" s="955">
        <f t="shared" si="225"/>
        <v>10000</v>
      </c>
      <c r="U264" s="955">
        <f t="shared" si="225"/>
        <v>10000</v>
      </c>
      <c r="V264" s="955">
        <f t="shared" si="225"/>
        <v>10000</v>
      </c>
      <c r="W264" s="955">
        <f t="shared" si="225"/>
        <v>10000</v>
      </c>
      <c r="X264" s="955">
        <f t="shared" si="225"/>
        <v>10000</v>
      </c>
      <c r="Y264" s="955">
        <f t="shared" si="225"/>
        <v>10000</v>
      </c>
      <c r="Z264" s="955">
        <f t="shared" si="225"/>
        <v>10000</v>
      </c>
      <c r="AB264" s="19">
        <f>AB263*8760/10^6</f>
        <v>2.6280000000000001</v>
      </c>
      <c r="AC264" s="19" t="s">
        <v>1018</v>
      </c>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row>
    <row r="265" spans="1:73" x14ac:dyDescent="0.3">
      <c r="A265" s="19"/>
      <c r="B265" s="219" t="str">
        <f t="shared" ref="B265:B267" si="226">B264</f>
        <v>TRAELC00</v>
      </c>
      <c r="C265" s="224"/>
      <c r="D265" s="230"/>
      <c r="E265" s="224"/>
      <c r="F265" s="224"/>
      <c r="G265" s="224"/>
      <c r="H265" s="231">
        <v>2030</v>
      </c>
      <c r="I265" s="224"/>
      <c r="J265" s="232" t="s">
        <v>1064</v>
      </c>
      <c r="K265" s="232" t="s">
        <v>85</v>
      </c>
      <c r="L265" s="955">
        <f t="shared" ref="L265:L267" si="227">L264</f>
        <v>10000</v>
      </c>
      <c r="M265" s="955">
        <f t="shared" si="225"/>
        <v>10000</v>
      </c>
      <c r="N265" s="955">
        <f t="shared" si="225"/>
        <v>10000</v>
      </c>
      <c r="O265" s="955">
        <f t="shared" si="225"/>
        <v>10000</v>
      </c>
      <c r="P265" s="955">
        <f t="shared" si="225"/>
        <v>10000</v>
      </c>
      <c r="Q265" s="955">
        <f t="shared" si="225"/>
        <v>10000</v>
      </c>
      <c r="R265" s="955">
        <f t="shared" si="225"/>
        <v>10000</v>
      </c>
      <c r="S265" s="955">
        <f t="shared" si="225"/>
        <v>10000</v>
      </c>
      <c r="T265" s="955">
        <f t="shared" si="225"/>
        <v>10000</v>
      </c>
      <c r="U265" s="955">
        <f t="shared" si="225"/>
        <v>10000</v>
      </c>
      <c r="V265" s="955">
        <f t="shared" si="225"/>
        <v>10000</v>
      </c>
      <c r="W265" s="955">
        <f t="shared" si="225"/>
        <v>10000</v>
      </c>
      <c r="X265" s="955">
        <f t="shared" si="225"/>
        <v>10000</v>
      </c>
      <c r="Y265" s="955">
        <f t="shared" si="225"/>
        <v>10000</v>
      </c>
      <c r="Z265" s="955">
        <f t="shared" si="225"/>
        <v>10000</v>
      </c>
      <c r="AB265" s="19">
        <f>AB264*3.6</f>
        <v>9.4608000000000008</v>
      </c>
      <c r="AC265" s="19" t="s">
        <v>1244</v>
      </c>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row>
    <row r="266" spans="1:73" x14ac:dyDescent="0.3">
      <c r="A266" s="19"/>
      <c r="B266" s="219" t="str">
        <f t="shared" si="226"/>
        <v>TRAELC00</v>
      </c>
      <c r="C266" s="224"/>
      <c r="D266" s="230"/>
      <c r="E266" s="224"/>
      <c r="F266" s="224"/>
      <c r="G266" s="224"/>
      <c r="H266" s="231">
        <v>2040</v>
      </c>
      <c r="I266" s="224"/>
      <c r="J266" s="232" t="s">
        <v>1064</v>
      </c>
      <c r="K266" s="232" t="s">
        <v>85</v>
      </c>
      <c r="L266" s="955">
        <f t="shared" si="227"/>
        <v>10000</v>
      </c>
      <c r="M266" s="955">
        <f t="shared" si="225"/>
        <v>10000</v>
      </c>
      <c r="N266" s="955">
        <f t="shared" si="225"/>
        <v>10000</v>
      </c>
      <c r="O266" s="955">
        <f t="shared" si="225"/>
        <v>10000</v>
      </c>
      <c r="P266" s="955">
        <f t="shared" si="225"/>
        <v>10000</v>
      </c>
      <c r="Q266" s="955">
        <f t="shared" si="225"/>
        <v>10000</v>
      </c>
      <c r="R266" s="955">
        <f t="shared" si="225"/>
        <v>10000</v>
      </c>
      <c r="S266" s="955">
        <f t="shared" si="225"/>
        <v>10000</v>
      </c>
      <c r="T266" s="955">
        <f t="shared" si="225"/>
        <v>10000</v>
      </c>
      <c r="U266" s="955">
        <f t="shared" si="225"/>
        <v>10000</v>
      </c>
      <c r="V266" s="955">
        <f t="shared" si="225"/>
        <v>10000</v>
      </c>
      <c r="W266" s="955">
        <f t="shared" si="225"/>
        <v>10000</v>
      </c>
      <c r="X266" s="955">
        <f t="shared" si="225"/>
        <v>10000</v>
      </c>
      <c r="Y266" s="955">
        <f t="shared" si="225"/>
        <v>10000</v>
      </c>
      <c r="Z266" s="955">
        <f t="shared" si="225"/>
        <v>10000</v>
      </c>
    </row>
    <row r="267" spans="1:73" x14ac:dyDescent="0.3">
      <c r="A267" s="19"/>
      <c r="B267" s="233" t="str">
        <f t="shared" si="226"/>
        <v>TRAELC00</v>
      </c>
      <c r="C267" s="234"/>
      <c r="D267" s="235"/>
      <c r="E267" s="234"/>
      <c r="F267" s="234"/>
      <c r="G267" s="234"/>
      <c r="H267" s="236">
        <f>$K$5</f>
        <v>2050</v>
      </c>
      <c r="I267" s="234"/>
      <c r="J267" s="237" t="s">
        <v>1064</v>
      </c>
      <c r="K267" s="237" t="s">
        <v>85</v>
      </c>
      <c r="L267" s="955">
        <f t="shared" si="227"/>
        <v>10000</v>
      </c>
      <c r="M267" s="955">
        <f t="shared" si="225"/>
        <v>10000</v>
      </c>
      <c r="N267" s="955">
        <f t="shared" si="225"/>
        <v>10000</v>
      </c>
      <c r="O267" s="955">
        <f t="shared" si="225"/>
        <v>10000</v>
      </c>
      <c r="P267" s="955">
        <f t="shared" si="225"/>
        <v>10000</v>
      </c>
      <c r="Q267" s="955">
        <f t="shared" si="225"/>
        <v>10000</v>
      </c>
      <c r="R267" s="955">
        <f t="shared" si="225"/>
        <v>10000</v>
      </c>
      <c r="S267" s="955">
        <f t="shared" si="225"/>
        <v>10000</v>
      </c>
      <c r="T267" s="955">
        <f t="shared" si="225"/>
        <v>10000</v>
      </c>
      <c r="U267" s="955">
        <f t="shared" si="225"/>
        <v>10000</v>
      </c>
      <c r="V267" s="955">
        <f t="shared" si="225"/>
        <v>10000</v>
      </c>
      <c r="W267" s="955">
        <f t="shared" si="225"/>
        <v>10000</v>
      </c>
      <c r="X267" s="955">
        <f t="shared" si="225"/>
        <v>10000</v>
      </c>
      <c r="Y267" s="955">
        <f t="shared" si="225"/>
        <v>10000</v>
      </c>
      <c r="Z267" s="955">
        <f t="shared" si="225"/>
        <v>10000</v>
      </c>
      <c r="AB267" s="19"/>
      <c r="AR267" s="97"/>
      <c r="AS267" s="19"/>
      <c r="AT267" s="19"/>
      <c r="AU267" s="19"/>
      <c r="AV267" s="19"/>
      <c r="AW267" s="19"/>
      <c r="AX267" s="19"/>
      <c r="AY267" s="19"/>
      <c r="AZ267" s="19"/>
      <c r="BA267" s="19"/>
      <c r="BB267" s="19"/>
      <c r="BC267" s="19"/>
      <c r="BD267" s="19"/>
      <c r="BE267" s="19"/>
      <c r="BF267" s="19"/>
      <c r="BG267" s="19"/>
      <c r="BH267" s="19"/>
      <c r="BI267" s="19"/>
      <c r="BJ267" s="19"/>
      <c r="BK267" s="19"/>
      <c r="BL267" s="19"/>
      <c r="BM267" s="19"/>
    </row>
    <row r="268" spans="1:73" x14ac:dyDescent="0.3">
      <c r="A268" s="19"/>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8">M268</f>
        <v>1</v>
      </c>
      <c r="O268" s="635">
        <f t="shared" ref="O268" si="229">N268</f>
        <v>1</v>
      </c>
      <c r="P268" s="635">
        <f t="shared" ref="P268" si="230">O268</f>
        <v>1</v>
      </c>
      <c r="Q268" s="635">
        <f t="shared" ref="Q268" si="231">P268</f>
        <v>1</v>
      </c>
      <c r="R268" s="635">
        <f t="shared" ref="R268" si="232">Q268</f>
        <v>1</v>
      </c>
      <c r="S268" s="635">
        <f t="shared" ref="S268" si="233">R268</f>
        <v>1</v>
      </c>
      <c r="T268" s="635">
        <f t="shared" ref="T268" si="234">S268</f>
        <v>1</v>
      </c>
      <c r="U268" s="635">
        <f t="shared" ref="U268" si="235">T268</f>
        <v>1</v>
      </c>
      <c r="V268" s="635">
        <f t="shared" ref="V268" si="236">U268</f>
        <v>1</v>
      </c>
      <c r="W268" s="635">
        <f t="shared" ref="W268" si="237">V268</f>
        <v>1</v>
      </c>
      <c r="X268" s="635">
        <f t="shared" ref="X268" si="238">W268</f>
        <v>1</v>
      </c>
      <c r="Y268" s="635">
        <f t="shared" ref="Y268" si="239">X268</f>
        <v>1</v>
      </c>
      <c r="Z268" s="635">
        <f t="shared" ref="Z268" si="240">Y268</f>
        <v>1</v>
      </c>
      <c r="AB268" s="19"/>
    </row>
    <row r="269" spans="1:73" s="19" customFormat="1" x14ac:dyDescent="0.3">
      <c r="B269" s="219" t="str">
        <f>B268</f>
        <v>TRAELR00</v>
      </c>
      <c r="C269" s="224"/>
      <c r="D269" s="230"/>
      <c r="E269" s="224"/>
      <c r="F269" s="224"/>
      <c r="G269" s="224"/>
      <c r="H269" s="231">
        <f>$K$3</f>
        <v>2019</v>
      </c>
      <c r="I269" s="224"/>
      <c r="J269" s="232" t="s">
        <v>1064</v>
      </c>
      <c r="K269" s="232" t="s">
        <v>85</v>
      </c>
      <c r="L269" s="636">
        <f t="shared" ref="L269:Z269" si="241">LOOKUP($F268, $AE$11:$AE$34, AG$11:AG$34*$L$6)</f>
        <v>0</v>
      </c>
      <c r="M269" s="636">
        <f t="shared" si="241"/>
        <v>0</v>
      </c>
      <c r="N269" s="636">
        <f t="shared" si="241"/>
        <v>0</v>
      </c>
      <c r="O269" s="636">
        <f t="shared" si="241"/>
        <v>0</v>
      </c>
      <c r="P269" s="636">
        <f t="shared" si="241"/>
        <v>0</v>
      </c>
      <c r="Q269" s="636">
        <f t="shared" si="241"/>
        <v>0</v>
      </c>
      <c r="R269" s="636">
        <f t="shared" si="241"/>
        <v>0</v>
      </c>
      <c r="S269" s="636">
        <f t="shared" si="241"/>
        <v>0</v>
      </c>
      <c r="T269" s="636">
        <f t="shared" si="241"/>
        <v>0</v>
      </c>
      <c r="U269" s="636">
        <f t="shared" si="241"/>
        <v>0</v>
      </c>
      <c r="V269" s="636">
        <f t="shared" si="241"/>
        <v>0</v>
      </c>
      <c r="W269" s="636">
        <f t="shared" si="241"/>
        <v>0</v>
      </c>
      <c r="X269" s="636">
        <f t="shared" si="241"/>
        <v>0</v>
      </c>
      <c r="Y269" s="636">
        <f t="shared" si="241"/>
        <v>0</v>
      </c>
      <c r="Z269" s="636">
        <f t="shared" si="241"/>
        <v>0</v>
      </c>
      <c r="AA269" s="41"/>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s="23"/>
    </row>
    <row r="270" spans="1:73" s="19" customFormat="1" x14ac:dyDescent="0.3">
      <c r="B270" s="219" t="str">
        <f>B269</f>
        <v>TRAELR00</v>
      </c>
      <c r="C270" s="224"/>
      <c r="D270" s="230"/>
      <c r="E270" s="224"/>
      <c r="F270" s="224"/>
      <c r="G270" s="224"/>
      <c r="H270" s="231">
        <v>2020</v>
      </c>
      <c r="I270" s="224"/>
      <c r="J270" s="232" t="s">
        <v>1064</v>
      </c>
      <c r="K270" s="232" t="s">
        <v>85</v>
      </c>
      <c r="L270" s="636">
        <f>L269</f>
        <v>0</v>
      </c>
      <c r="M270" s="636">
        <f t="shared" ref="M270:Z273" si="242">M269</f>
        <v>0</v>
      </c>
      <c r="N270" s="636">
        <f t="shared" si="242"/>
        <v>0</v>
      </c>
      <c r="O270" s="636">
        <f t="shared" si="242"/>
        <v>0</v>
      </c>
      <c r="P270" s="636">
        <f t="shared" si="242"/>
        <v>0</v>
      </c>
      <c r="Q270" s="636">
        <f t="shared" si="242"/>
        <v>0</v>
      </c>
      <c r="R270" s="636">
        <f t="shared" si="242"/>
        <v>0</v>
      </c>
      <c r="S270" s="636">
        <f t="shared" si="242"/>
        <v>0</v>
      </c>
      <c r="T270" s="636">
        <f t="shared" si="242"/>
        <v>0</v>
      </c>
      <c r="U270" s="636">
        <f t="shared" si="242"/>
        <v>0</v>
      </c>
      <c r="V270" s="636">
        <f t="shared" si="242"/>
        <v>0</v>
      </c>
      <c r="W270" s="636">
        <f t="shared" si="242"/>
        <v>0</v>
      </c>
      <c r="X270" s="636">
        <f t="shared" si="242"/>
        <v>0</v>
      </c>
      <c r="Y270" s="636">
        <f t="shared" si="242"/>
        <v>0</v>
      </c>
      <c r="Z270" s="636">
        <f t="shared" si="242"/>
        <v>0</v>
      </c>
      <c r="AA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O270" s="23"/>
    </row>
    <row r="271" spans="1:73" s="19" customFormat="1" x14ac:dyDescent="0.3">
      <c r="B271" s="219" t="str">
        <f t="shared" ref="B271:B273" si="243">B270</f>
        <v>TRAELR00</v>
      </c>
      <c r="C271" s="224"/>
      <c r="D271" s="230"/>
      <c r="E271" s="224"/>
      <c r="F271" s="224"/>
      <c r="G271" s="224"/>
      <c r="H271" s="231">
        <v>2030</v>
      </c>
      <c r="I271" s="224"/>
      <c r="J271" s="232" t="s">
        <v>1064</v>
      </c>
      <c r="K271" s="232" t="s">
        <v>85</v>
      </c>
      <c r="L271" s="636">
        <f t="shared" ref="L271:L273" si="244">L270</f>
        <v>0</v>
      </c>
      <c r="M271" s="636">
        <f t="shared" si="242"/>
        <v>0</v>
      </c>
      <c r="N271" s="636">
        <f t="shared" si="242"/>
        <v>0</v>
      </c>
      <c r="O271" s="636">
        <f t="shared" si="242"/>
        <v>0</v>
      </c>
      <c r="P271" s="636">
        <f t="shared" si="242"/>
        <v>0</v>
      </c>
      <c r="Q271" s="636">
        <f t="shared" si="242"/>
        <v>0</v>
      </c>
      <c r="R271" s="636">
        <f t="shared" si="242"/>
        <v>0</v>
      </c>
      <c r="S271" s="636">
        <f t="shared" si="242"/>
        <v>0</v>
      </c>
      <c r="T271" s="636">
        <f t="shared" si="242"/>
        <v>0</v>
      </c>
      <c r="U271" s="636">
        <f t="shared" si="242"/>
        <v>0</v>
      </c>
      <c r="V271" s="636">
        <f t="shared" si="242"/>
        <v>0</v>
      </c>
      <c r="W271" s="636">
        <f t="shared" si="242"/>
        <v>0</v>
      </c>
      <c r="X271" s="636">
        <f t="shared" si="242"/>
        <v>0</v>
      </c>
      <c r="Y271" s="636">
        <f t="shared" si="242"/>
        <v>0</v>
      </c>
      <c r="Z271" s="636">
        <f t="shared" si="242"/>
        <v>0</v>
      </c>
      <c r="AA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O271" s="23"/>
    </row>
    <row r="272" spans="1:73" x14ac:dyDescent="0.3">
      <c r="A272" s="19"/>
      <c r="B272" s="219" t="str">
        <f t="shared" si="243"/>
        <v>TRAELR00</v>
      </c>
      <c r="C272" s="224"/>
      <c r="D272" s="230"/>
      <c r="E272" s="224"/>
      <c r="F272" s="224"/>
      <c r="G272" s="224"/>
      <c r="H272" s="231">
        <v>2040</v>
      </c>
      <c r="I272" s="224"/>
      <c r="J272" s="232" t="s">
        <v>1064</v>
      </c>
      <c r="K272" s="232" t="s">
        <v>85</v>
      </c>
      <c r="L272" s="636">
        <f t="shared" si="244"/>
        <v>0</v>
      </c>
      <c r="M272" s="636">
        <f t="shared" si="242"/>
        <v>0</v>
      </c>
      <c r="N272" s="636">
        <f t="shared" si="242"/>
        <v>0</v>
      </c>
      <c r="O272" s="636">
        <f t="shared" si="242"/>
        <v>0</v>
      </c>
      <c r="P272" s="636">
        <f t="shared" si="242"/>
        <v>0</v>
      </c>
      <c r="Q272" s="636">
        <f t="shared" si="242"/>
        <v>0</v>
      </c>
      <c r="R272" s="636">
        <f t="shared" si="242"/>
        <v>0</v>
      </c>
      <c r="S272" s="636">
        <f t="shared" si="242"/>
        <v>0</v>
      </c>
      <c r="T272" s="636">
        <f t="shared" si="242"/>
        <v>0</v>
      </c>
      <c r="U272" s="636">
        <f t="shared" si="242"/>
        <v>0</v>
      </c>
      <c r="V272" s="636">
        <f t="shared" si="242"/>
        <v>0</v>
      </c>
      <c r="W272" s="636">
        <f t="shared" si="242"/>
        <v>0</v>
      </c>
      <c r="X272" s="636">
        <f t="shared" si="242"/>
        <v>0</v>
      </c>
      <c r="Y272" s="636">
        <f t="shared" si="242"/>
        <v>0</v>
      </c>
      <c r="Z272" s="636">
        <f t="shared" si="242"/>
        <v>0</v>
      </c>
      <c r="AB272" s="19"/>
      <c r="BN272" s="19"/>
    </row>
    <row r="273" spans="1:67" x14ac:dyDescent="0.3">
      <c r="A273" s="19"/>
      <c r="B273" s="233" t="str">
        <f t="shared" si="243"/>
        <v>TRAELR00</v>
      </c>
      <c r="C273" s="234"/>
      <c r="D273" s="235"/>
      <c r="E273" s="234"/>
      <c r="F273" s="234"/>
      <c r="G273" s="234"/>
      <c r="H273" s="236">
        <f>$K$5</f>
        <v>2050</v>
      </c>
      <c r="I273" s="234"/>
      <c r="J273" s="237" t="s">
        <v>1064</v>
      </c>
      <c r="K273" s="237" t="s">
        <v>85</v>
      </c>
      <c r="L273" s="637">
        <f t="shared" si="244"/>
        <v>0</v>
      </c>
      <c r="M273" s="637">
        <f t="shared" si="242"/>
        <v>0</v>
      </c>
      <c r="N273" s="637">
        <f t="shared" si="242"/>
        <v>0</v>
      </c>
      <c r="O273" s="637">
        <f t="shared" si="242"/>
        <v>0</v>
      </c>
      <c r="P273" s="637">
        <f t="shared" si="242"/>
        <v>0</v>
      </c>
      <c r="Q273" s="637">
        <f t="shared" si="242"/>
        <v>0</v>
      </c>
      <c r="R273" s="637">
        <f t="shared" si="242"/>
        <v>0</v>
      </c>
      <c r="S273" s="637">
        <f t="shared" si="242"/>
        <v>0</v>
      </c>
      <c r="T273" s="637">
        <f t="shared" si="242"/>
        <v>0</v>
      </c>
      <c r="U273" s="637">
        <f t="shared" si="242"/>
        <v>0</v>
      </c>
      <c r="V273" s="637">
        <f t="shared" si="242"/>
        <v>0</v>
      </c>
      <c r="W273" s="637">
        <f t="shared" si="242"/>
        <v>0</v>
      </c>
      <c r="X273" s="637">
        <f t="shared" si="242"/>
        <v>0</v>
      </c>
      <c r="Y273" s="637">
        <f t="shared" si="242"/>
        <v>0</v>
      </c>
      <c r="Z273" s="637">
        <f t="shared" si="242"/>
        <v>0</v>
      </c>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x14ac:dyDescent="0.3">
      <c r="A274" s="19"/>
      <c r="AR274" s="97"/>
      <c r="AS274" s="19"/>
      <c r="AT274" s="19"/>
      <c r="AU274" s="19"/>
      <c r="AV274" s="19"/>
      <c r="AW274" s="19"/>
      <c r="AX274" s="19"/>
      <c r="AY274" s="19"/>
      <c r="AZ274" s="19"/>
      <c r="BA274" s="19"/>
      <c r="BB274" s="19"/>
      <c r="BC274" s="19"/>
      <c r="BD274" s="19"/>
      <c r="BE274" s="19"/>
      <c r="BF274" s="19"/>
      <c r="BG274" s="19"/>
      <c r="BH274" s="19"/>
      <c r="BI274" s="19"/>
      <c r="BJ274" s="19"/>
      <c r="BK274" s="19"/>
      <c r="BL274" s="19"/>
      <c r="BM274" s="19"/>
    </row>
    <row r="275" spans="1:67" x14ac:dyDescent="0.3">
      <c r="C275" s="12"/>
      <c r="D275" s="12"/>
      <c r="G275" s="41"/>
      <c r="H275" s="51"/>
      <c r="I275" s="41"/>
      <c r="J275" s="40" t="s">
        <v>1050</v>
      </c>
      <c r="K275" s="40"/>
      <c r="P275" s="41"/>
      <c r="AB275" s="19"/>
    </row>
    <row r="276" spans="1:67" s="19" customFormat="1" x14ac:dyDescent="0.3">
      <c r="A276"/>
      <c r="B276" s="52" t="s">
        <v>1052</v>
      </c>
      <c r="C276" s="42" t="s">
        <v>104</v>
      </c>
      <c r="D276" s="42" t="s">
        <v>1053</v>
      </c>
      <c r="E276" s="42" t="s">
        <v>672</v>
      </c>
      <c r="F276" s="103" t="s">
        <v>673</v>
      </c>
      <c r="G276" s="42" t="s">
        <v>1054</v>
      </c>
      <c r="H276" s="98" t="s">
        <v>1055</v>
      </c>
      <c r="I276" s="42" t="s">
        <v>981</v>
      </c>
      <c r="J276" s="42" t="s">
        <v>1056</v>
      </c>
      <c r="K276" s="42" t="s">
        <v>1057</v>
      </c>
      <c r="L276" s="42" t="str">
        <f t="shared" ref="L276:Z276" si="245">L$2</f>
        <v>Z01</v>
      </c>
      <c r="M276" s="42" t="str">
        <f t="shared" si="245"/>
        <v>Z02</v>
      </c>
      <c r="N276" s="42" t="str">
        <f t="shared" si="245"/>
        <v>Z03</v>
      </c>
      <c r="O276" s="42" t="str">
        <f t="shared" si="245"/>
        <v>Z04</v>
      </c>
      <c r="P276" s="42" t="str">
        <f t="shared" si="245"/>
        <v>Z05</v>
      </c>
      <c r="Q276" s="42" t="str">
        <f t="shared" si="245"/>
        <v>Z06</v>
      </c>
      <c r="R276" s="42" t="str">
        <f t="shared" si="245"/>
        <v>Z07</v>
      </c>
      <c r="S276" s="42" t="str">
        <f t="shared" si="245"/>
        <v>Z08</v>
      </c>
      <c r="T276" s="42" t="str">
        <f t="shared" si="245"/>
        <v>Z09</v>
      </c>
      <c r="U276" s="42" t="str">
        <f t="shared" si="245"/>
        <v>Z10</v>
      </c>
      <c r="V276" s="42" t="str">
        <f t="shared" si="245"/>
        <v>Z11</v>
      </c>
      <c r="W276" s="42" t="str">
        <f t="shared" si="245"/>
        <v>Z12</v>
      </c>
      <c r="X276" s="42" t="str">
        <f t="shared" si="245"/>
        <v>Z13</v>
      </c>
      <c r="Y276" s="42" t="str">
        <f t="shared" si="245"/>
        <v>Z14</v>
      </c>
      <c r="Z276" s="42" t="str">
        <f t="shared" si="245"/>
        <v>Z15</v>
      </c>
      <c r="AA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s="23"/>
    </row>
    <row r="277" spans="1:67" s="19" customFormat="1" x14ac:dyDescent="0.3">
      <c r="B277" s="219" t="str">
        <f>C277</f>
        <v>TRAELC01</v>
      </c>
      <c r="C277" s="224" t="s">
        <v>933</v>
      </c>
      <c r="D277" s="225" t="s">
        <v>1103</v>
      </c>
      <c r="E277" s="173" t="s">
        <v>1101</v>
      </c>
      <c r="F277" s="173" t="s">
        <v>682</v>
      </c>
      <c r="G277" s="224"/>
      <c r="H277" s="241"/>
      <c r="I277" s="173"/>
      <c r="J277" s="239" t="s">
        <v>1063</v>
      </c>
      <c r="K277" s="239"/>
      <c r="L277" s="635">
        <v>1</v>
      </c>
      <c r="M277" s="635">
        <f t="shared" ref="M277" si="246">L277</f>
        <v>1</v>
      </c>
      <c r="N277" s="635">
        <f t="shared" ref="N277" si="247">M277</f>
        <v>1</v>
      </c>
      <c r="O277" s="635">
        <f t="shared" ref="O277" si="248">N277</f>
        <v>1</v>
      </c>
      <c r="P277" s="635">
        <f t="shared" ref="P277" si="249">O277</f>
        <v>1</v>
      </c>
      <c r="Q277" s="635">
        <f t="shared" ref="Q277" si="250">P277</f>
        <v>1</v>
      </c>
      <c r="R277" s="635">
        <f t="shared" ref="R277" si="251">Q277</f>
        <v>1</v>
      </c>
      <c r="S277" s="635">
        <f t="shared" ref="S277" si="252">R277</f>
        <v>1</v>
      </c>
      <c r="T277" s="635">
        <f t="shared" ref="T277" si="253">S277</f>
        <v>1</v>
      </c>
      <c r="U277" s="635">
        <f t="shared" ref="U277" si="254">T277</f>
        <v>1</v>
      </c>
      <c r="V277" s="635">
        <f t="shared" ref="V277" si="255">U277</f>
        <v>1</v>
      </c>
      <c r="W277" s="635">
        <f t="shared" ref="W277" si="256">V277</f>
        <v>1</v>
      </c>
      <c r="X277" s="635">
        <f t="shared" ref="X277" si="257">W277</f>
        <v>1</v>
      </c>
      <c r="Y277" s="635">
        <f t="shared" ref="Y277" si="258">X277</f>
        <v>1</v>
      </c>
      <c r="Z277" s="635">
        <f t="shared" ref="Z277" si="259">Y277</f>
        <v>1</v>
      </c>
      <c r="AA277"/>
      <c r="AB277" s="99"/>
      <c r="AC277" s="719"/>
      <c r="AD277"/>
      <c r="AE277"/>
      <c r="AF277"/>
      <c r="AG277"/>
      <c r="AH277"/>
      <c r="AI277"/>
      <c r="AJ277"/>
      <c r="AK277"/>
      <c r="AL277"/>
      <c r="AM277"/>
      <c r="AN277"/>
      <c r="AO277"/>
      <c r="AP277"/>
      <c r="AQ277"/>
      <c r="AR277" s="97"/>
      <c r="BO277" s="23"/>
    </row>
    <row r="278" spans="1:67" x14ac:dyDescent="0.3">
      <c r="A278" s="19"/>
      <c r="B278" s="219" t="str">
        <f>B277</f>
        <v>TRAELC01</v>
      </c>
      <c r="C278" s="224"/>
      <c r="D278" s="230"/>
      <c r="E278" s="224"/>
      <c r="F278" s="224"/>
      <c r="G278" s="224"/>
      <c r="H278" s="231"/>
      <c r="I278" s="224"/>
      <c r="J278" s="232" t="s">
        <v>1096</v>
      </c>
      <c r="K278" s="232"/>
      <c r="L278" s="638">
        <v>2016</v>
      </c>
      <c r="M278" s="638">
        <f>L278</f>
        <v>2016</v>
      </c>
      <c r="N278" s="638">
        <f t="shared" ref="N278" si="260">M278</f>
        <v>2016</v>
      </c>
      <c r="O278" s="638">
        <f t="shared" ref="O278" si="261">N278</f>
        <v>2016</v>
      </c>
      <c r="P278" s="638">
        <f t="shared" ref="P278" si="262">O278</f>
        <v>2016</v>
      </c>
      <c r="Q278" s="638">
        <f t="shared" ref="Q278" si="263">P278</f>
        <v>2016</v>
      </c>
      <c r="R278" s="638">
        <f t="shared" ref="R278" si="264">Q278</f>
        <v>2016</v>
      </c>
      <c r="S278" s="638">
        <f t="shared" ref="S278" si="265">R278</f>
        <v>2016</v>
      </c>
      <c r="T278" s="638">
        <f t="shared" ref="T278" si="266">S278</f>
        <v>2016</v>
      </c>
      <c r="U278" s="638">
        <f t="shared" ref="U278" si="267">T278</f>
        <v>2016</v>
      </c>
      <c r="V278" s="638">
        <f t="shared" ref="V278" si="268">U278</f>
        <v>2016</v>
      </c>
      <c r="W278" s="638">
        <f t="shared" ref="W278" si="269">V278</f>
        <v>2016</v>
      </c>
      <c r="X278" s="638">
        <f t="shared" ref="X278" si="270">W278</f>
        <v>2016</v>
      </c>
      <c r="Y278" s="638">
        <f t="shared" ref="Y278" si="271">X278</f>
        <v>2016</v>
      </c>
      <c r="Z278" s="638">
        <f t="shared" ref="Z278" si="272">Y278</f>
        <v>2016</v>
      </c>
      <c r="AB278" s="19"/>
      <c r="AD278" s="720"/>
      <c r="BN278" s="19"/>
    </row>
    <row r="279" spans="1:67" x14ac:dyDescent="0.3">
      <c r="A279" s="19"/>
      <c r="B279" s="233" t="str">
        <f>B278</f>
        <v>TRAELC01</v>
      </c>
      <c r="C279" s="234"/>
      <c r="D279" s="235"/>
      <c r="E279" s="234"/>
      <c r="F279" s="234"/>
      <c r="G279" s="234"/>
      <c r="H279" s="236"/>
      <c r="I279" s="234"/>
      <c r="J279" s="237" t="s">
        <v>1097</v>
      </c>
      <c r="K279" s="237" t="s">
        <v>1098</v>
      </c>
      <c r="L279" s="637"/>
      <c r="M279" s="637"/>
      <c r="N279" s="637"/>
      <c r="O279" s="637"/>
      <c r="P279" s="637"/>
      <c r="Q279" s="637"/>
      <c r="R279" s="637"/>
      <c r="S279" s="637"/>
      <c r="T279" s="637"/>
      <c r="U279" s="637"/>
      <c r="V279" s="637"/>
      <c r="W279" s="637"/>
      <c r="X279" s="637"/>
      <c r="Y279" s="637"/>
      <c r="Z279" s="637"/>
      <c r="AA279" s="41"/>
      <c r="AB279" s="19"/>
    </row>
    <row r="280" spans="1:67" x14ac:dyDescent="0.3">
      <c r="A280" s="19"/>
      <c r="B280" s="219" t="str">
        <f>C280</f>
        <v>TRAELR01</v>
      </c>
      <c r="C280" s="224" t="s">
        <v>936</v>
      </c>
      <c r="D280" s="225" t="s">
        <v>1104</v>
      </c>
      <c r="E280" s="173" t="s">
        <v>1101</v>
      </c>
      <c r="F280" s="173" t="s">
        <v>1007</v>
      </c>
      <c r="G280" s="224"/>
      <c r="H280" s="241"/>
      <c r="I280" s="173"/>
      <c r="J280" s="239" t="s">
        <v>1063</v>
      </c>
      <c r="K280" s="239"/>
      <c r="L280" s="635">
        <v>1</v>
      </c>
      <c r="M280" s="635">
        <f t="shared" ref="M280" si="273">L280</f>
        <v>1</v>
      </c>
      <c r="N280" s="635">
        <f t="shared" ref="N280:N281" si="274">M280</f>
        <v>1</v>
      </c>
      <c r="O280" s="635">
        <f t="shared" ref="O280:O281" si="275">N280</f>
        <v>1</v>
      </c>
      <c r="P280" s="635">
        <f t="shared" ref="P280:P281" si="276">O280</f>
        <v>1</v>
      </c>
      <c r="Q280" s="635">
        <f t="shared" ref="Q280:Q281" si="277">P280</f>
        <v>1</v>
      </c>
      <c r="R280" s="635">
        <f t="shared" ref="R280:R281" si="278">Q280</f>
        <v>1</v>
      </c>
      <c r="S280" s="635">
        <f t="shared" ref="S280:S281" si="279">R280</f>
        <v>1</v>
      </c>
      <c r="T280" s="635">
        <f t="shared" ref="T280:T281" si="280">S280</f>
        <v>1</v>
      </c>
      <c r="U280" s="635">
        <f t="shared" ref="U280:U281" si="281">T280</f>
        <v>1</v>
      </c>
      <c r="V280" s="635">
        <f t="shared" ref="V280:V281" si="282">U280</f>
        <v>1</v>
      </c>
      <c r="W280" s="635">
        <f t="shared" ref="W280:W281" si="283">V280</f>
        <v>1</v>
      </c>
      <c r="X280" s="635">
        <f t="shared" ref="X280:X281" si="284">W280</f>
        <v>1</v>
      </c>
      <c r="Y280" s="635">
        <f t="shared" ref="Y280:Y281" si="285">X280</f>
        <v>1</v>
      </c>
      <c r="Z280" s="635">
        <f t="shared" ref="Z280:Z281" si="286">Y280</f>
        <v>1</v>
      </c>
      <c r="AB280" s="19"/>
      <c r="AR280" s="97"/>
      <c r="AS280" s="19"/>
      <c r="AT280" s="19"/>
      <c r="AU280" s="19"/>
      <c r="AV280" s="19"/>
      <c r="AW280" s="19"/>
      <c r="AX280" s="19"/>
      <c r="AY280" s="19"/>
      <c r="AZ280" s="19"/>
      <c r="BA280" s="19"/>
      <c r="BB280" s="19"/>
      <c r="BC280" s="19"/>
      <c r="BD280" s="19"/>
      <c r="BE280" s="19"/>
      <c r="BF280" s="19"/>
      <c r="BG280" s="19"/>
      <c r="BH280" s="19"/>
      <c r="BI280" s="19"/>
      <c r="BJ280" s="19"/>
      <c r="BK280" s="19"/>
      <c r="BL280" s="19"/>
      <c r="BM280" s="19"/>
    </row>
    <row r="281" spans="1:67" x14ac:dyDescent="0.3">
      <c r="A281" s="19"/>
      <c r="B281" s="219" t="str">
        <f>B280</f>
        <v>TRAELR01</v>
      </c>
      <c r="C281" s="224"/>
      <c r="D281" s="230"/>
      <c r="E281" s="224"/>
      <c r="F281" s="224"/>
      <c r="G281" s="224"/>
      <c r="H281" s="231"/>
      <c r="I281" s="224"/>
      <c r="J281" s="232" t="s">
        <v>1096</v>
      </c>
      <c r="K281" s="232"/>
      <c r="L281" s="638">
        <v>2016</v>
      </c>
      <c r="M281" s="638">
        <f>L281</f>
        <v>2016</v>
      </c>
      <c r="N281" s="638">
        <f t="shared" si="274"/>
        <v>2016</v>
      </c>
      <c r="O281" s="638">
        <f t="shared" si="275"/>
        <v>2016</v>
      </c>
      <c r="P281" s="638">
        <f t="shared" si="276"/>
        <v>2016</v>
      </c>
      <c r="Q281" s="638">
        <f t="shared" si="277"/>
        <v>2016</v>
      </c>
      <c r="R281" s="638">
        <f t="shared" si="278"/>
        <v>2016</v>
      </c>
      <c r="S281" s="638">
        <f t="shared" si="279"/>
        <v>2016</v>
      </c>
      <c r="T281" s="638">
        <f t="shared" si="280"/>
        <v>2016</v>
      </c>
      <c r="U281" s="638">
        <f t="shared" si="281"/>
        <v>2016</v>
      </c>
      <c r="V281" s="638">
        <f t="shared" si="282"/>
        <v>2016</v>
      </c>
      <c r="W281" s="638">
        <f t="shared" si="283"/>
        <v>2016</v>
      </c>
      <c r="X281" s="638">
        <f t="shared" si="284"/>
        <v>2016</v>
      </c>
      <c r="Y281" s="638">
        <f t="shared" si="285"/>
        <v>2016</v>
      </c>
      <c r="Z281" s="638">
        <f t="shared" si="286"/>
        <v>2016</v>
      </c>
      <c r="AB281" s="19"/>
      <c r="AE281" s="19"/>
      <c r="AQ281" s="97"/>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33" t="str">
        <f>B281</f>
        <v>TRAELR01</v>
      </c>
      <c r="C282" s="234"/>
      <c r="D282" s="235"/>
      <c r="E282" s="234"/>
      <c r="F282" s="234"/>
      <c r="G282" s="234"/>
      <c r="H282" s="236"/>
      <c r="I282" s="234"/>
      <c r="J282" s="237" t="s">
        <v>1097</v>
      </c>
      <c r="K282" s="237" t="s">
        <v>1098</v>
      </c>
      <c r="L282" s="637"/>
      <c r="M282" s="637"/>
      <c r="N282" s="637"/>
      <c r="O282" s="637"/>
      <c r="P282" s="637"/>
      <c r="Q282" s="637"/>
      <c r="R282" s="637"/>
      <c r="S282" s="637"/>
      <c r="T282" s="637"/>
      <c r="U282" s="637"/>
      <c r="V282" s="637"/>
      <c r="W282" s="637"/>
      <c r="X282" s="637"/>
      <c r="Y282" s="637"/>
      <c r="Z282" s="637"/>
      <c r="AA282" s="41"/>
      <c r="AB282" s="19"/>
    </row>
    <row r="283" spans="1:67" x14ac:dyDescent="0.3">
      <c r="B283" s="104"/>
      <c r="C283" s="19"/>
      <c r="F283" s="46"/>
      <c r="G283" s="105"/>
      <c r="M283" s="19"/>
      <c r="N283" s="19"/>
      <c r="O283" s="19"/>
      <c r="P283" s="19"/>
      <c r="Q283" s="19"/>
      <c r="R283" s="19"/>
      <c r="S283" s="19"/>
      <c r="T283" s="19"/>
      <c r="U283" s="19"/>
      <c r="V283" s="19"/>
      <c r="W283" s="19"/>
      <c r="X283" s="19"/>
      <c r="Y283" s="19"/>
      <c r="Z283" s="19"/>
      <c r="AA283" s="19"/>
    </row>
    <row r="285" spans="1:67" x14ac:dyDescent="0.3">
      <c r="B285" s="42" t="s">
        <v>1099</v>
      </c>
      <c r="C285" s="42"/>
      <c r="D285" s="42"/>
      <c r="AB285" s="19"/>
    </row>
    <row r="286" spans="1:67" s="19" customFormat="1" x14ac:dyDescent="0.3">
      <c r="A286"/>
      <c r="B286"/>
      <c r="C286" s="12"/>
      <c r="D286" s="12"/>
      <c r="E286"/>
      <c r="F286"/>
      <c r="G286" s="41"/>
      <c r="H286" s="51"/>
      <c r="I286" s="41"/>
      <c r="J286" s="40"/>
      <c r="K286" s="40"/>
      <c r="L286"/>
      <c r="M286"/>
      <c r="N286"/>
      <c r="O286"/>
      <c r="P286" s="41"/>
      <c r="Q286"/>
      <c r="R286"/>
      <c r="S286"/>
      <c r="T286"/>
      <c r="U286"/>
      <c r="V286"/>
      <c r="W286"/>
      <c r="X286"/>
      <c r="Y286"/>
      <c r="Z286"/>
      <c r="AA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s="23"/>
    </row>
    <row r="287" spans="1:67" x14ac:dyDescent="0.3">
      <c r="B287" s="52" t="s">
        <v>1052</v>
      </c>
      <c r="C287" s="42" t="s">
        <v>104</v>
      </c>
      <c r="D287" s="42" t="s">
        <v>1053</v>
      </c>
      <c r="E287" s="42" t="s">
        <v>672</v>
      </c>
      <c r="F287" s="103" t="s">
        <v>673</v>
      </c>
      <c r="G287" s="42" t="s">
        <v>1054</v>
      </c>
      <c r="H287" s="98" t="s">
        <v>1055</v>
      </c>
      <c r="I287" s="42" t="s">
        <v>981</v>
      </c>
      <c r="J287" s="42" t="s">
        <v>1056</v>
      </c>
      <c r="K287" s="42" t="s">
        <v>1057</v>
      </c>
      <c r="L287" s="42" t="str">
        <f t="shared" ref="L287:Z287" si="287">L$2</f>
        <v>Z01</v>
      </c>
      <c r="M287" s="42" t="str">
        <f t="shared" si="287"/>
        <v>Z02</v>
      </c>
      <c r="N287" s="42" t="str">
        <f t="shared" si="287"/>
        <v>Z03</v>
      </c>
      <c r="O287" s="42" t="str">
        <f t="shared" si="287"/>
        <v>Z04</v>
      </c>
      <c r="P287" s="42" t="str">
        <f t="shared" si="287"/>
        <v>Z05</v>
      </c>
      <c r="Q287" s="42" t="str">
        <f t="shared" si="287"/>
        <v>Z06</v>
      </c>
      <c r="R287" s="42" t="str">
        <f t="shared" si="287"/>
        <v>Z07</v>
      </c>
      <c r="S287" s="42" t="str">
        <f t="shared" si="287"/>
        <v>Z08</v>
      </c>
      <c r="T287" s="42" t="str">
        <f t="shared" si="287"/>
        <v>Z09</v>
      </c>
      <c r="U287" s="42" t="str">
        <f t="shared" si="287"/>
        <v>Z10</v>
      </c>
      <c r="V287" s="42" t="str">
        <f t="shared" si="287"/>
        <v>Z11</v>
      </c>
      <c r="W287" s="42" t="str">
        <f t="shared" si="287"/>
        <v>Z12</v>
      </c>
      <c r="X287" s="42" t="str">
        <f t="shared" si="287"/>
        <v>Z13</v>
      </c>
      <c r="Y287" s="42" t="str">
        <f t="shared" si="287"/>
        <v>Z14</v>
      </c>
      <c r="Z287" s="42" t="str">
        <f t="shared" si="287"/>
        <v>Z15</v>
      </c>
      <c r="BN287" s="19"/>
    </row>
    <row r="288" spans="1:67" x14ac:dyDescent="0.3">
      <c r="B288" s="171"/>
      <c r="C288" s="171"/>
      <c r="D288" s="171" t="s">
        <v>1061</v>
      </c>
      <c r="E288" s="171"/>
      <c r="F288" s="171"/>
      <c r="G288" s="171"/>
      <c r="H288" s="223"/>
      <c r="I288" s="171"/>
      <c r="J288" s="171"/>
      <c r="K288" s="171"/>
      <c r="L288" s="171"/>
      <c r="M288" s="171"/>
      <c r="N288" s="171"/>
      <c r="O288" s="171"/>
      <c r="P288" s="171"/>
      <c r="Q288" s="171"/>
      <c r="R288" s="171"/>
      <c r="S288" s="171"/>
      <c r="T288" s="171"/>
      <c r="U288" s="171"/>
      <c r="V288" s="171"/>
      <c r="W288" s="171"/>
      <c r="X288" s="171"/>
      <c r="Y288" s="171"/>
      <c r="Z288" s="171"/>
    </row>
    <row r="289" spans="1:67" x14ac:dyDescent="0.3">
      <c r="A289" s="19"/>
      <c r="B289" s="219" t="str">
        <f>C289</f>
        <v>TRAELC00</v>
      </c>
      <c r="C289" s="224" t="str">
        <f>CONCATENATE(F289,"00")</f>
        <v>TRAELC00</v>
      </c>
      <c r="D289" s="225" t="s">
        <v>1100</v>
      </c>
      <c r="E289" s="173" t="s">
        <v>1105</v>
      </c>
      <c r="F289" s="173" t="s">
        <v>682</v>
      </c>
      <c r="G289" s="224"/>
      <c r="H289" s="241"/>
      <c r="I289" s="173"/>
      <c r="J289" s="239" t="s">
        <v>1063</v>
      </c>
      <c r="K289" s="239"/>
      <c r="L289" s="635">
        <v>1</v>
      </c>
      <c r="M289" s="635">
        <f>L289</f>
        <v>1</v>
      </c>
      <c r="N289" s="635">
        <f t="shared" ref="N289:S289" si="288">M289</f>
        <v>1</v>
      </c>
      <c r="O289" s="635">
        <f t="shared" si="288"/>
        <v>1</v>
      </c>
      <c r="P289" s="635">
        <f t="shared" si="288"/>
        <v>1</v>
      </c>
      <c r="Q289" s="635">
        <f t="shared" si="288"/>
        <v>1</v>
      </c>
      <c r="R289" s="635">
        <f t="shared" si="288"/>
        <v>1</v>
      </c>
      <c r="S289" s="635">
        <f t="shared" si="288"/>
        <v>1</v>
      </c>
      <c r="T289" s="635">
        <f t="shared" ref="T289:Z289" si="289">S289</f>
        <v>1</v>
      </c>
      <c r="U289" s="635">
        <f t="shared" si="289"/>
        <v>1</v>
      </c>
      <c r="V289" s="635">
        <f t="shared" si="289"/>
        <v>1</v>
      </c>
      <c r="W289" s="635">
        <f t="shared" si="289"/>
        <v>1</v>
      </c>
      <c r="X289" s="635">
        <f t="shared" si="289"/>
        <v>1</v>
      </c>
      <c r="Y289" s="635">
        <f t="shared" si="289"/>
        <v>1</v>
      </c>
      <c r="Z289" s="635">
        <f t="shared" si="289"/>
        <v>1</v>
      </c>
      <c r="AB289" s="19"/>
    </row>
    <row r="290" spans="1:67" s="19" customFormat="1" x14ac:dyDescent="0.3">
      <c r="B290" s="219" t="str">
        <f>B289</f>
        <v>TRAELC00</v>
      </c>
      <c r="C290" s="224"/>
      <c r="D290" s="225"/>
      <c r="E290" s="219"/>
      <c r="F290" s="219"/>
      <c r="G290" s="224"/>
      <c r="H290" s="241"/>
      <c r="I290" s="173"/>
      <c r="J290" s="239" t="s">
        <v>1106</v>
      </c>
      <c r="K290" s="239" t="s">
        <v>1107</v>
      </c>
      <c r="L290" s="636">
        <v>31.536000000000001</v>
      </c>
      <c r="M290" s="636">
        <v>31.536000000000001</v>
      </c>
      <c r="N290" s="636">
        <v>31.536000000000001</v>
      </c>
      <c r="O290" s="636">
        <v>31.536000000000001</v>
      </c>
      <c r="P290" s="636">
        <v>31.536000000000001</v>
      </c>
      <c r="Q290" s="636">
        <v>31.536000000000001</v>
      </c>
      <c r="R290" s="636">
        <v>31.536000000000001</v>
      </c>
      <c r="S290" s="636">
        <v>31.536000000000001</v>
      </c>
      <c r="T290" s="636">
        <v>31.536000000000001</v>
      </c>
      <c r="U290" s="636">
        <v>31.536000000000001</v>
      </c>
      <c r="V290" s="636">
        <v>31.536000000000001</v>
      </c>
      <c r="W290" s="636">
        <v>31.536000000000001</v>
      </c>
      <c r="X290" s="636">
        <v>31.536000000000001</v>
      </c>
      <c r="Y290" s="636">
        <v>31.536000000000001</v>
      </c>
      <c r="Z290" s="636">
        <v>31.536000000000001</v>
      </c>
      <c r="AA290"/>
      <c r="AC290"/>
      <c r="AD290"/>
      <c r="AE290"/>
      <c r="AF290"/>
      <c r="AG290"/>
      <c r="AH290"/>
      <c r="AI290"/>
      <c r="AJ290"/>
      <c r="AK290"/>
      <c r="AL290"/>
      <c r="AM290"/>
      <c r="AN290"/>
      <c r="AO290"/>
      <c r="AP290"/>
      <c r="AQ290"/>
      <c r="AR290" s="97"/>
      <c r="BN290"/>
      <c r="BO290" s="23"/>
    </row>
    <row r="291" spans="1:67" s="19" customFormat="1" x14ac:dyDescent="0.3">
      <c r="B291" s="219" t="str">
        <f>B289</f>
        <v>TRAELC00</v>
      </c>
      <c r="C291" s="224"/>
      <c r="D291" s="230"/>
      <c r="E291" s="224"/>
      <c r="F291" s="224"/>
      <c r="G291" s="224"/>
      <c r="H291" s="231">
        <f>$K$3</f>
        <v>2019</v>
      </c>
      <c r="I291" s="224"/>
      <c r="J291" s="232" t="s">
        <v>1064</v>
      </c>
      <c r="K291" s="232" t="s">
        <v>1108</v>
      </c>
      <c r="L291" s="638"/>
      <c r="M291" s="636"/>
      <c r="N291" s="636"/>
      <c r="O291" s="636"/>
      <c r="P291" s="636"/>
      <c r="Q291" s="636"/>
      <c r="R291" s="636"/>
      <c r="S291" s="636"/>
      <c r="T291" s="636"/>
      <c r="U291" s="636"/>
      <c r="V291" s="636"/>
      <c r="W291" s="636"/>
      <c r="X291" s="636"/>
      <c r="Y291" s="636"/>
      <c r="Z291" s="636"/>
      <c r="AA291"/>
      <c r="AB291" s="99"/>
      <c r="AC291" s="719"/>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3">
      <c r="B292" s="233" t="str">
        <f>B291</f>
        <v>TRAELC00</v>
      </c>
      <c r="C292" s="234"/>
      <c r="D292" s="235"/>
      <c r="E292" s="234"/>
      <c r="F292" s="234"/>
      <c r="G292" s="234"/>
      <c r="H292" s="236">
        <f>$K$5</f>
        <v>2050</v>
      </c>
      <c r="I292" s="234"/>
      <c r="J292" s="237" t="s">
        <v>1064</v>
      </c>
      <c r="K292" s="237" t="s">
        <v>1108</v>
      </c>
      <c r="L292" s="637"/>
      <c r="M292" s="637"/>
      <c r="N292" s="637"/>
      <c r="O292" s="637"/>
      <c r="P292" s="637"/>
      <c r="Q292" s="637"/>
      <c r="R292" s="637"/>
      <c r="S292" s="637"/>
      <c r="T292" s="637"/>
      <c r="U292" s="637"/>
      <c r="V292" s="637"/>
      <c r="W292" s="637"/>
      <c r="X292" s="637"/>
      <c r="Y292" s="637"/>
      <c r="Z292" s="637"/>
      <c r="AA292" s="41"/>
      <c r="AB292"/>
      <c r="AD292" s="720"/>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3">
      <c r="A293" s="19"/>
      <c r="B293" s="219" t="str">
        <f>C293</f>
        <v>TRAELC01</v>
      </c>
      <c r="C293" s="224" t="s">
        <v>933</v>
      </c>
      <c r="D293" s="225" t="s">
        <v>1103</v>
      </c>
      <c r="E293" s="173" t="s">
        <v>1105</v>
      </c>
      <c r="F293" s="173" t="s">
        <v>682</v>
      </c>
      <c r="G293" s="224"/>
      <c r="H293" s="241"/>
      <c r="I293" s="173"/>
      <c r="J293" s="239" t="s">
        <v>1063</v>
      </c>
      <c r="K293" s="239"/>
      <c r="L293" s="635">
        <v>1</v>
      </c>
      <c r="M293" s="635">
        <f t="shared" ref="M293:Z293" si="290">L293</f>
        <v>1</v>
      </c>
      <c r="N293" s="635">
        <f t="shared" si="290"/>
        <v>1</v>
      </c>
      <c r="O293" s="635">
        <f t="shared" si="290"/>
        <v>1</v>
      </c>
      <c r="P293" s="635">
        <f t="shared" si="290"/>
        <v>1</v>
      </c>
      <c r="Q293" s="635">
        <f t="shared" si="290"/>
        <v>1</v>
      </c>
      <c r="R293" s="635">
        <f t="shared" si="290"/>
        <v>1</v>
      </c>
      <c r="S293" s="635">
        <f t="shared" si="290"/>
        <v>1</v>
      </c>
      <c r="T293" s="635">
        <f t="shared" si="290"/>
        <v>1</v>
      </c>
      <c r="U293" s="635">
        <f t="shared" si="290"/>
        <v>1</v>
      </c>
      <c r="V293" s="635">
        <f t="shared" si="290"/>
        <v>1</v>
      </c>
      <c r="W293" s="635">
        <f t="shared" si="290"/>
        <v>1</v>
      </c>
      <c r="X293" s="635">
        <f t="shared" si="290"/>
        <v>1</v>
      </c>
      <c r="Y293" s="635">
        <f t="shared" si="290"/>
        <v>1</v>
      </c>
      <c r="Z293" s="635">
        <f t="shared" si="290"/>
        <v>1</v>
      </c>
      <c r="AC293" s="19"/>
      <c r="BN293" s="19"/>
    </row>
    <row r="294" spans="1:67" ht="15" customHeight="1" x14ac:dyDescent="0.3">
      <c r="A294" s="19"/>
      <c r="B294" s="219" t="str">
        <f>B293</f>
        <v>TRAELC01</v>
      </c>
      <c r="C294" s="224"/>
      <c r="D294" s="225"/>
      <c r="E294" s="219"/>
      <c r="F294" s="219"/>
      <c r="G294" s="224"/>
      <c r="H294" s="241"/>
      <c r="I294" s="173"/>
      <c r="J294" s="239" t="s">
        <v>1106</v>
      </c>
      <c r="K294" s="239" t="s">
        <v>1107</v>
      </c>
      <c r="L294" s="636">
        <v>31.536000000000001</v>
      </c>
      <c r="M294" s="636">
        <v>31.536000000000001</v>
      </c>
      <c r="N294" s="636">
        <v>31.536000000000001</v>
      </c>
      <c r="O294" s="636">
        <v>31.536000000000001</v>
      </c>
      <c r="P294" s="636">
        <v>31.536000000000001</v>
      </c>
      <c r="Q294" s="636">
        <v>31.536000000000001</v>
      </c>
      <c r="R294" s="636">
        <v>31.536000000000001</v>
      </c>
      <c r="S294" s="636">
        <v>31.536000000000001</v>
      </c>
      <c r="T294" s="636">
        <v>31.536000000000001</v>
      </c>
      <c r="U294" s="636">
        <v>31.536000000000001</v>
      </c>
      <c r="V294" s="636">
        <v>31.536000000000001</v>
      </c>
      <c r="W294" s="636">
        <v>31.536000000000001</v>
      </c>
      <c r="X294" s="636">
        <v>31.536000000000001</v>
      </c>
      <c r="Y294" s="636">
        <v>31.536000000000001</v>
      </c>
      <c r="Z294" s="636">
        <v>31.536000000000001</v>
      </c>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3">
      <c r="A295" s="19"/>
      <c r="B295" s="219" t="str">
        <f>B293</f>
        <v>TRAELC01</v>
      </c>
      <c r="C295" s="224"/>
      <c r="D295" s="230"/>
      <c r="E295" s="224"/>
      <c r="F295" s="224"/>
      <c r="G295" s="224"/>
      <c r="H295" s="231"/>
      <c r="I295" s="224"/>
      <c r="J295" s="232" t="s">
        <v>1096</v>
      </c>
      <c r="K295" s="232"/>
      <c r="L295" s="638">
        <f>K3+1</f>
        <v>2020</v>
      </c>
      <c r="M295" s="638">
        <f>L295</f>
        <v>2020</v>
      </c>
      <c r="N295" s="638">
        <f t="shared" ref="N295:S295" si="291">M295</f>
        <v>2020</v>
      </c>
      <c r="O295" s="638">
        <f t="shared" si="291"/>
        <v>2020</v>
      </c>
      <c r="P295" s="638">
        <f t="shared" si="291"/>
        <v>2020</v>
      </c>
      <c r="Q295" s="638">
        <f t="shared" si="291"/>
        <v>2020</v>
      </c>
      <c r="R295" s="638">
        <f t="shared" si="291"/>
        <v>2020</v>
      </c>
      <c r="S295" s="638">
        <f t="shared" si="291"/>
        <v>2020</v>
      </c>
      <c r="T295" s="638">
        <f t="shared" ref="T295:Z295" si="292">S295</f>
        <v>2020</v>
      </c>
      <c r="U295" s="638">
        <f t="shared" si="292"/>
        <v>2020</v>
      </c>
      <c r="V295" s="638">
        <f t="shared" si="292"/>
        <v>2020</v>
      </c>
      <c r="W295" s="638">
        <f t="shared" si="292"/>
        <v>2020</v>
      </c>
      <c r="X295" s="638">
        <f t="shared" si="292"/>
        <v>2020</v>
      </c>
      <c r="Y295" s="638">
        <f t="shared" si="292"/>
        <v>2020</v>
      </c>
      <c r="Z295" s="638">
        <f t="shared" si="292"/>
        <v>2020</v>
      </c>
      <c r="AE295" s="19"/>
      <c r="AQ295" s="97"/>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33" t="str">
        <f>B295</f>
        <v>TRAELC01</v>
      </c>
      <c r="C296" s="234"/>
      <c r="D296" s="235"/>
      <c r="E296" s="234"/>
      <c r="F296" s="234"/>
      <c r="G296" s="234"/>
      <c r="H296" s="236"/>
      <c r="I296" s="234"/>
      <c r="J296" s="237" t="s">
        <v>1097</v>
      </c>
      <c r="K296" s="237" t="s">
        <v>1098</v>
      </c>
      <c r="L296" s="637"/>
      <c r="M296" s="637"/>
      <c r="N296" s="637"/>
      <c r="O296" s="637"/>
      <c r="P296" s="637"/>
      <c r="Q296" s="637"/>
      <c r="R296" s="637"/>
      <c r="S296" s="637"/>
      <c r="T296" s="637"/>
      <c r="U296" s="637"/>
      <c r="V296" s="637"/>
      <c r="W296" s="637"/>
      <c r="X296" s="637"/>
      <c r="Y296" s="637"/>
      <c r="Z296" s="637"/>
      <c r="AA296" s="41"/>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B297" s="104"/>
      <c r="C297" s="19"/>
      <c r="F297" s="46"/>
      <c r="G297" s="105"/>
      <c r="M297" s="19"/>
      <c r="N297" s="19"/>
      <c r="O297" s="19"/>
      <c r="P297" s="19"/>
      <c r="Q297" s="19"/>
      <c r="R297" s="19"/>
      <c r="S297" s="19"/>
      <c r="T297" s="19"/>
      <c r="U297" s="19"/>
      <c r="V297" s="19"/>
      <c r="W297" s="19"/>
      <c r="X297" s="19"/>
      <c r="Y297" s="19"/>
      <c r="Z297" s="19"/>
      <c r="AA297" s="19"/>
    </row>
    <row r="299" spans="1:67" x14ac:dyDescent="0.3">
      <c r="AC299" s="19"/>
    </row>
    <row r="300" spans="1:67" x14ac:dyDescent="0.3">
      <c r="H300"/>
      <c r="AC300" s="19"/>
    </row>
    <row r="301" spans="1:67" x14ac:dyDescent="0.3">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98" zoomScale="75" zoomScaleNormal="75" workbookViewId="0">
      <selection activeCell="K10" sqref="K10"/>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opLeftCell="A22" zoomScale="75" zoomScaleNormal="75" workbookViewId="0">
      <selection activeCell="AF184" sqref="AF184"/>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32" zoomScale="75" zoomScaleNormal="75" workbookViewId="0">
      <selection activeCell="AE194" sqref="AE194"/>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13259.567773795728</v>
      </c>
      <c r="AX10" s="718">
        <f t="shared" ref="AX10:BL10" si="6">SUM(AX11:AX29)</f>
        <v>13259.567773795728</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1926.77462670861</v>
      </c>
      <c r="AX11" s="728">
        <f t="shared" ref="AX11:BL20" si="7">SUMIF($AV$38:$AV$481,$AV11,AX$38:AX$481)</f>
        <v>1926.77462670861</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10019.228058884773</v>
      </c>
      <c r="AX17" s="728">
        <f t="shared" si="7"/>
        <v>10019.228058884773</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3">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3">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e">
        <f>IF(AE201-SUM(N12:AB13)&lt;0,"too small",IF(AE201-SUM(N12:AB13)&gt;0.001,"Too big","ok"))</f>
        <v>#REF!</v>
      </c>
      <c r="AF200" s="619" t="e">
        <f t="shared" ref="AF200:AT200" si="197">IF(AF201-SUM(N12:N13)&lt;0,"too small",IF(AF201-SUM(N12:N13)&gt;0.001,"Too big","ok"))</f>
        <v>#REF!</v>
      </c>
      <c r="AG200" s="619" t="e">
        <f t="shared" si="197"/>
        <v>#REF!</v>
      </c>
      <c r="AH200" s="619" t="e">
        <f t="shared" si="197"/>
        <v>#REF!</v>
      </c>
      <c r="AI200" s="619" t="e">
        <f t="shared" si="197"/>
        <v>#REF!</v>
      </c>
      <c r="AJ200" s="619" t="e">
        <f t="shared" si="197"/>
        <v>#REF!</v>
      </c>
      <c r="AK200" s="619" t="e">
        <f t="shared" si="197"/>
        <v>#REF!</v>
      </c>
      <c r="AL200" s="619" t="e">
        <f t="shared" si="197"/>
        <v>#REF!</v>
      </c>
      <c r="AM200" s="619" t="e">
        <f t="shared" si="197"/>
        <v>#REF!</v>
      </c>
      <c r="AN200" s="619" t="e">
        <f t="shared" si="197"/>
        <v>#REF!</v>
      </c>
      <c r="AO200" s="619" t="e">
        <f t="shared" si="197"/>
        <v>#REF!</v>
      </c>
      <c r="AP200" s="619" t="e">
        <f t="shared" si="197"/>
        <v>#REF!</v>
      </c>
      <c r="AQ200" s="619" t="e">
        <f t="shared" si="197"/>
        <v>#REF!</v>
      </c>
      <c r="AR200" s="619" t="e">
        <f t="shared" si="197"/>
        <v>#REF!</v>
      </c>
      <c r="AS200" s="619" t="e">
        <f t="shared" si="197"/>
        <v>#REF!</v>
      </c>
      <c r="AT200" s="619" t="e">
        <f t="shared" si="197"/>
        <v>#REF!</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t="e">
        <f>SUM(AF201:AT201)</f>
        <v>#REF!</v>
      </c>
      <c r="AF201" s="586" t="e">
        <f t="shared" ref="AF201:AT201" si="213">SUM(AF203:AF334)</f>
        <v>#REF!</v>
      </c>
      <c r="AG201" s="586" t="e">
        <f t="shared" si="213"/>
        <v>#REF!</v>
      </c>
      <c r="AH201" s="586" t="e">
        <f t="shared" si="213"/>
        <v>#REF!</v>
      </c>
      <c r="AI201" s="586" t="e">
        <f t="shared" si="213"/>
        <v>#REF!</v>
      </c>
      <c r="AJ201" s="586" t="e">
        <f t="shared" si="213"/>
        <v>#REF!</v>
      </c>
      <c r="AK201" s="586" t="e">
        <f t="shared" si="213"/>
        <v>#REF!</v>
      </c>
      <c r="AL201" s="586" t="e">
        <f t="shared" si="213"/>
        <v>#REF!</v>
      </c>
      <c r="AM201" s="586" t="e">
        <f t="shared" si="213"/>
        <v>#REF!</v>
      </c>
      <c r="AN201" s="586" t="e">
        <f t="shared" si="213"/>
        <v>#REF!</v>
      </c>
      <c r="AO201" s="586" t="e">
        <f t="shared" si="213"/>
        <v>#REF!</v>
      </c>
      <c r="AP201" s="586" t="e">
        <f t="shared" si="213"/>
        <v>#REF!</v>
      </c>
      <c r="AQ201" s="586" t="e">
        <f t="shared" si="213"/>
        <v>#REF!</v>
      </c>
      <c r="AR201" s="586" t="e">
        <f t="shared" si="213"/>
        <v>#REF!</v>
      </c>
      <c r="AS201" s="586" t="e">
        <f t="shared" si="213"/>
        <v>#REF!</v>
      </c>
      <c r="AT201" s="586" t="e">
        <f t="shared" si="213"/>
        <v>#REF!</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3">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3">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3">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3">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3">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3">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3">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3">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3">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3">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3">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3">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3">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3">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3">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3">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3">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3">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3">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3">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3">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3">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3">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3">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3">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3">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3">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3">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3">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3">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3">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3">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3">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3">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3">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3">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3">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3">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3">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3">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3">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3">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3">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3">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3">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3">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3">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3">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3">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3">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3">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700" t="str">
        <f t="shared" si="299"/>
        <v/>
      </c>
      <c r="AW268" s="568"/>
    </row>
    <row r="269" spans="1:49" s="83" customFormat="1" hidden="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3">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3">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3">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3">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3">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3">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3">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3">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3">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700" t="str">
        <f t="shared" si="316"/>
        <v/>
      </c>
      <c r="AW281" s="568"/>
    </row>
    <row r="282" spans="1:64" s="83" customFormat="1" hidden="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3">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3">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3">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3">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3">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3">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3">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3">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3">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3">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3">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700" t="str">
        <f t="shared" si="330"/>
        <v/>
      </c>
      <c r="AW294" s="568"/>
    </row>
    <row r="295" spans="1:64" s="83" customFormat="1" hidden="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3">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3">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3">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3">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3">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3">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3">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3">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3">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700" t="str">
        <f t="shared" ref="AV306:AV307" si="344">MID(E306,1,7)</f>
        <v/>
      </c>
      <c r="AW306" s="568"/>
    </row>
    <row r="307" spans="1:64" hidden="1"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700" t="str">
        <f t="shared" si="344"/>
        <v/>
      </c>
      <c r="AW307" s="568"/>
    </row>
    <row r="308" spans="1:64" hidden="1" x14ac:dyDescent="0.3">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3">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3">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3">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3">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3">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3">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3">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3">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3">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700" t="str">
        <f t="shared" si="359"/>
        <v/>
      </c>
      <c r="AW320" s="568"/>
    </row>
    <row r="321" spans="1:49" s="83" customFormat="1" hidden="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3">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3">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3">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3">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3">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3">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3">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3">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3">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3">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3">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700" t="str">
        <f t="shared" si="373"/>
        <v/>
      </c>
      <c r="AW333" s="568"/>
    </row>
    <row r="334" spans="1:49" s="83" customFormat="1" hidden="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3">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3">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3">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3">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3">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3">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3">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3">
      <c r="AV342" s="83"/>
      <c r="AW342" s="83"/>
      <c r="AX342" s="83"/>
      <c r="AY342" s="83"/>
      <c r="AZ342" s="83"/>
      <c r="BA342" s="83"/>
      <c r="BB342" s="83"/>
      <c r="BC342" s="83"/>
      <c r="BD342" s="83"/>
      <c r="BE342" s="83"/>
      <c r="BF342" s="83"/>
      <c r="BG342" s="83"/>
      <c r="BH342" s="83"/>
      <c r="BI342" s="83"/>
      <c r="BJ342" s="83"/>
      <c r="BK342" s="83"/>
      <c r="BL342" s="83"/>
    </row>
    <row r="343" spans="1:64" hidden="1"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-6.4775535232038939E-3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8145.9942294823204</v>
      </c>
      <c r="AX349" s="718">
        <f t="shared" ref="AX349:BL349" si="387">SUM(AX350:AX484)</f>
        <v>8145.9942294823204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2798.1250044811418</v>
      </c>
      <c r="AF350" s="322">
        <f t="shared" ref="AF350:AT350" si="389">SUM(AF351:AF492)</f>
        <v>2798.1250044811418</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3">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3">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3">
      <c r="M498" s="35"/>
    </row>
    <row r="499" spans="1:64" s="22" customFormat="1" hidden="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3">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3">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3">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3">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3">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3">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3">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3">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3">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3">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3">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3">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3">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3">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3">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3">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3">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3">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3">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3">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3">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3">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3">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3">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3">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3">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502</v>
      </c>
      <c r="D16" s="395" t="e">
        <f>TF_Private!AE200</f>
        <v>#REF!</v>
      </c>
      <c r="E16" s="867" t="e">
        <f>TF_Private!AF200</f>
        <v>#REF!</v>
      </c>
      <c r="F16" s="867" t="e">
        <f>TF_Private!AG200</f>
        <v>#REF!</v>
      </c>
      <c r="G16" s="867" t="e">
        <f>TF_Private!AH200</f>
        <v>#REF!</v>
      </c>
      <c r="H16" s="867" t="e">
        <f>TF_Private!AI200</f>
        <v>#REF!</v>
      </c>
      <c r="I16" s="867" t="e">
        <f>TF_Private!AJ200</f>
        <v>#REF!</v>
      </c>
      <c r="J16" s="867" t="e">
        <f>TF_Private!AK200</f>
        <v>#REF!</v>
      </c>
      <c r="K16" s="867" t="e">
        <f>TF_Private!AL200</f>
        <v>#REF!</v>
      </c>
      <c r="L16" s="867" t="e">
        <f>TF_Private!AM200</f>
        <v>#REF!</v>
      </c>
      <c r="M16" s="867" t="e">
        <f>TF_Private!AN200</f>
        <v>#REF!</v>
      </c>
      <c r="N16" s="867" t="e">
        <f>TF_Private!AO200</f>
        <v>#REF!</v>
      </c>
      <c r="O16" s="867" t="e">
        <f>TF_Private!AP200</f>
        <v>#REF!</v>
      </c>
      <c r="P16" s="867" t="e">
        <f>TF_Private!AQ200</f>
        <v>#REF!</v>
      </c>
      <c r="Q16" s="867" t="e">
        <f>TF_Private!AR200</f>
        <v>#REF!</v>
      </c>
      <c r="R16" s="867" t="e">
        <f>TF_Private!AS200</f>
        <v>#REF!</v>
      </c>
      <c r="S16" s="867" t="e">
        <f>TF_Private!AT200</f>
        <v>#REF!</v>
      </c>
    </row>
    <row r="17" spans="2:19" x14ac:dyDescent="0.3">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1121</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1138</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1209</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1211</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1213</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3">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Anna Krook-Riekkola</cp:lastModifiedBy>
  <cp:revision/>
  <dcterms:created xsi:type="dcterms:W3CDTF">2017-03-20T14:08:06Z</dcterms:created>
  <dcterms:modified xsi:type="dcterms:W3CDTF">2022-12-05T10:59:47Z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