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20" i="1" l="1"/>
  <c r="C21" i="1" s="1"/>
  <c r="D20" i="1"/>
  <c r="D21" i="1" s="1"/>
  <c r="B20" i="1"/>
  <c r="B21" i="1" s="1"/>
  <c r="E20" i="1"/>
  <c r="E21" i="1" s="1"/>
  <c r="F20" i="1"/>
  <c r="F21" i="1" s="1"/>
  <c r="K13" i="1" s="1"/>
  <c r="K3" i="1" l="1"/>
  <c r="K12" i="1"/>
  <c r="K15" i="1"/>
  <c r="K1" i="1"/>
  <c r="K6" i="1" s="1"/>
  <c r="K10" i="1" s="1"/>
  <c r="K2" i="1"/>
  <c r="K4" i="1"/>
  <c r="K16" i="1" l="1"/>
  <c r="K18" i="1"/>
  <c r="K7" i="1"/>
  <c r="G11" i="1" l="1"/>
  <c r="H11" i="1" s="1"/>
  <c r="G18" i="1"/>
  <c r="H18" i="1" s="1"/>
  <c r="G12" i="1"/>
  <c r="H12" i="1" s="1"/>
  <c r="G3" i="1"/>
  <c r="H3" i="1" s="1"/>
  <c r="G8" i="1"/>
  <c r="H8" i="1" s="1"/>
  <c r="G14" i="1"/>
  <c r="H14" i="1" s="1"/>
  <c r="G9" i="1"/>
  <c r="H9" i="1" s="1"/>
  <c r="G13" i="1"/>
  <c r="H13" i="1" s="1"/>
  <c r="G6" i="1"/>
  <c r="H6" i="1" s="1"/>
  <c r="G16" i="1"/>
  <c r="H16" i="1" s="1"/>
  <c r="G17" i="1"/>
  <c r="H17" i="1" s="1"/>
  <c r="G7" i="1"/>
  <c r="H7" i="1" s="1"/>
  <c r="G15" i="1"/>
  <c r="H15" i="1" s="1"/>
  <c r="G4" i="1"/>
  <c r="H4" i="1" s="1"/>
  <c r="G19" i="1"/>
  <c r="H19" i="1" s="1"/>
  <c r="G10" i="1"/>
  <c r="H10" i="1" s="1"/>
  <c r="G2" i="1"/>
  <c r="G5" i="1"/>
  <c r="H5" i="1" s="1"/>
  <c r="G20" i="1" l="1"/>
  <c r="G21" i="1" s="1"/>
  <c r="H2" i="1"/>
  <c r="H20" i="1" s="1"/>
  <c r="H21" i="1" l="1"/>
</calcChain>
</file>

<file path=xl/sharedStrings.xml><?xml version="1.0" encoding="utf-8"?>
<sst xmlns="http://schemas.openxmlformats.org/spreadsheetml/2006/main" count="24" uniqueCount="24">
  <si>
    <t>x</t>
  </si>
  <si>
    <t>y</t>
  </si>
  <si>
    <t>xy</t>
  </si>
  <si>
    <t>Итого</t>
  </si>
  <si>
    <t>Среднее</t>
  </si>
  <si>
    <t>№</t>
  </si>
  <si>
    <t>x^2</t>
  </si>
  <si>
    <t>y^2</t>
  </si>
  <si>
    <t>A'</t>
  </si>
  <si>
    <t>b1</t>
  </si>
  <si>
    <t>b0</t>
  </si>
  <si>
    <t>А</t>
  </si>
  <si>
    <t>Э</t>
  </si>
  <si>
    <t>r</t>
  </si>
  <si>
    <t>r^2</t>
  </si>
  <si>
    <t>Y'</t>
  </si>
  <si>
    <t>Среднее xy</t>
  </si>
  <si>
    <t>Среднее x * Среднее y</t>
  </si>
  <si>
    <t>Среднее x^2</t>
  </si>
  <si>
    <t>(Среднее x)^2</t>
  </si>
  <si>
    <t>Ср. кв. отклонение от X</t>
  </si>
  <si>
    <t>Ср. кв. отклонение от Y</t>
  </si>
  <si>
    <t>Расчетное t</t>
  </si>
  <si>
    <t>Критическое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</si>
</sst>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General</c:formatCode>
                <c:ptCount val="18"/>
                <c:pt idx="0">
                  <c:v>32301</c:v>
                </c:pt>
                <c:pt idx="1">
                  <c:v>33291</c:v>
                </c:pt>
                <c:pt idx="2">
                  <c:v>33930</c:v>
                </c:pt>
                <c:pt idx="3">
                  <c:v>34652</c:v>
                </c:pt>
                <c:pt idx="4">
                  <c:v>35751</c:v>
                </c:pt>
                <c:pt idx="5">
                  <c:v>35835</c:v>
                </c:pt>
                <c:pt idx="6" formatCode="0">
                  <c:v>35510</c:v>
                </c:pt>
                <c:pt idx="7" formatCode="0">
                  <c:v>35532</c:v>
                </c:pt>
                <c:pt idx="8" formatCode="0">
                  <c:v>33952</c:v>
                </c:pt>
                <c:pt idx="9" formatCode="0">
                  <c:v>32754</c:v>
                </c:pt>
                <c:pt idx="10" formatCode="0">
                  <c:v>32353</c:v>
                </c:pt>
                <c:pt idx="11" formatCode="0">
                  <c:v>32628</c:v>
                </c:pt>
                <c:pt idx="12" formatCode="0">
                  <c:v>32469</c:v>
                </c:pt>
                <c:pt idx="13" formatCode="0">
                  <c:v>32063</c:v>
                </c:pt>
                <c:pt idx="14" formatCode="0">
                  <c:v>31228</c:v>
                </c:pt>
                <c:pt idx="15" formatCode="0">
                  <c:v>31269</c:v>
                </c:pt>
                <c:pt idx="16" formatCode="0">
                  <c:v>31617</c:v>
                </c:pt>
                <c:pt idx="17" formatCode="0">
                  <c:v>32068</c:v>
                </c:pt>
              </c:numCache>
            </c:numRef>
          </c:xVal>
          <c:yVal>
            <c:numRef>
              <c:f>Лист1!$C$2:$C$19</c:f>
              <c:numCache>
                <c:formatCode>General</c:formatCode>
                <c:ptCount val="18"/>
                <c:pt idx="0">
                  <c:v>66.900000000000006</c:v>
                </c:pt>
                <c:pt idx="1">
                  <c:v>66.8</c:v>
                </c:pt>
                <c:pt idx="2">
                  <c:v>64.900000000000006</c:v>
                </c:pt>
                <c:pt idx="3">
                  <c:v>64.099999999999994</c:v>
                </c:pt>
                <c:pt idx="4">
                  <c:v>61.5</c:v>
                </c:pt>
                <c:pt idx="5">
                  <c:v>61.3</c:v>
                </c:pt>
                <c:pt idx="6">
                  <c:v>62.2</c:v>
                </c:pt>
                <c:pt idx="7">
                  <c:v>62.5</c:v>
                </c:pt>
                <c:pt idx="8">
                  <c:v>62.9</c:v>
                </c:pt>
                <c:pt idx="9">
                  <c:v>57.7</c:v>
                </c:pt>
                <c:pt idx="10">
                  <c:v>59.5</c:v>
                </c:pt>
                <c:pt idx="11">
                  <c:v>59.5</c:v>
                </c:pt>
                <c:pt idx="12">
                  <c:v>56.9</c:v>
                </c:pt>
                <c:pt idx="13">
                  <c:v>53.6</c:v>
                </c:pt>
                <c:pt idx="14" formatCode="0.0">
                  <c:v>56</c:v>
                </c:pt>
                <c:pt idx="15" formatCode="0.0">
                  <c:v>54.6</c:v>
                </c:pt>
                <c:pt idx="16" formatCode="0.0">
                  <c:v>54.7</c:v>
                </c:pt>
                <c:pt idx="17" formatCode="0.0">
                  <c:v>53.5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B-47F6-BE38-CE69AB1AC04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Лист1!$B$2:$B$19</c:f>
              <c:numCache>
                <c:formatCode>General</c:formatCode>
                <c:ptCount val="18"/>
                <c:pt idx="0">
                  <c:v>32301</c:v>
                </c:pt>
                <c:pt idx="1">
                  <c:v>33291</c:v>
                </c:pt>
                <c:pt idx="2">
                  <c:v>33930</c:v>
                </c:pt>
                <c:pt idx="3">
                  <c:v>34652</c:v>
                </c:pt>
                <c:pt idx="4">
                  <c:v>35751</c:v>
                </c:pt>
                <c:pt idx="5">
                  <c:v>35835</c:v>
                </c:pt>
                <c:pt idx="6" formatCode="0">
                  <c:v>35510</c:v>
                </c:pt>
                <c:pt idx="7" formatCode="0">
                  <c:v>35532</c:v>
                </c:pt>
                <c:pt idx="8" formatCode="0">
                  <c:v>33952</c:v>
                </c:pt>
                <c:pt idx="9" formatCode="0">
                  <c:v>32754</c:v>
                </c:pt>
                <c:pt idx="10" formatCode="0">
                  <c:v>32353</c:v>
                </c:pt>
                <c:pt idx="11" formatCode="0">
                  <c:v>32628</c:v>
                </c:pt>
                <c:pt idx="12" formatCode="0">
                  <c:v>32469</c:v>
                </c:pt>
                <c:pt idx="13" formatCode="0">
                  <c:v>32063</c:v>
                </c:pt>
                <c:pt idx="14" formatCode="0">
                  <c:v>31228</c:v>
                </c:pt>
                <c:pt idx="15" formatCode="0">
                  <c:v>31269</c:v>
                </c:pt>
                <c:pt idx="16" formatCode="0">
                  <c:v>31617</c:v>
                </c:pt>
                <c:pt idx="17" formatCode="0">
                  <c:v>32068</c:v>
                </c:pt>
              </c:numCache>
            </c:numRef>
          </c:xVal>
          <c:yVal>
            <c:numRef>
              <c:f>Лист1!$G$2:$G$19</c:f>
              <c:numCache>
                <c:formatCode>General</c:formatCode>
                <c:ptCount val="18"/>
                <c:pt idx="0">
                  <c:v>58.332387830919544</c:v>
                </c:pt>
                <c:pt idx="1">
                  <c:v>59.953183380709476</c:v>
                </c:pt>
                <c:pt idx="2">
                  <c:v>60.999333235573893</c:v>
                </c:pt>
                <c:pt idx="3">
                  <c:v>62.181367969865136</c:v>
                </c:pt>
                <c:pt idx="4">
                  <c:v>63.980614746854165</c:v>
                </c:pt>
                <c:pt idx="5">
                  <c:v>64.118136793502998</c:v>
                </c:pt>
                <c:pt idx="6">
                  <c:v>63.586057446349749</c:v>
                </c:pt>
                <c:pt idx="7">
                  <c:v>63.622075125233962</c:v>
                </c:pt>
                <c:pt idx="8">
                  <c:v>61.035350914458114</c:v>
                </c:pt>
                <c:pt idx="9">
                  <c:v>59.07402458249009</c:v>
                </c:pt>
                <c:pt idx="10">
                  <c:v>58.417520526464067</c:v>
                </c:pt>
                <c:pt idx="11">
                  <c:v>58.867741512516822</c:v>
                </c:pt>
                <c:pt idx="12">
                  <c:v>58.607431924217231</c:v>
                </c:pt>
                <c:pt idx="13">
                  <c:v>57.942742032081156</c:v>
                </c:pt>
                <c:pt idx="14">
                  <c:v>56.575707401702779</c:v>
                </c:pt>
                <c:pt idx="15">
                  <c:v>56.642831257805184</c:v>
                </c:pt>
                <c:pt idx="16">
                  <c:v>57.212565451064677</c:v>
                </c:pt>
                <c:pt idx="17">
                  <c:v>57.950927868191208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A64-9C16-38E7C934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268960"/>
        <c:axId val="1947267296"/>
      </c:scatterChart>
      <c:valAx>
        <c:axId val="19472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Выбросы наиболее распространенных загрязняющих атмосферу веществ стационарными и передвижными источниками (в тыс. тонн)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267296"/>
        <c:crosses val="autoZero"/>
        <c:crossBetween val="midCat"/>
      </c:valAx>
      <c:valAx>
        <c:axId val="194726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Использование свежей воды по Российской Федерации (в миллиардах кубических метров)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26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22</xdr:row>
      <xdr:rowOff>85725</xdr:rowOff>
    </xdr:from>
    <xdr:to>
      <xdr:col>9</xdr:col>
      <xdr:colOff>381000</xdr:colOff>
      <xdr:row>38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2" sqref="B2:B19"/>
    </sheetView>
  </sheetViews>
  <sheetFormatPr defaultRowHeight="15" x14ac:dyDescent="0.25"/>
  <cols>
    <col min="1" max="4" width="9.140625" style="3"/>
    <col min="5" max="5" width="12" style="3" bestFit="1" customWidth="1"/>
    <col min="6" max="8" width="9" style="3" customWidth="1"/>
    <col min="9" max="9" width="9.140625" style="3"/>
    <col min="10" max="10" width="26.42578125" style="3" customWidth="1"/>
    <col min="11" max="11" width="12.7109375" style="3" bestFit="1" customWidth="1"/>
    <col min="12" max="16384" width="9.140625" style="3"/>
  </cols>
  <sheetData>
    <row r="1" spans="1:11" x14ac:dyDescent="0.25">
      <c r="A1" s="2" t="s">
        <v>5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7</v>
      </c>
      <c r="G1" s="4" t="s">
        <v>15</v>
      </c>
      <c r="H1" s="4" t="s">
        <v>8</v>
      </c>
      <c r="J1" s="4" t="s">
        <v>16</v>
      </c>
      <c r="K1" s="1">
        <f>D21</f>
        <v>1999551.7888888891</v>
      </c>
    </row>
    <row r="2" spans="1:11" x14ac:dyDescent="0.25">
      <c r="A2" s="5">
        <v>1</v>
      </c>
      <c r="B2" s="5">
        <v>32301</v>
      </c>
      <c r="C2" s="6">
        <v>66.900000000000006</v>
      </c>
      <c r="D2" s="1">
        <f t="shared" ref="D2:D19" si="0">B2*C2</f>
        <v>2160936.9000000004</v>
      </c>
      <c r="E2" s="1">
        <f t="shared" ref="E2:E19" si="1">B2^2</f>
        <v>1043354601</v>
      </c>
      <c r="F2" s="1">
        <f t="shared" ref="F2:F19" si="2">C2^2</f>
        <v>4475.6100000000006</v>
      </c>
      <c r="G2" s="1">
        <f t="shared" ref="G2:G19" si="3">$K$7+$K$6*B2</f>
        <v>58.332387830919544</v>
      </c>
      <c r="H2" s="1">
        <f t="shared" ref="H2:H19" si="4">ABS(C2-G2)/C2</f>
        <v>0.12806595170523857</v>
      </c>
      <c r="J2" s="4" t="s">
        <v>17</v>
      </c>
      <c r="K2" s="1">
        <f>B21*C21</f>
        <v>1995678.8805555559</v>
      </c>
    </row>
    <row r="3" spans="1:11" x14ac:dyDescent="0.25">
      <c r="A3" s="5">
        <v>2</v>
      </c>
      <c r="B3" s="5">
        <v>33291</v>
      </c>
      <c r="C3" s="6">
        <v>66.8</v>
      </c>
      <c r="D3" s="1">
        <f t="shared" si="0"/>
        <v>2223838.7999999998</v>
      </c>
      <c r="E3" s="1">
        <f t="shared" si="1"/>
        <v>1108290681</v>
      </c>
      <c r="F3" s="1">
        <f t="shared" si="2"/>
        <v>4462.24</v>
      </c>
      <c r="G3" s="1">
        <f t="shared" si="3"/>
        <v>59.953183380709476</v>
      </c>
      <c r="H3" s="1">
        <f t="shared" si="4"/>
        <v>0.10249725477979824</v>
      </c>
      <c r="J3" s="4" t="s">
        <v>18</v>
      </c>
      <c r="K3" s="1">
        <f>E21</f>
        <v>1110526835.3888888</v>
      </c>
    </row>
    <row r="4" spans="1:11" x14ac:dyDescent="0.25">
      <c r="A4" s="5">
        <v>3</v>
      </c>
      <c r="B4" s="5">
        <v>33930</v>
      </c>
      <c r="C4" s="6">
        <v>64.900000000000006</v>
      </c>
      <c r="D4" s="1">
        <f t="shared" si="0"/>
        <v>2202057</v>
      </c>
      <c r="E4" s="1">
        <f t="shared" si="1"/>
        <v>1151244900</v>
      </c>
      <c r="F4" s="1">
        <f t="shared" si="2"/>
        <v>4212.0100000000011</v>
      </c>
      <c r="G4" s="1">
        <f t="shared" si="3"/>
        <v>60.999333235573893</v>
      </c>
      <c r="H4" s="1">
        <f t="shared" si="4"/>
        <v>6.0102723642929311E-2</v>
      </c>
      <c r="J4" s="4" t="s">
        <v>19</v>
      </c>
      <c r="K4" s="1">
        <f>B21^2</f>
        <v>1108161219.7808642</v>
      </c>
    </row>
    <row r="5" spans="1:11" x14ac:dyDescent="0.25">
      <c r="A5" s="5">
        <v>4</v>
      </c>
      <c r="B5" s="5">
        <v>34652</v>
      </c>
      <c r="C5" s="6">
        <v>64.099999999999994</v>
      </c>
      <c r="D5" s="1">
        <f t="shared" si="0"/>
        <v>2221193.1999999997</v>
      </c>
      <c r="E5" s="1">
        <f t="shared" si="1"/>
        <v>1200761104</v>
      </c>
      <c r="F5" s="1">
        <f t="shared" si="2"/>
        <v>4108.8099999999995</v>
      </c>
      <c r="G5" s="1">
        <f t="shared" si="3"/>
        <v>62.181367969865136</v>
      </c>
      <c r="H5" s="1">
        <f t="shared" si="4"/>
        <v>2.9931856944381573E-2</v>
      </c>
    </row>
    <row r="6" spans="1:11" x14ac:dyDescent="0.25">
      <c r="A6" s="5">
        <v>5</v>
      </c>
      <c r="B6" s="5">
        <v>35751</v>
      </c>
      <c r="C6" s="6">
        <v>61.5</v>
      </c>
      <c r="D6" s="1">
        <f t="shared" si="0"/>
        <v>2198686.5</v>
      </c>
      <c r="E6" s="1">
        <f t="shared" si="1"/>
        <v>1278134001</v>
      </c>
      <c r="F6" s="1">
        <f t="shared" si="2"/>
        <v>3782.25</v>
      </c>
      <c r="G6" s="1">
        <f t="shared" si="3"/>
        <v>63.980614746854165</v>
      </c>
      <c r="H6" s="1">
        <f t="shared" si="4"/>
        <v>4.0335199135840084E-2</v>
      </c>
      <c r="J6" s="4" t="s">
        <v>9</v>
      </c>
      <c r="K6" s="1">
        <f>(K1-K2)/(K3-K4)</f>
        <v>1.6371672220100348E-3</v>
      </c>
    </row>
    <row r="7" spans="1:11" x14ac:dyDescent="0.25">
      <c r="A7" s="5">
        <v>6</v>
      </c>
      <c r="B7" s="5">
        <v>35835</v>
      </c>
      <c r="C7" s="6">
        <v>61.3</v>
      </c>
      <c r="D7" s="1">
        <f t="shared" si="0"/>
        <v>2196685.5</v>
      </c>
      <c r="E7" s="1">
        <f t="shared" si="1"/>
        <v>1284147225</v>
      </c>
      <c r="F7" s="1">
        <f t="shared" si="2"/>
        <v>3757.6899999999996</v>
      </c>
      <c r="G7" s="1">
        <f t="shared" si="3"/>
        <v>64.118136793502998</v>
      </c>
      <c r="H7" s="1">
        <f t="shared" si="4"/>
        <v>4.5972867756982075E-2</v>
      </c>
      <c r="J7" s="4" t="s">
        <v>10</v>
      </c>
      <c r="K7" s="1">
        <f>C21-K6*B21</f>
        <v>5.4502493927734079</v>
      </c>
    </row>
    <row r="8" spans="1:11" x14ac:dyDescent="0.25">
      <c r="A8" s="5">
        <v>7</v>
      </c>
      <c r="B8" s="7">
        <v>35510</v>
      </c>
      <c r="C8" s="6">
        <v>62.2</v>
      </c>
      <c r="D8" s="1">
        <f t="shared" si="0"/>
        <v>2208722</v>
      </c>
      <c r="E8" s="1">
        <f t="shared" si="1"/>
        <v>1260960100</v>
      </c>
      <c r="F8" s="1">
        <f t="shared" si="2"/>
        <v>3868.84</v>
      </c>
      <c r="G8" s="1">
        <f t="shared" si="3"/>
        <v>63.586057446349749</v>
      </c>
      <c r="H8" s="1">
        <f t="shared" si="4"/>
        <v>2.2283881774111666E-2</v>
      </c>
    </row>
    <row r="9" spans="1:11" x14ac:dyDescent="0.25">
      <c r="A9" s="5">
        <v>8</v>
      </c>
      <c r="B9" s="7">
        <v>35532</v>
      </c>
      <c r="C9" s="6">
        <v>62.5</v>
      </c>
      <c r="D9" s="1">
        <f t="shared" si="0"/>
        <v>2220750</v>
      </c>
      <c r="E9" s="1">
        <f t="shared" si="1"/>
        <v>1262523024</v>
      </c>
      <c r="F9" s="1">
        <f t="shared" si="2"/>
        <v>3906.25</v>
      </c>
      <c r="G9" s="1">
        <f t="shared" si="3"/>
        <v>63.622075125233962</v>
      </c>
      <c r="H9" s="1">
        <f t="shared" si="4"/>
        <v>1.7953202003743399E-2</v>
      </c>
      <c r="J9" s="4" t="s">
        <v>11</v>
      </c>
      <c r="K9" s="11">
        <f>(1/A19)*H20</f>
        <v>4.5404017816205934E-2</v>
      </c>
    </row>
    <row r="10" spans="1:11" x14ac:dyDescent="0.25">
      <c r="A10" s="5">
        <v>9</v>
      </c>
      <c r="B10" s="7">
        <v>33952</v>
      </c>
      <c r="C10" s="6">
        <v>62.9</v>
      </c>
      <c r="D10" s="1">
        <f t="shared" si="0"/>
        <v>2135580.7999999998</v>
      </c>
      <c r="E10" s="1">
        <f t="shared" si="1"/>
        <v>1152738304</v>
      </c>
      <c r="F10" s="1">
        <f t="shared" si="2"/>
        <v>3956.41</v>
      </c>
      <c r="G10" s="1">
        <f t="shared" si="3"/>
        <v>61.035350914458114</v>
      </c>
      <c r="H10" s="1">
        <f t="shared" si="4"/>
        <v>2.9644659547565736E-2</v>
      </c>
      <c r="J10" s="4" t="s">
        <v>12</v>
      </c>
      <c r="K10" s="12">
        <f>K6*B21/C21</f>
        <v>0.90908674907800824</v>
      </c>
    </row>
    <row r="11" spans="1:11" x14ac:dyDescent="0.25">
      <c r="A11" s="5">
        <v>10</v>
      </c>
      <c r="B11" s="7">
        <v>32754</v>
      </c>
      <c r="C11" s="6">
        <v>57.7</v>
      </c>
      <c r="D11" s="1">
        <f t="shared" si="0"/>
        <v>1889905.8</v>
      </c>
      <c r="E11" s="1">
        <f t="shared" si="1"/>
        <v>1072824516</v>
      </c>
      <c r="F11" s="1">
        <f t="shared" si="2"/>
        <v>3329.2900000000004</v>
      </c>
      <c r="G11" s="1">
        <f t="shared" si="3"/>
        <v>59.07402458249009</v>
      </c>
      <c r="H11" s="1">
        <f t="shared" si="4"/>
        <v>2.3813250996361987E-2</v>
      </c>
    </row>
    <row r="12" spans="1:11" x14ac:dyDescent="0.25">
      <c r="A12" s="5">
        <v>11</v>
      </c>
      <c r="B12" s="7">
        <v>32353</v>
      </c>
      <c r="C12" s="6">
        <v>59.5</v>
      </c>
      <c r="D12" s="1">
        <f t="shared" si="0"/>
        <v>1925003.5</v>
      </c>
      <c r="E12" s="1">
        <f t="shared" si="1"/>
        <v>1046716609</v>
      </c>
      <c r="F12" s="1">
        <f t="shared" si="2"/>
        <v>3540.25</v>
      </c>
      <c r="G12" s="1">
        <f t="shared" si="3"/>
        <v>58.417520526464067</v>
      </c>
      <c r="H12" s="1">
        <f t="shared" si="4"/>
        <v>1.8192932328335014E-2</v>
      </c>
      <c r="J12" s="4" t="s">
        <v>20</v>
      </c>
      <c r="K12" s="1">
        <f>SQRT(E21-B21^2)</f>
        <v>1538.0557883329841</v>
      </c>
    </row>
    <row r="13" spans="1:11" x14ac:dyDescent="0.25">
      <c r="A13" s="5">
        <v>12</v>
      </c>
      <c r="B13" s="7">
        <v>32628</v>
      </c>
      <c r="C13" s="6">
        <v>59.5</v>
      </c>
      <c r="D13" s="1">
        <f t="shared" si="0"/>
        <v>1941366</v>
      </c>
      <c r="E13" s="1">
        <f t="shared" si="1"/>
        <v>1064586384</v>
      </c>
      <c r="F13" s="1">
        <f t="shared" si="2"/>
        <v>3540.25</v>
      </c>
      <c r="G13" s="1">
        <f t="shared" si="3"/>
        <v>58.867741512516822</v>
      </c>
      <c r="H13" s="1">
        <f t="shared" si="4"/>
        <v>1.0626193066944161E-2</v>
      </c>
      <c r="J13" s="4" t="s">
        <v>21</v>
      </c>
      <c r="K13" s="1">
        <f>SQRT(F21-C21^2)</f>
        <v>4.2812576033994398</v>
      </c>
    </row>
    <row r="14" spans="1:11" x14ac:dyDescent="0.25">
      <c r="A14" s="5">
        <v>13</v>
      </c>
      <c r="B14" s="7">
        <v>32469</v>
      </c>
      <c r="C14" s="8">
        <v>56.9</v>
      </c>
      <c r="D14" s="1">
        <f t="shared" si="0"/>
        <v>1847486.0999999999</v>
      </c>
      <c r="E14" s="1">
        <f t="shared" si="1"/>
        <v>1054235961</v>
      </c>
      <c r="F14" s="1">
        <f t="shared" si="2"/>
        <v>3237.6099999999997</v>
      </c>
      <c r="G14" s="1">
        <f t="shared" si="3"/>
        <v>58.607431924217231</v>
      </c>
      <c r="H14" s="1">
        <f t="shared" si="4"/>
        <v>3.0007590935276489E-2</v>
      </c>
    </row>
    <row r="15" spans="1:11" x14ac:dyDescent="0.25">
      <c r="A15" s="5">
        <v>14</v>
      </c>
      <c r="B15" s="9">
        <v>32063</v>
      </c>
      <c r="C15" s="8">
        <v>53.6</v>
      </c>
      <c r="D15" s="1">
        <f t="shared" si="0"/>
        <v>1718576.8</v>
      </c>
      <c r="E15" s="1">
        <f t="shared" si="1"/>
        <v>1028035969</v>
      </c>
      <c r="F15" s="1">
        <f t="shared" si="2"/>
        <v>2872.96</v>
      </c>
      <c r="G15" s="1">
        <f t="shared" si="3"/>
        <v>57.942742032081156</v>
      </c>
      <c r="H15" s="1">
        <f t="shared" si="4"/>
        <v>8.1021306568678259E-2</v>
      </c>
      <c r="J15" s="4" t="s">
        <v>13</v>
      </c>
      <c r="K15" s="1">
        <f>(D21-C21*B21)/(K12*K13)</f>
        <v>0.58815767597870294</v>
      </c>
    </row>
    <row r="16" spans="1:11" x14ac:dyDescent="0.25">
      <c r="A16" s="5">
        <v>15</v>
      </c>
      <c r="B16" s="9">
        <v>31228</v>
      </c>
      <c r="C16" s="10">
        <v>56</v>
      </c>
      <c r="D16" s="1">
        <f t="shared" si="0"/>
        <v>1748768</v>
      </c>
      <c r="E16" s="1">
        <f t="shared" si="1"/>
        <v>975187984</v>
      </c>
      <c r="F16" s="1">
        <f t="shared" si="2"/>
        <v>3136</v>
      </c>
      <c r="G16" s="1">
        <f t="shared" si="3"/>
        <v>56.575707401702779</v>
      </c>
      <c r="H16" s="1">
        <f t="shared" si="4"/>
        <v>1.0280489316121053E-2</v>
      </c>
      <c r="J16" s="4" t="s">
        <v>14</v>
      </c>
      <c r="K16" s="1">
        <f>K15^2</f>
        <v>0.34592945181266893</v>
      </c>
    </row>
    <row r="17" spans="1:11" x14ac:dyDescent="0.25">
      <c r="A17" s="5">
        <v>16</v>
      </c>
      <c r="B17" s="9">
        <v>31269</v>
      </c>
      <c r="C17" s="10">
        <v>54.6</v>
      </c>
      <c r="D17" s="1">
        <f t="shared" si="0"/>
        <v>1707287.4000000001</v>
      </c>
      <c r="E17" s="1">
        <f t="shared" si="1"/>
        <v>977750361</v>
      </c>
      <c r="F17" s="1">
        <f t="shared" si="2"/>
        <v>2981.1600000000003</v>
      </c>
      <c r="G17" s="1">
        <f t="shared" si="3"/>
        <v>56.642831257805184</v>
      </c>
      <c r="H17" s="1">
        <f t="shared" si="4"/>
        <v>3.7414491901193829E-2</v>
      </c>
    </row>
    <row r="18" spans="1:11" x14ac:dyDescent="0.25">
      <c r="A18" s="5">
        <v>17</v>
      </c>
      <c r="B18" s="9">
        <v>31617</v>
      </c>
      <c r="C18" s="10">
        <v>54.7</v>
      </c>
      <c r="D18" s="1">
        <f t="shared" si="0"/>
        <v>1729449.9000000001</v>
      </c>
      <c r="E18" s="1">
        <f t="shared" si="1"/>
        <v>999634689</v>
      </c>
      <c r="F18" s="1">
        <f t="shared" si="2"/>
        <v>2992.09</v>
      </c>
      <c r="G18" s="1">
        <f t="shared" si="3"/>
        <v>57.212565451064677</v>
      </c>
      <c r="H18" s="1">
        <f t="shared" si="4"/>
        <v>4.5933554864070823E-2</v>
      </c>
      <c r="J18" s="4" t="s">
        <v>22</v>
      </c>
      <c r="K18" s="1">
        <f>ABS(K15)/(SQRT((1-K16)/(A19-2)))</f>
        <v>2.9089848783314527</v>
      </c>
    </row>
    <row r="19" spans="1:11" x14ac:dyDescent="0.25">
      <c r="A19" s="5">
        <v>18</v>
      </c>
      <c r="B19" s="9">
        <v>32068</v>
      </c>
      <c r="C19" s="10">
        <v>53.5</v>
      </c>
      <c r="D19" s="1">
        <f t="shared" si="0"/>
        <v>1715638</v>
      </c>
      <c r="E19" s="1">
        <f t="shared" si="1"/>
        <v>1028356624</v>
      </c>
      <c r="F19" s="1">
        <f t="shared" si="2"/>
        <v>2862.25</v>
      </c>
      <c r="G19" s="1">
        <f t="shared" si="3"/>
        <v>57.950927868191208</v>
      </c>
      <c r="H19" s="1">
        <f t="shared" si="4"/>
        <v>8.3194913424134723E-2</v>
      </c>
      <c r="J19" s="4" t="s">
        <v>23</v>
      </c>
      <c r="K19" s="1">
        <v>2.1198999999999999</v>
      </c>
    </row>
    <row r="20" spans="1:11" x14ac:dyDescent="0.25">
      <c r="A20" s="4" t="s">
        <v>3</v>
      </c>
      <c r="B20" s="1">
        <f t="shared" ref="B20:H20" si="5">SUM(B2:B19)</f>
        <v>599203</v>
      </c>
      <c r="C20" s="1">
        <f t="shared" si="5"/>
        <v>1079.1000000000001</v>
      </c>
      <c r="D20" s="1">
        <f t="shared" si="5"/>
        <v>35991932.200000003</v>
      </c>
      <c r="E20" s="1">
        <f t="shared" si="5"/>
        <v>19989483037</v>
      </c>
      <c r="F20" s="1">
        <f t="shared" si="5"/>
        <v>65021.97</v>
      </c>
      <c r="G20" s="1">
        <f t="shared" si="5"/>
        <v>1079.1000000000001</v>
      </c>
      <c r="H20" s="1">
        <f t="shared" si="5"/>
        <v>0.81727232069170686</v>
      </c>
    </row>
    <row r="21" spans="1:11" x14ac:dyDescent="0.25">
      <c r="A21" s="4" t="s">
        <v>4</v>
      </c>
      <c r="B21" s="1">
        <f t="shared" ref="B21:H21" si="6">B20/$A$19</f>
        <v>33289.055555555555</v>
      </c>
      <c r="C21" s="1">
        <f t="shared" si="6"/>
        <v>59.95000000000001</v>
      </c>
      <c r="D21" s="1">
        <f t="shared" si="6"/>
        <v>1999551.7888888891</v>
      </c>
      <c r="E21" s="1">
        <f t="shared" si="6"/>
        <v>1110526835.3888888</v>
      </c>
      <c r="F21" s="1">
        <f t="shared" si="6"/>
        <v>3612.3316666666669</v>
      </c>
      <c r="G21" s="1">
        <f t="shared" si="6"/>
        <v>59.95000000000001</v>
      </c>
      <c r="H21" s="1">
        <f t="shared" si="6"/>
        <v>4.5404017816205934E-2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2019-05-24T16:16:50Z</dcterms:modified>
</cp:coreProperties>
</file>