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0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20" i="1" l="1"/>
  <c r="C21" i="1" s="1"/>
  <c r="D20" i="1"/>
  <c r="D21" i="1" s="1"/>
  <c r="B20" i="1"/>
  <c r="B21" i="1" s="1"/>
  <c r="E20" i="1"/>
  <c r="E21" i="1" s="1"/>
  <c r="F20" i="1"/>
  <c r="F21" i="1" s="1"/>
  <c r="K13" i="1" s="1"/>
  <c r="K3" i="1" l="1"/>
  <c r="K12" i="1"/>
  <c r="K1" i="1"/>
  <c r="K6" i="1" s="1"/>
  <c r="K2" i="1"/>
  <c r="K4" i="1"/>
  <c r="K16" i="1" l="1"/>
  <c r="K18" i="1"/>
  <c r="K7" i="1"/>
  <c r="G11" i="1" l="1"/>
  <c r="H11" i="1" s="1"/>
  <c r="G18" i="1"/>
  <c r="H18" i="1" s="1"/>
  <c r="G12" i="1"/>
  <c r="H12" i="1" s="1"/>
  <c r="G3" i="1"/>
  <c r="H3" i="1" s="1"/>
  <c r="G8" i="1"/>
  <c r="H8" i="1" s="1"/>
  <c r="G14" i="1"/>
  <c r="H14" i="1" s="1"/>
  <c r="G9" i="1"/>
  <c r="H9" i="1" s="1"/>
  <c r="G13" i="1"/>
  <c r="H13" i="1" s="1"/>
  <c r="G6" i="1"/>
  <c r="H6" i="1" s="1"/>
  <c r="G16" i="1"/>
  <c r="H16" i="1" s="1"/>
  <c r="G17" i="1"/>
  <c r="H17" i="1" s="1"/>
  <c r="G7" i="1"/>
  <c r="H7" i="1" s="1"/>
  <c r="G15" i="1"/>
  <c r="H15" i="1" s="1"/>
  <c r="G4" i="1"/>
  <c r="H4" i="1" s="1"/>
  <c r="G19" i="1"/>
  <c r="H19" i="1" s="1"/>
  <c r="G10" i="1"/>
  <c r="H10" i="1" s="1"/>
  <c r="G2" i="1"/>
  <c r="G5" i="1"/>
  <c r="H5" i="1" s="1"/>
  <c r="G20" i="1" l="1"/>
  <c r="G21" i="1" s="1"/>
  <c r="H2" i="1"/>
  <c r="H20" i="1" s="1"/>
  <c r="H21" i="1" l="1"/>
  <c r="K9" i="1"/>
</calcChain>
</file>

<file path=xl/sharedStrings.xml><?xml version="1.0" encoding="utf-8"?>
<sst xmlns="http://schemas.openxmlformats.org/spreadsheetml/2006/main" count="24" uniqueCount="24">
  <si>
    <t>x</t>
  </si>
  <si>
    <t>y</t>
  </si>
  <si>
    <t>xy</t>
  </si>
  <si>
    <t>Итого</t>
  </si>
  <si>
    <t>Среднее</t>
  </si>
  <si>
    <t>№</t>
  </si>
  <si>
    <t>x^2</t>
  </si>
  <si>
    <t>y^2</t>
  </si>
  <si>
    <t>A'</t>
  </si>
  <si>
    <t>b1</t>
  </si>
  <si>
    <t>b0</t>
  </si>
  <si>
    <t>А</t>
  </si>
  <si>
    <t>Э</t>
  </si>
  <si>
    <t>r</t>
  </si>
  <si>
    <t>r^2</t>
  </si>
  <si>
    <t>Y'</t>
  </si>
  <si>
    <t>Среднее xy</t>
  </si>
  <si>
    <t>Среднее x * Среднее y</t>
  </si>
  <si>
    <t>Среднее x^2</t>
  </si>
  <si>
    <t>(Среднее x)^2</t>
  </si>
  <si>
    <t>Ср. кв. отклонение от X</t>
  </si>
  <si>
    <t>Ср. кв. отклонение от Y</t>
  </si>
  <si>
    <t>Расчетное t</t>
  </si>
  <si>
    <t>Критическое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</si>
</sst>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7" fillId="5" borderId="2" applyNumberFormat="0" applyAlignment="0" applyProtection="0"/>
    <xf numFmtId="0" fontId="8" fillId="12" borderId="3" applyNumberFormat="0" applyAlignment="0" applyProtection="0"/>
    <xf numFmtId="0" fontId="9" fillId="12" borderId="2" applyNumberFormat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4" fillId="13" borderId="8" applyNumberFormat="0" applyAlignment="0" applyProtection="0"/>
    <xf numFmtId="0" fontId="15" fillId="0" borderId="0" applyNumberFormat="0" applyFill="0" applyBorder="0" applyAlignment="0" applyProtection="0"/>
    <xf numFmtId="0" fontId="16" fillId="14" borderId="0" applyNumberFormat="0" applyBorder="0" applyAlignment="0" applyProtection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5" fillId="15" borderId="9" applyNumberFormat="0" applyFont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4" fontId="22" fillId="0" borderId="2" xfId="2" applyNumberFormat="1" applyFont="1" applyBorder="1" applyAlignment="1">
      <alignment horizontal="right" vertical="center" wrapText="1"/>
    </xf>
    <xf numFmtId="164" fontId="22" fillId="0" borderId="11" xfId="2" applyNumberFormat="1" applyFont="1" applyBorder="1" applyAlignment="1">
      <alignment horizontal="right" vertical="center" wrapText="1"/>
    </xf>
    <xf numFmtId="164" fontId="22" fillId="0" borderId="1" xfId="2" applyNumberFormat="1" applyFont="1" applyBorder="1" applyAlignment="1">
      <alignment horizontal="right" vertical="center" wrapText="1"/>
    </xf>
    <xf numFmtId="164" fontId="22" fillId="0" borderId="1" xfId="2" applyNumberFormat="1" applyFont="1" applyFill="1" applyBorder="1" applyAlignment="1">
      <alignment horizontal="right" vertical="center" wrapText="1"/>
    </xf>
    <xf numFmtId="164" fontId="4" fillId="0" borderId="1" xfId="2" applyNumberFormat="1" applyFont="1" applyFill="1" applyBorder="1" applyAlignment="1">
      <alignment horizontal="right" vertical="center" wrapText="1"/>
    </xf>
  </cellXfs>
  <cellStyles count="26">
    <cellStyle name="Акцент1 2" xfId="3"/>
    <cellStyle name="Акцент2 2" xfId="4"/>
    <cellStyle name="Акцент3 2" xfId="5"/>
    <cellStyle name="Акцент4 2" xfId="6"/>
    <cellStyle name="Акцент5 2" xfId="7"/>
    <cellStyle name="Акцент6 2" xfId="8"/>
    <cellStyle name="Ввод  2" xfId="9"/>
    <cellStyle name="Вывод 2" xfId="10"/>
    <cellStyle name="Вычисление 2" xfId="11"/>
    <cellStyle name="Заголовок 1 2" xfId="12"/>
    <cellStyle name="Заголовок 2 2" xfId="13"/>
    <cellStyle name="Заголовок 3 2" xfId="14"/>
    <cellStyle name="Заголовок 4 2" xfId="15"/>
    <cellStyle name="Итог 2" xfId="16"/>
    <cellStyle name="Контрольная ячейка 2" xfId="17"/>
    <cellStyle name="Название 2" xfId="18"/>
    <cellStyle name="Нейтральный 2" xfId="19"/>
    <cellStyle name="Обычный" xfId="0" builtinId="0"/>
    <cellStyle name="Обычный 2" xfId="2"/>
    <cellStyle name="Плохой 2" xfId="20"/>
    <cellStyle name="Пояснение 2" xfId="21"/>
    <cellStyle name="Примечание 2" xfId="22"/>
    <cellStyle name="Процентный" xfId="1" builtinId="5"/>
    <cellStyle name="Связанная ячейка 2" xfId="23"/>
    <cellStyle name="Текст предупреждения 2" xfId="24"/>
    <cellStyle name="Хороший 2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Лист1!$B$2:$B$19</c:f>
              <c:numCache>
                <c:formatCode>0.0</c:formatCode>
                <c:ptCount val="18"/>
                <c:pt idx="0">
                  <c:v>20.3</c:v>
                </c:pt>
                <c:pt idx="1">
                  <c:v>19.8</c:v>
                </c:pt>
                <c:pt idx="2">
                  <c:v>19.8</c:v>
                </c:pt>
                <c:pt idx="3">
                  <c:v>19</c:v>
                </c:pt>
                <c:pt idx="4">
                  <c:v>18.5</c:v>
                </c:pt>
                <c:pt idx="5">
                  <c:v>17.7</c:v>
                </c:pt>
                <c:pt idx="6">
                  <c:v>17.5</c:v>
                </c:pt>
                <c:pt idx="7">
                  <c:v>17.2</c:v>
                </c:pt>
                <c:pt idx="8">
                  <c:v>17.100000000000001</c:v>
                </c:pt>
                <c:pt idx="9">
                  <c:v>15.9</c:v>
                </c:pt>
                <c:pt idx="10">
                  <c:v>16.5</c:v>
                </c:pt>
                <c:pt idx="11">
                  <c:v>16</c:v>
                </c:pt>
                <c:pt idx="12">
                  <c:v>15.7</c:v>
                </c:pt>
                <c:pt idx="13">
                  <c:v>15.2</c:v>
                </c:pt>
                <c:pt idx="14">
                  <c:v>14.8</c:v>
                </c:pt>
                <c:pt idx="15">
                  <c:v>14.4</c:v>
                </c:pt>
                <c:pt idx="16">
                  <c:v>14.7</c:v>
                </c:pt>
                <c:pt idx="17">
                  <c:v>13.6</c:v>
                </c:pt>
              </c:numCache>
            </c:numRef>
          </c:xVal>
          <c:yVal>
            <c:numRef>
              <c:f>Лист1!$C$2:$C$19</c:f>
              <c:numCache>
                <c:formatCode>General</c:formatCode>
                <c:ptCount val="18"/>
                <c:pt idx="0">
                  <c:v>66.900000000000006</c:v>
                </c:pt>
                <c:pt idx="1">
                  <c:v>66.8</c:v>
                </c:pt>
                <c:pt idx="2">
                  <c:v>64.900000000000006</c:v>
                </c:pt>
                <c:pt idx="3">
                  <c:v>64.099999999999994</c:v>
                </c:pt>
                <c:pt idx="4">
                  <c:v>61.5</c:v>
                </c:pt>
                <c:pt idx="5">
                  <c:v>61.3</c:v>
                </c:pt>
                <c:pt idx="6">
                  <c:v>62.2</c:v>
                </c:pt>
                <c:pt idx="7">
                  <c:v>62.5</c:v>
                </c:pt>
                <c:pt idx="8">
                  <c:v>62.9</c:v>
                </c:pt>
                <c:pt idx="9">
                  <c:v>57.7</c:v>
                </c:pt>
                <c:pt idx="10">
                  <c:v>59.5</c:v>
                </c:pt>
                <c:pt idx="11">
                  <c:v>59.5</c:v>
                </c:pt>
                <c:pt idx="12">
                  <c:v>56.9</c:v>
                </c:pt>
                <c:pt idx="13">
                  <c:v>53.6</c:v>
                </c:pt>
                <c:pt idx="14" formatCode="0.0">
                  <c:v>56</c:v>
                </c:pt>
                <c:pt idx="15" formatCode="0.0">
                  <c:v>54.6</c:v>
                </c:pt>
                <c:pt idx="16" formatCode="0.0">
                  <c:v>54.7</c:v>
                </c:pt>
                <c:pt idx="17" formatCode="0.0">
                  <c:v>53.5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B-47F6-BE38-CE69AB1AC04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Лист1!$B$2:$B$19</c:f>
              <c:numCache>
                <c:formatCode>0.0</c:formatCode>
                <c:ptCount val="18"/>
                <c:pt idx="0">
                  <c:v>20.3</c:v>
                </c:pt>
                <c:pt idx="1">
                  <c:v>19.8</c:v>
                </c:pt>
                <c:pt idx="2">
                  <c:v>19.8</c:v>
                </c:pt>
                <c:pt idx="3">
                  <c:v>19</c:v>
                </c:pt>
                <c:pt idx="4">
                  <c:v>18.5</c:v>
                </c:pt>
                <c:pt idx="5">
                  <c:v>17.7</c:v>
                </c:pt>
                <c:pt idx="6">
                  <c:v>17.5</c:v>
                </c:pt>
                <c:pt idx="7">
                  <c:v>17.2</c:v>
                </c:pt>
                <c:pt idx="8">
                  <c:v>17.100000000000001</c:v>
                </c:pt>
                <c:pt idx="9">
                  <c:v>15.9</c:v>
                </c:pt>
                <c:pt idx="10">
                  <c:v>16.5</c:v>
                </c:pt>
                <c:pt idx="11">
                  <c:v>16</c:v>
                </c:pt>
                <c:pt idx="12">
                  <c:v>15.7</c:v>
                </c:pt>
                <c:pt idx="13">
                  <c:v>15.2</c:v>
                </c:pt>
                <c:pt idx="14">
                  <c:v>14.8</c:v>
                </c:pt>
                <c:pt idx="15">
                  <c:v>14.4</c:v>
                </c:pt>
                <c:pt idx="16">
                  <c:v>14.7</c:v>
                </c:pt>
                <c:pt idx="17">
                  <c:v>13.6</c:v>
                </c:pt>
              </c:numCache>
            </c:numRef>
          </c:xVal>
          <c:yVal>
            <c:numRef>
              <c:f>Лист1!$G$2:$G$19</c:f>
              <c:numCache>
                <c:formatCode>General</c:formatCode>
                <c:ptCount val="18"/>
                <c:pt idx="0">
                  <c:v>67.118453418593788</c:v>
                </c:pt>
                <c:pt idx="1">
                  <c:v>66.072811915071199</c:v>
                </c:pt>
                <c:pt idx="2">
                  <c:v>66.072811915071199</c:v>
                </c:pt>
                <c:pt idx="3">
                  <c:v>64.399785509435048</c:v>
                </c:pt>
                <c:pt idx="4">
                  <c:v>63.35414400591246</c:v>
                </c:pt>
                <c:pt idx="5">
                  <c:v>61.681117600276309</c:v>
                </c:pt>
                <c:pt idx="6">
                  <c:v>61.262860998867275</c:v>
                </c:pt>
                <c:pt idx="7">
                  <c:v>60.635476096753713</c:v>
                </c:pt>
                <c:pt idx="8">
                  <c:v>60.4263477960492</c:v>
                </c:pt>
                <c:pt idx="9">
                  <c:v>57.916808187594974</c:v>
                </c:pt>
                <c:pt idx="10">
                  <c:v>59.17157799182209</c:v>
                </c:pt>
                <c:pt idx="11">
                  <c:v>58.125936488299494</c:v>
                </c:pt>
                <c:pt idx="12">
                  <c:v>57.49855158618594</c:v>
                </c:pt>
                <c:pt idx="13">
                  <c:v>56.452910082663344</c:v>
                </c:pt>
                <c:pt idx="14">
                  <c:v>55.616396879845269</c:v>
                </c:pt>
                <c:pt idx="15">
                  <c:v>54.7798836770272</c:v>
                </c:pt>
                <c:pt idx="16">
                  <c:v>55.407268579140748</c:v>
                </c:pt>
                <c:pt idx="17">
                  <c:v>53.10685727139105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A64-9C16-38E7C934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268960"/>
        <c:axId val="1947267296"/>
      </c:scatterChart>
      <c:valAx>
        <c:axId val="1947268960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Объем сброса загрязненных сточных вод по бассейнам отдельных рек и морей Российской Федерации (в миллиардах кубических метров)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267296"/>
        <c:crosses val="autoZero"/>
        <c:crossBetween val="midCat"/>
      </c:valAx>
      <c:valAx>
        <c:axId val="19472672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Использование свежей воды по Российской Федерации (в миллиардах кубических метров)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26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22</xdr:row>
      <xdr:rowOff>85725</xdr:rowOff>
    </xdr:from>
    <xdr:to>
      <xdr:col>9</xdr:col>
      <xdr:colOff>381000</xdr:colOff>
      <xdr:row>38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I15" sqref="I15"/>
    </sheetView>
  </sheetViews>
  <sheetFormatPr defaultRowHeight="15" x14ac:dyDescent="0.25"/>
  <cols>
    <col min="1" max="4" width="9.140625" style="3"/>
    <col min="5" max="5" width="12" style="3" bestFit="1" customWidth="1"/>
    <col min="6" max="8" width="9" style="3" customWidth="1"/>
    <col min="9" max="9" width="9.140625" style="3"/>
    <col min="10" max="10" width="26.42578125" style="3" customWidth="1"/>
    <col min="11" max="11" width="12.7109375" style="3" bestFit="1" customWidth="1"/>
    <col min="12" max="16384" width="9.140625" style="3"/>
  </cols>
  <sheetData>
    <row r="1" spans="1:11" x14ac:dyDescent="0.25">
      <c r="A1" s="2" t="s">
        <v>5</v>
      </c>
      <c r="B1" s="4" t="s">
        <v>0</v>
      </c>
      <c r="C1" s="4" t="s">
        <v>1</v>
      </c>
      <c r="D1" s="4" t="s">
        <v>2</v>
      </c>
      <c r="E1" s="4" t="s">
        <v>6</v>
      </c>
      <c r="F1" s="4" t="s">
        <v>7</v>
      </c>
      <c r="G1" s="4" t="s">
        <v>15</v>
      </c>
      <c r="H1" s="4" t="s">
        <v>8</v>
      </c>
      <c r="J1" s="4" t="s">
        <v>16</v>
      </c>
      <c r="K1" s="1">
        <f>D21</f>
        <v>1019.5244444444444</v>
      </c>
    </row>
    <row r="2" spans="1:11" x14ac:dyDescent="0.25">
      <c r="A2" s="5">
        <v>1</v>
      </c>
      <c r="B2" s="11">
        <v>20.3</v>
      </c>
      <c r="C2" s="6">
        <v>66.900000000000006</v>
      </c>
      <c r="D2" s="1">
        <f t="shared" ref="D2:D19" si="0">B2*C2</f>
        <v>1358.0700000000002</v>
      </c>
      <c r="E2" s="1">
        <f t="shared" ref="E2:E19" si="1">B2^2</f>
        <v>412.09000000000003</v>
      </c>
      <c r="F2" s="1">
        <f t="shared" ref="F2:F19" si="2">C2^2</f>
        <v>4475.6100000000006</v>
      </c>
      <c r="G2" s="1">
        <f t="shared" ref="G2:G19" si="3">$K$7+$K$6*B2</f>
        <v>67.118453418593788</v>
      </c>
      <c r="H2" s="1">
        <f t="shared" ref="H2:H19" si="4">ABS(C2-G2)/C2</f>
        <v>3.2653724752433793E-3</v>
      </c>
      <c r="J2" s="4" t="s">
        <v>17</v>
      </c>
      <c r="K2" s="1">
        <f>B21*C21</f>
        <v>1011.4897222222222</v>
      </c>
    </row>
    <row r="3" spans="1:11" x14ac:dyDescent="0.25">
      <c r="A3" s="5">
        <v>2</v>
      </c>
      <c r="B3" s="11">
        <v>19.8</v>
      </c>
      <c r="C3" s="6">
        <v>66.8</v>
      </c>
      <c r="D3" s="1">
        <f t="shared" si="0"/>
        <v>1322.64</v>
      </c>
      <c r="E3" s="1">
        <f t="shared" si="1"/>
        <v>392.04</v>
      </c>
      <c r="F3" s="1">
        <f t="shared" si="2"/>
        <v>4462.24</v>
      </c>
      <c r="G3" s="1">
        <f t="shared" si="3"/>
        <v>66.072811915071199</v>
      </c>
      <c r="H3" s="1">
        <f t="shared" si="4"/>
        <v>1.0886049175580812E-2</v>
      </c>
      <c r="J3" s="4" t="s">
        <v>18</v>
      </c>
      <c r="K3" s="1">
        <f>E21</f>
        <v>288.51388888888891</v>
      </c>
    </row>
    <row r="4" spans="1:11" x14ac:dyDescent="0.25">
      <c r="A4" s="5">
        <v>3</v>
      </c>
      <c r="B4" s="11">
        <v>19.8</v>
      </c>
      <c r="C4" s="6">
        <v>64.900000000000006</v>
      </c>
      <c r="D4" s="1">
        <f t="shared" si="0"/>
        <v>1285.0200000000002</v>
      </c>
      <c r="E4" s="1">
        <f t="shared" si="1"/>
        <v>392.04</v>
      </c>
      <c r="F4" s="1">
        <f t="shared" si="2"/>
        <v>4212.0100000000011</v>
      </c>
      <c r="G4" s="1">
        <f t="shared" si="3"/>
        <v>66.072811915071199</v>
      </c>
      <c r="H4" s="1">
        <f t="shared" si="4"/>
        <v>1.8071061865503748E-2</v>
      </c>
      <c r="J4" s="4" t="s">
        <v>19</v>
      </c>
      <c r="K4" s="1">
        <f>B21^2</f>
        <v>284.67188271604931</v>
      </c>
    </row>
    <row r="5" spans="1:11" x14ac:dyDescent="0.25">
      <c r="A5" s="5">
        <v>4</v>
      </c>
      <c r="B5" s="11">
        <v>19</v>
      </c>
      <c r="C5" s="6">
        <v>64.099999999999994</v>
      </c>
      <c r="D5" s="1">
        <f t="shared" si="0"/>
        <v>1217.8999999999999</v>
      </c>
      <c r="E5" s="1">
        <f t="shared" si="1"/>
        <v>361</v>
      </c>
      <c r="F5" s="1">
        <f t="shared" si="2"/>
        <v>4108.8099999999995</v>
      </c>
      <c r="G5" s="1">
        <f t="shared" si="3"/>
        <v>64.399785509435048</v>
      </c>
      <c r="H5" s="1">
        <f t="shared" si="4"/>
        <v>4.6768410208276774E-3</v>
      </c>
    </row>
    <row r="6" spans="1:11" x14ac:dyDescent="0.25">
      <c r="A6" s="5">
        <v>5</v>
      </c>
      <c r="B6" s="11">
        <v>18.5</v>
      </c>
      <c r="C6" s="6">
        <v>61.5</v>
      </c>
      <c r="D6" s="1">
        <f t="shared" si="0"/>
        <v>1137.75</v>
      </c>
      <c r="E6" s="1">
        <f t="shared" si="1"/>
        <v>342.25</v>
      </c>
      <c r="F6" s="1">
        <f t="shared" si="2"/>
        <v>3782.25</v>
      </c>
      <c r="G6" s="1">
        <f t="shared" si="3"/>
        <v>63.35414400591246</v>
      </c>
      <c r="H6" s="1">
        <f t="shared" si="4"/>
        <v>3.0148683022966822E-2</v>
      </c>
      <c r="J6" s="4" t="s">
        <v>9</v>
      </c>
      <c r="K6" s="1">
        <f>(K1-K2)/(K3-K4)</f>
        <v>2.0912830070451855</v>
      </c>
    </row>
    <row r="7" spans="1:11" x14ac:dyDescent="0.25">
      <c r="A7" s="5">
        <v>6</v>
      </c>
      <c r="B7" s="11">
        <v>17.7</v>
      </c>
      <c r="C7" s="6">
        <v>61.3</v>
      </c>
      <c r="D7" s="1">
        <f t="shared" si="0"/>
        <v>1085.01</v>
      </c>
      <c r="E7" s="1">
        <f t="shared" si="1"/>
        <v>313.28999999999996</v>
      </c>
      <c r="F7" s="1">
        <f t="shared" si="2"/>
        <v>3757.6899999999996</v>
      </c>
      <c r="G7" s="1">
        <f t="shared" si="3"/>
        <v>61.681117600276309</v>
      </c>
      <c r="H7" s="1">
        <f t="shared" si="4"/>
        <v>6.2172528593199333E-3</v>
      </c>
      <c r="J7" s="4" t="s">
        <v>10</v>
      </c>
      <c r="K7" s="1">
        <f>C21-K6*B21</f>
        <v>24.665408375576526</v>
      </c>
    </row>
    <row r="8" spans="1:11" x14ac:dyDescent="0.25">
      <c r="A8" s="5">
        <v>7</v>
      </c>
      <c r="B8" s="11">
        <v>17.5</v>
      </c>
      <c r="C8" s="6">
        <v>62.2</v>
      </c>
      <c r="D8" s="1">
        <f t="shared" si="0"/>
        <v>1088.5</v>
      </c>
      <c r="E8" s="1">
        <f t="shared" si="1"/>
        <v>306.25</v>
      </c>
      <c r="F8" s="1">
        <f t="shared" si="2"/>
        <v>3868.84</v>
      </c>
      <c r="G8" s="1">
        <f t="shared" si="3"/>
        <v>61.262860998867275</v>
      </c>
      <c r="H8" s="1">
        <f t="shared" si="4"/>
        <v>1.5066543426571186E-2</v>
      </c>
    </row>
    <row r="9" spans="1:11" x14ac:dyDescent="0.25">
      <c r="A9" s="5">
        <v>8</v>
      </c>
      <c r="B9" s="11">
        <v>17.2</v>
      </c>
      <c r="C9" s="6">
        <v>62.5</v>
      </c>
      <c r="D9" s="1">
        <f t="shared" si="0"/>
        <v>1075</v>
      </c>
      <c r="E9" s="1">
        <f t="shared" si="1"/>
        <v>295.83999999999997</v>
      </c>
      <c r="F9" s="1">
        <f t="shared" si="2"/>
        <v>3906.25</v>
      </c>
      <c r="G9" s="1">
        <f t="shared" si="3"/>
        <v>60.635476096753713</v>
      </c>
      <c r="H9" s="1">
        <f t="shared" si="4"/>
        <v>2.983238245194059E-2</v>
      </c>
      <c r="J9" s="4" t="s">
        <v>11</v>
      </c>
      <c r="K9" s="9">
        <f>(1/A19)*H20</f>
        <v>1.577944338502537E-2</v>
      </c>
    </row>
    <row r="10" spans="1:11" x14ac:dyDescent="0.25">
      <c r="A10" s="5">
        <v>9</v>
      </c>
      <c r="B10" s="11">
        <v>17.100000000000001</v>
      </c>
      <c r="C10" s="6">
        <v>62.9</v>
      </c>
      <c r="D10" s="1">
        <f t="shared" si="0"/>
        <v>1075.5900000000001</v>
      </c>
      <c r="E10" s="1">
        <f t="shared" si="1"/>
        <v>292.41000000000003</v>
      </c>
      <c r="F10" s="1">
        <f t="shared" si="2"/>
        <v>3956.41</v>
      </c>
      <c r="G10" s="1">
        <f t="shared" si="3"/>
        <v>60.4263477960492</v>
      </c>
      <c r="H10" s="1">
        <f t="shared" si="4"/>
        <v>3.93267441009666E-2</v>
      </c>
      <c r="J10" s="4" t="s">
        <v>12</v>
      </c>
      <c r="K10" s="10">
        <f>K6*B21/C21</f>
        <v>0.58856699957336911</v>
      </c>
    </row>
    <row r="11" spans="1:11" x14ac:dyDescent="0.25">
      <c r="A11" s="5">
        <v>10</v>
      </c>
      <c r="B11" s="11">
        <v>15.9</v>
      </c>
      <c r="C11" s="6">
        <v>57.7</v>
      </c>
      <c r="D11" s="1">
        <f t="shared" si="0"/>
        <v>917.43000000000006</v>
      </c>
      <c r="E11" s="1">
        <f t="shared" si="1"/>
        <v>252.81</v>
      </c>
      <c r="F11" s="1">
        <f t="shared" si="2"/>
        <v>3329.2900000000004</v>
      </c>
      <c r="G11" s="1">
        <f t="shared" si="3"/>
        <v>57.916808187594974</v>
      </c>
      <c r="H11" s="1">
        <f t="shared" si="4"/>
        <v>3.7575075839683014E-3</v>
      </c>
    </row>
    <row r="12" spans="1:11" x14ac:dyDescent="0.25">
      <c r="A12" s="5">
        <v>11</v>
      </c>
      <c r="B12" s="12">
        <v>16.5</v>
      </c>
      <c r="C12" s="6">
        <v>59.5</v>
      </c>
      <c r="D12" s="1">
        <f t="shared" si="0"/>
        <v>981.75</v>
      </c>
      <c r="E12" s="1">
        <f t="shared" si="1"/>
        <v>272.25</v>
      </c>
      <c r="F12" s="1">
        <f t="shared" si="2"/>
        <v>3540.25</v>
      </c>
      <c r="G12" s="1">
        <f t="shared" si="3"/>
        <v>59.17157799182209</v>
      </c>
      <c r="H12" s="1">
        <f t="shared" si="4"/>
        <v>5.519697616435457E-3</v>
      </c>
      <c r="J12" s="4" t="s">
        <v>20</v>
      </c>
      <c r="K12" s="1">
        <f>SQRT(E21-B21^2)</f>
        <v>1.9601036127816314</v>
      </c>
    </row>
    <row r="13" spans="1:11" x14ac:dyDescent="0.25">
      <c r="A13" s="5">
        <v>12</v>
      </c>
      <c r="B13" s="13">
        <v>16</v>
      </c>
      <c r="C13" s="6">
        <v>59.5</v>
      </c>
      <c r="D13" s="1">
        <f t="shared" si="0"/>
        <v>952</v>
      </c>
      <c r="E13" s="1">
        <f t="shared" si="1"/>
        <v>256</v>
      </c>
      <c r="F13" s="1">
        <f t="shared" si="2"/>
        <v>3540.25</v>
      </c>
      <c r="G13" s="1">
        <f t="shared" si="3"/>
        <v>58.125936488299494</v>
      </c>
      <c r="H13" s="1">
        <f t="shared" si="4"/>
        <v>2.3093504398327823E-2</v>
      </c>
      <c r="J13" s="4" t="s">
        <v>21</v>
      </c>
      <c r="K13" s="1">
        <f>SQRT(F21-C21^2)</f>
        <v>4.2812576033994398</v>
      </c>
    </row>
    <row r="14" spans="1:11" x14ac:dyDescent="0.25">
      <c r="A14" s="5">
        <v>13</v>
      </c>
      <c r="B14" s="14">
        <v>15.7</v>
      </c>
      <c r="C14" s="7">
        <v>56.9</v>
      </c>
      <c r="D14" s="1">
        <f t="shared" si="0"/>
        <v>893.32999999999993</v>
      </c>
      <c r="E14" s="1">
        <f t="shared" si="1"/>
        <v>246.48999999999998</v>
      </c>
      <c r="F14" s="1">
        <f t="shared" si="2"/>
        <v>3237.6099999999997</v>
      </c>
      <c r="G14" s="1">
        <f t="shared" si="3"/>
        <v>57.49855158618594</v>
      </c>
      <c r="H14" s="1">
        <f t="shared" si="4"/>
        <v>1.0519360038417244E-2</v>
      </c>
    </row>
    <row r="15" spans="1:11" x14ac:dyDescent="0.25">
      <c r="A15" s="5">
        <v>14</v>
      </c>
      <c r="B15" s="14">
        <v>15.2</v>
      </c>
      <c r="C15" s="7">
        <v>53.6</v>
      </c>
      <c r="D15" s="1">
        <f t="shared" si="0"/>
        <v>814.72</v>
      </c>
      <c r="E15" s="1">
        <f t="shared" si="1"/>
        <v>231.04</v>
      </c>
      <c r="F15" s="1">
        <f t="shared" si="2"/>
        <v>2872.96</v>
      </c>
      <c r="G15" s="1">
        <f t="shared" si="3"/>
        <v>56.452910082663344</v>
      </c>
      <c r="H15" s="1">
        <f t="shared" si="4"/>
        <v>5.3225934378047429E-2</v>
      </c>
      <c r="J15" s="4" t="s">
        <v>13</v>
      </c>
      <c r="K15" s="1">
        <f>(D21-C21*B21)/(K12*K13)</f>
        <v>0.95745964321401178</v>
      </c>
    </row>
    <row r="16" spans="1:11" x14ac:dyDescent="0.25">
      <c r="A16" s="5">
        <v>15</v>
      </c>
      <c r="B16" s="15">
        <v>14.8</v>
      </c>
      <c r="C16" s="8">
        <v>56</v>
      </c>
      <c r="D16" s="1">
        <f t="shared" si="0"/>
        <v>828.80000000000007</v>
      </c>
      <c r="E16" s="1">
        <f t="shared" si="1"/>
        <v>219.04000000000002</v>
      </c>
      <c r="F16" s="1">
        <f t="shared" si="2"/>
        <v>3136</v>
      </c>
      <c r="G16" s="1">
        <f t="shared" si="3"/>
        <v>55.616396879845269</v>
      </c>
      <c r="H16" s="1">
        <f t="shared" si="4"/>
        <v>6.8500557170487753E-3</v>
      </c>
      <c r="J16" s="4" t="s">
        <v>14</v>
      </c>
      <c r="K16" s="1">
        <f>K15^2</f>
        <v>0.91672896838350271</v>
      </c>
    </row>
    <row r="17" spans="1:11" x14ac:dyDescent="0.25">
      <c r="A17" s="5">
        <v>16</v>
      </c>
      <c r="B17" s="15">
        <v>14.4</v>
      </c>
      <c r="C17" s="8">
        <v>54.6</v>
      </c>
      <c r="D17" s="1">
        <f t="shared" si="0"/>
        <v>786.24</v>
      </c>
      <c r="E17" s="1">
        <f t="shared" si="1"/>
        <v>207.36</v>
      </c>
      <c r="F17" s="1">
        <f t="shared" si="2"/>
        <v>2981.1600000000003</v>
      </c>
      <c r="G17" s="1">
        <f t="shared" si="3"/>
        <v>54.7798836770272</v>
      </c>
      <c r="H17" s="1">
        <f t="shared" si="4"/>
        <v>3.2945728393259884E-3</v>
      </c>
    </row>
    <row r="18" spans="1:11" x14ac:dyDescent="0.25">
      <c r="A18" s="5">
        <v>17</v>
      </c>
      <c r="B18" s="15">
        <v>14.7</v>
      </c>
      <c r="C18" s="8">
        <v>54.7</v>
      </c>
      <c r="D18" s="1">
        <f t="shared" si="0"/>
        <v>804.09</v>
      </c>
      <c r="E18" s="1">
        <f t="shared" si="1"/>
        <v>216.08999999999997</v>
      </c>
      <c r="F18" s="1">
        <f t="shared" si="2"/>
        <v>2992.09</v>
      </c>
      <c r="G18" s="1">
        <f t="shared" si="3"/>
        <v>55.407268579140748</v>
      </c>
      <c r="H18" s="1">
        <f t="shared" si="4"/>
        <v>1.292995574297523E-2</v>
      </c>
      <c r="J18" s="4" t="s">
        <v>22</v>
      </c>
      <c r="K18" s="1">
        <f>ABS(K15)/(SQRT((1-K16)/(A19-2)))</f>
        <v>13.271912091017715</v>
      </c>
    </row>
    <row r="19" spans="1:11" x14ac:dyDescent="0.25">
      <c r="A19" s="5">
        <v>18</v>
      </c>
      <c r="B19" s="15">
        <v>13.6</v>
      </c>
      <c r="C19" s="8">
        <v>53.5</v>
      </c>
      <c r="D19" s="1">
        <f t="shared" si="0"/>
        <v>727.6</v>
      </c>
      <c r="E19" s="1">
        <f t="shared" si="1"/>
        <v>184.95999999999998</v>
      </c>
      <c r="F19" s="1">
        <f t="shared" si="2"/>
        <v>2862.25</v>
      </c>
      <c r="G19" s="1">
        <f t="shared" si="3"/>
        <v>53.10685727139105</v>
      </c>
      <c r="H19" s="1">
        <f t="shared" si="4"/>
        <v>7.3484622169897231E-3</v>
      </c>
      <c r="J19" s="4" t="s">
        <v>23</v>
      </c>
      <c r="K19" s="1">
        <v>2.1198999999999999</v>
      </c>
    </row>
    <row r="20" spans="1:11" x14ac:dyDescent="0.25">
      <c r="A20" s="4" t="s">
        <v>3</v>
      </c>
      <c r="B20" s="1">
        <f t="shared" ref="B20:H20" si="5">SUM(B2:B19)</f>
        <v>303.7</v>
      </c>
      <c r="C20" s="1">
        <f t="shared" si="5"/>
        <v>1079.1000000000001</v>
      </c>
      <c r="D20" s="1">
        <f t="shared" si="5"/>
        <v>18351.439999999999</v>
      </c>
      <c r="E20" s="1">
        <f t="shared" si="5"/>
        <v>5193.25</v>
      </c>
      <c r="F20" s="1">
        <f t="shared" si="5"/>
        <v>65021.97</v>
      </c>
      <c r="G20" s="1">
        <f t="shared" si="5"/>
        <v>1079.1000000000004</v>
      </c>
      <c r="H20" s="1">
        <f t="shared" si="5"/>
        <v>0.28402998093045667</v>
      </c>
    </row>
    <row r="21" spans="1:11" x14ac:dyDescent="0.25">
      <c r="A21" s="4" t="s">
        <v>4</v>
      </c>
      <c r="B21" s="1">
        <f t="shared" ref="B21:H21" si="6">B20/$A$19</f>
        <v>16.87222222222222</v>
      </c>
      <c r="C21" s="1">
        <f t="shared" si="6"/>
        <v>59.95000000000001</v>
      </c>
      <c r="D21" s="1">
        <f t="shared" si="6"/>
        <v>1019.5244444444444</v>
      </c>
      <c r="E21" s="1">
        <f t="shared" si="6"/>
        <v>288.51388888888891</v>
      </c>
      <c r="F21" s="1">
        <f t="shared" si="6"/>
        <v>3612.3316666666669</v>
      </c>
      <c r="G21" s="1">
        <f t="shared" si="6"/>
        <v>59.950000000000017</v>
      </c>
      <c r="H21" s="1">
        <f t="shared" si="6"/>
        <v>1.577944338502537E-2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2019-05-24T16:20:41Z</dcterms:modified>
</cp:coreProperties>
</file>