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eymrj\"/>
    </mc:Choice>
  </mc:AlternateContent>
  <bookViews>
    <workbookView xWindow="0" yWindow="0" windowWidth="20490" windowHeight="7155" activeTab="2"/>
  </bookViews>
  <sheets>
    <sheet name="Задание1" sheetId="1" r:id="rId1"/>
    <sheet name="Задание2(1)" sheetId="2" r:id="rId2"/>
    <sheet name="Задание2(2)" sheetId="3" r:id="rId3"/>
  </sheets>
  <calcPr calcId="152511"/>
</workbook>
</file>

<file path=xl/calcChain.xml><?xml version="1.0" encoding="utf-8"?>
<calcChain xmlns="http://schemas.openxmlformats.org/spreadsheetml/2006/main">
  <c r="G3" i="2" l="1"/>
  <c r="I3" i="2" s="1"/>
  <c r="K3" i="2" s="1"/>
  <c r="F2" i="1"/>
  <c r="E2" i="1"/>
  <c r="F6" i="1" s="1"/>
  <c r="C12" i="3"/>
  <c r="B12" i="3"/>
  <c r="C11" i="3"/>
  <c r="B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E12" i="3" s="1"/>
  <c r="D2" i="3"/>
  <c r="D12" i="3" s="1"/>
  <c r="G2" i="3" s="1"/>
  <c r="F11" i="2"/>
  <c r="E11" i="2"/>
  <c r="J10" i="2"/>
  <c r="M9" i="2"/>
  <c r="M8" i="2"/>
  <c r="J8" i="2"/>
  <c r="M7" i="2"/>
  <c r="J7" i="2"/>
  <c r="J6" i="2"/>
  <c r="M5" i="2"/>
  <c r="M4" i="2"/>
  <c r="J4" i="2"/>
  <c r="M3" i="2"/>
  <c r="J3" i="2"/>
  <c r="H3" i="2"/>
  <c r="M10" i="2" s="1"/>
  <c r="N5" i="1"/>
  <c r="N4" i="1"/>
  <c r="N3" i="1"/>
  <c r="L4" i="2" l="1"/>
  <c r="I8" i="2"/>
  <c r="K8" i="2" s="1"/>
  <c r="L9" i="2"/>
  <c r="I10" i="2"/>
  <c r="K10" i="2" s="1"/>
  <c r="I7" i="2"/>
  <c r="K7" i="2" s="1"/>
  <c r="L8" i="2"/>
  <c r="I4" i="2"/>
  <c r="K4" i="2" s="1"/>
  <c r="L5" i="2"/>
  <c r="G2" i="1"/>
  <c r="N6" i="1"/>
  <c r="F2" i="3"/>
  <c r="D11" i="3"/>
  <c r="I5" i="2"/>
  <c r="L6" i="2"/>
  <c r="I9" i="2"/>
  <c r="K9" i="2" s="1"/>
  <c r="L10" i="2"/>
  <c r="E11" i="3"/>
  <c r="G6" i="1"/>
  <c r="F7" i="1" s="1"/>
  <c r="L3" i="2"/>
  <c r="J5" i="2"/>
  <c r="I6" i="2"/>
  <c r="K6" i="2" s="1"/>
  <c r="M6" i="2"/>
  <c r="M11" i="2" s="1"/>
  <c r="L7" i="2"/>
  <c r="J9" i="2"/>
  <c r="J3" i="1" l="1"/>
  <c r="K3" i="1"/>
  <c r="O3" i="1" s="1"/>
  <c r="L11" i="2"/>
  <c r="G7" i="1"/>
  <c r="F8" i="1" s="1"/>
  <c r="L3" i="1"/>
  <c r="K5" i="2"/>
  <c r="K11" i="2" s="1"/>
  <c r="I2" i="3"/>
  <c r="H2" i="3"/>
  <c r="I3" i="3" l="1"/>
  <c r="I4" i="3" s="1"/>
  <c r="I5" i="3" s="1"/>
  <c r="I6" i="3" s="1"/>
  <c r="I7" i="3" s="1"/>
  <c r="I8" i="3" s="1"/>
  <c r="I9" i="3" s="1"/>
  <c r="I10" i="3" s="1"/>
  <c r="G8" i="1"/>
  <c r="J5" i="1" s="1"/>
  <c r="N2" i="2"/>
  <c r="J4" i="1"/>
  <c r="K4" i="1"/>
  <c r="M3" i="1"/>
  <c r="L4" i="1"/>
  <c r="M4" i="1" l="1"/>
  <c r="K5" i="1"/>
  <c r="O5" i="1" s="1"/>
  <c r="L5" i="1"/>
  <c r="M5" i="1" s="1"/>
  <c r="F12" i="1" s="1"/>
  <c r="O4" i="1"/>
  <c r="I11" i="3"/>
  <c r="K6" i="1" l="1"/>
  <c r="O6" i="1"/>
  <c r="G12" i="1"/>
  <c r="G13" i="1"/>
  <c r="I12" i="1" s="1"/>
  <c r="M6" i="1"/>
  <c r="L6" i="1"/>
  <c r="F13" i="1"/>
  <c r="H12" i="1" s="1"/>
</calcChain>
</file>

<file path=xl/sharedStrings.xml><?xml version="1.0" encoding="utf-8"?>
<sst xmlns="http://schemas.openxmlformats.org/spreadsheetml/2006/main" count="52" uniqueCount="45">
  <si>
    <t>№</t>
  </si>
  <si>
    <t>y</t>
  </si>
  <si>
    <t>t</t>
  </si>
  <si>
    <t>y*t</t>
  </si>
  <si>
    <t>t^2</t>
  </si>
  <si>
    <t>a</t>
  </si>
  <si>
    <t>b</t>
  </si>
  <si>
    <t>yt</t>
  </si>
  <si>
    <t>x min</t>
  </si>
  <si>
    <t>x max</t>
  </si>
  <si>
    <t>h</t>
  </si>
  <si>
    <t>Фонд заработной платы, млн. руб.</t>
  </si>
  <si>
    <t>всего</t>
  </si>
  <si>
    <t>среднее</t>
  </si>
  <si>
    <t>сумм</t>
  </si>
  <si>
    <t>сред.</t>
  </si>
  <si>
    <t>Границы интервалов</t>
  </si>
  <si>
    <t>Нижняя граница</t>
  </si>
  <si>
    <t>Верхняя граница</t>
  </si>
  <si>
    <t>Итоги</t>
  </si>
  <si>
    <t>Показатель продукции</t>
  </si>
  <si>
    <t>Уровень фонда зар. платы</t>
  </si>
  <si>
    <t>Δ показателя продукции</t>
  </si>
  <si>
    <t>Δ фонда зар. платы</t>
  </si>
  <si>
    <t>мин.</t>
  </si>
  <si>
    <t>макс.</t>
  </si>
  <si>
    <t>Год</t>
  </si>
  <si>
    <t>Валовой сбор (тыс. т)</t>
  </si>
  <si>
    <t>y(t)</t>
  </si>
  <si>
    <t>y(t-1)</t>
  </si>
  <si>
    <t>y1(ср)</t>
  </si>
  <si>
    <t>y2(ср)</t>
  </si>
  <si>
    <t>y(t) - y1(ср)</t>
  </si>
  <si>
    <t>y(t-1) - y2(ср)</t>
  </si>
  <si>
    <t>(y(t) - y1(ср))*(y(t-1) - y2(ср))</t>
  </si>
  <si>
    <t>(y(t) - y1(ср))^2</t>
  </si>
  <si>
    <t>(y(t-1) - y2(ср))^2</t>
  </si>
  <si>
    <t>r1</t>
  </si>
  <si>
    <t>n</t>
  </si>
  <si>
    <t>V продукции, млн. руб.</t>
  </si>
  <si>
    <t>V з. п., млн. руб.</t>
  </si>
  <si>
    <t>Всего:</t>
  </si>
  <si>
    <t>Группы ПП по V выр. продукции, млн.руб.</t>
  </si>
  <si>
    <t>Кол-во ПП</t>
  </si>
  <si>
    <t>yt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</si>
</sst>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rgb="FFF1C23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0000"/>
      </patternFill>
    </fill>
    <fill>
      <patternFill patternType="solid">
        <fgColor theme="5" tint="0.39997558519241921"/>
        <bgColor rgb="FF6AA84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3" borderId="4" xfId="0" applyFont="1" applyFill="1" applyBorder="1"/>
    <xf numFmtId="0" fontId="4" fillId="3" borderId="2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3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5" fillId="5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" fillId="5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временного ряда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'Задание2(1)'!$B$1</c:f>
              <c:strCache>
                <c:ptCount val="1"/>
                <c:pt idx="0">
                  <c:v>Валовой сбор (тыс. 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'Задание2(1)'!$A$2:$A$10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cat>
          <c:val>
            <c:numRef>
              <c:f>'Задание2(1)'!$B$2:$B$10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880"/>
        <c:axId val="274188704"/>
      </c:lineChart>
      <c:catAx>
        <c:axId val="2741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188704"/>
        <c:crosses val="autoZero"/>
        <c:auto val="1"/>
        <c:lblAlgn val="ctr"/>
        <c:lblOffset val="100"/>
        <c:noMultiLvlLbl val="1"/>
      </c:catAx>
      <c:valAx>
        <c:axId val="27418870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1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63501</xdr:colOff>
      <xdr:row>11</xdr:row>
      <xdr:rowOff>48683</xdr:rowOff>
    </xdr:from>
    <xdr:ext cx="3533775" cy="218122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zoomScale="80" zoomScaleNormal="80" workbookViewId="0">
      <selection activeCell="A14" sqref="A14"/>
    </sheetView>
  </sheetViews>
  <sheetFormatPr defaultColWidth="14.42578125" defaultRowHeight="15.75" customHeight="1"/>
  <cols>
    <col min="1" max="1" width="6.28515625" customWidth="1"/>
    <col min="2" max="3" width="18.7109375" customWidth="1"/>
    <col min="4" max="4" width="3" customWidth="1"/>
    <col min="5" max="5" width="13.7109375" customWidth="1"/>
    <col min="6" max="7" width="18.7109375" customWidth="1"/>
    <col min="8" max="8" width="9.28515625" customWidth="1"/>
    <col min="9" max="11" width="16.5703125" customWidth="1"/>
    <col min="12" max="12" width="11.42578125" customWidth="1"/>
    <col min="13" max="13" width="10.140625" customWidth="1"/>
    <col min="14" max="14" width="25.140625" customWidth="1"/>
    <col min="15" max="15" width="15.85546875" customWidth="1"/>
    <col min="16" max="19" width="14.42578125" customWidth="1"/>
  </cols>
  <sheetData>
    <row r="1" spans="1:15" ht="24" customHeight="1">
      <c r="A1" s="12" t="s">
        <v>38</v>
      </c>
      <c r="B1" s="12" t="s">
        <v>39</v>
      </c>
      <c r="C1" s="12" t="s">
        <v>40</v>
      </c>
      <c r="D1" s="2"/>
      <c r="E1" s="20" t="s">
        <v>8</v>
      </c>
      <c r="F1" s="20" t="s">
        <v>9</v>
      </c>
      <c r="G1" s="20" t="s">
        <v>10</v>
      </c>
      <c r="H1" s="2"/>
      <c r="I1" s="37" t="s">
        <v>38</v>
      </c>
      <c r="J1" s="37" t="s">
        <v>42</v>
      </c>
      <c r="K1" s="37" t="s">
        <v>43</v>
      </c>
      <c r="L1" s="36" t="s">
        <v>39</v>
      </c>
      <c r="M1" s="11"/>
      <c r="N1" s="21" t="s">
        <v>11</v>
      </c>
      <c r="O1" s="11"/>
    </row>
    <row r="2" spans="1:15" ht="21.75" customHeight="1">
      <c r="A2" s="13">
        <v>1</v>
      </c>
      <c r="B2" s="15">
        <v>106.5</v>
      </c>
      <c r="C2" s="16">
        <v>17.2</v>
      </c>
      <c r="D2" s="3"/>
      <c r="E2" s="17">
        <f>MIN(B2:B17)</f>
        <v>106.5</v>
      </c>
      <c r="F2" s="17">
        <f>MAX(B2:B17)</f>
        <v>403.2</v>
      </c>
      <c r="G2" s="17">
        <f>($F$2-$E$2)/3</f>
        <v>98.899999999999991</v>
      </c>
      <c r="H2" s="3"/>
      <c r="I2" s="22"/>
      <c r="J2" s="22"/>
      <c r="K2" s="22"/>
      <c r="L2" s="13" t="s">
        <v>12</v>
      </c>
      <c r="M2" s="13" t="s">
        <v>13</v>
      </c>
      <c r="N2" s="13" t="s">
        <v>12</v>
      </c>
      <c r="O2" s="13" t="s">
        <v>13</v>
      </c>
    </row>
    <row r="3" spans="1:15" ht="15.75" customHeight="1">
      <c r="A3" s="14">
        <v>2</v>
      </c>
      <c r="B3" s="16">
        <v>110</v>
      </c>
      <c r="C3" s="16">
        <v>17.7</v>
      </c>
      <c r="D3" s="4"/>
      <c r="E3" s="4"/>
      <c r="F3" s="4"/>
      <c r="G3" s="4"/>
      <c r="H3" s="4"/>
      <c r="I3" s="13">
        <v>1</v>
      </c>
      <c r="J3" s="16" t="str">
        <f t="shared" ref="J3:J5" si="0">$F6 &amp; "-" &amp; $G6</f>
        <v>106,5-205,4</v>
      </c>
      <c r="K3" s="38">
        <f>COUNTIF($B2:$B17, "&gt;="&amp;$F6)-COUNTIF($B2:$B17, "&gt;"&amp;$G6)</f>
        <v>10</v>
      </c>
      <c r="L3" s="27">
        <f t="shared" ref="L3:L5" si="1">SUMIF($B$2:$B17, "&gt;="&amp;$F6)-SUMIF($B$2:$B17, "&gt;"&amp;$G6)</f>
        <v>1462.9999999999995</v>
      </c>
      <c r="M3" s="27">
        <f t="shared" ref="M3:M5" si="2">$L3/$K3</f>
        <v>146.29999999999995</v>
      </c>
      <c r="N3" s="27">
        <f>SUM($C2:$C$11)</f>
        <v>239.79999999999998</v>
      </c>
      <c r="O3" s="27">
        <f t="shared" ref="O3:O5" si="3">$N3/$K3</f>
        <v>23.979999999999997</v>
      </c>
    </row>
    <row r="4" spans="1:15" ht="15.75" customHeight="1">
      <c r="A4" s="13">
        <v>3</v>
      </c>
      <c r="B4" s="16">
        <v>115</v>
      </c>
      <c r="C4" s="16">
        <v>19.600000000000001</v>
      </c>
      <c r="D4" s="4"/>
      <c r="E4" s="18" t="s">
        <v>16</v>
      </c>
      <c r="F4" s="10"/>
      <c r="G4" s="11"/>
      <c r="H4" s="4"/>
      <c r="I4" s="14">
        <v>2</v>
      </c>
      <c r="J4" s="16" t="str">
        <f t="shared" si="0"/>
        <v>205,4-304,3</v>
      </c>
      <c r="K4" s="38">
        <f>COUNTIF($B2:$B17, "&gt;="&amp;$F7)-COUNTIF($B2:$B17, "&gt;"&amp;$G7)</f>
        <v>3</v>
      </c>
      <c r="L4" s="27">
        <f t="shared" si="1"/>
        <v>720.5</v>
      </c>
      <c r="M4" s="27">
        <f t="shared" si="2"/>
        <v>240.16666666666666</v>
      </c>
      <c r="N4" s="27">
        <f>SUM($C$12:$C$14)</f>
        <v>111.5</v>
      </c>
      <c r="O4" s="27">
        <f t="shared" si="3"/>
        <v>37.166666666666664</v>
      </c>
    </row>
    <row r="5" spans="1:15" ht="15.75" customHeight="1">
      <c r="A5" s="14">
        <v>4</v>
      </c>
      <c r="B5" s="16">
        <v>124.8</v>
      </c>
      <c r="C5" s="15">
        <v>19.8</v>
      </c>
      <c r="D5" s="4"/>
      <c r="E5" s="19" t="s">
        <v>0</v>
      </c>
      <c r="F5" s="19" t="s">
        <v>17</v>
      </c>
      <c r="G5" s="19" t="s">
        <v>18</v>
      </c>
      <c r="H5" s="4"/>
      <c r="I5" s="14">
        <v>3</v>
      </c>
      <c r="J5" s="16" t="str">
        <f t="shared" si="0"/>
        <v>304,3-403,2</v>
      </c>
      <c r="K5" s="38">
        <f>COUNTIF($B2:$B17, "&gt;="&amp;$F8)-COUNTIF($B2:$B17, "&gt;"&amp;$G8)</f>
        <v>3</v>
      </c>
      <c r="L5" s="27">
        <f t="shared" si="1"/>
        <v>1123.4000000000001</v>
      </c>
      <c r="M5" s="27">
        <f t="shared" si="2"/>
        <v>374.4666666666667</v>
      </c>
      <c r="N5" s="27">
        <f>SUM($C$15:$C$17)</f>
        <v>157.9</v>
      </c>
      <c r="O5" s="27">
        <f t="shared" si="3"/>
        <v>52.633333333333333</v>
      </c>
    </row>
    <row r="6" spans="1:15" ht="15.75" customHeight="1">
      <c r="A6" s="13">
        <v>5</v>
      </c>
      <c r="B6" s="16">
        <v>135.4</v>
      </c>
      <c r="C6" s="16">
        <v>21.9</v>
      </c>
      <c r="D6" s="4"/>
      <c r="E6" s="19">
        <v>1</v>
      </c>
      <c r="F6" s="16">
        <f>$E$2</f>
        <v>106.5</v>
      </c>
      <c r="G6" s="16">
        <f t="shared" ref="G6:G8" si="4">$F6+$G$2</f>
        <v>205.39999999999998</v>
      </c>
      <c r="H6" s="4"/>
      <c r="I6" s="23" t="s">
        <v>41</v>
      </c>
      <c r="J6" s="39"/>
      <c r="K6" s="40">
        <f t="shared" ref="K6:O6" si="5">SUM(K$3:K$5)</f>
        <v>16</v>
      </c>
      <c r="L6" s="41">
        <f t="shared" si="5"/>
        <v>3306.8999999999996</v>
      </c>
      <c r="M6" s="41">
        <f t="shared" si="5"/>
        <v>760.93333333333328</v>
      </c>
      <c r="N6" s="41">
        <f t="shared" si="5"/>
        <v>509.19999999999993</v>
      </c>
      <c r="O6" s="41">
        <f t="shared" si="5"/>
        <v>113.78</v>
      </c>
    </row>
    <row r="7" spans="1:15" ht="15.75" customHeight="1">
      <c r="A7" s="14">
        <v>6</v>
      </c>
      <c r="B7" s="16">
        <v>140.80000000000001</v>
      </c>
      <c r="C7" s="16">
        <v>23.2</v>
      </c>
      <c r="D7" s="4"/>
      <c r="E7" s="19">
        <v>2</v>
      </c>
      <c r="F7" s="16">
        <f t="shared" ref="F7:F8" si="6">$G6</f>
        <v>205.39999999999998</v>
      </c>
      <c r="G7" s="16">
        <f t="shared" si="4"/>
        <v>304.29999999999995</v>
      </c>
      <c r="H7" s="4"/>
      <c r="I7" s="4"/>
      <c r="J7" s="42"/>
      <c r="K7" s="42"/>
      <c r="L7" s="42"/>
      <c r="M7" s="42"/>
      <c r="N7" s="42"/>
      <c r="O7" s="42"/>
    </row>
    <row r="8" spans="1:15" ht="15.75" customHeight="1">
      <c r="A8" s="13">
        <v>7</v>
      </c>
      <c r="B8" s="16">
        <v>167.3</v>
      </c>
      <c r="C8" s="16">
        <v>27</v>
      </c>
      <c r="D8" s="4"/>
      <c r="E8" s="19">
        <v>3</v>
      </c>
      <c r="F8" s="16">
        <f t="shared" si="6"/>
        <v>304.29999999999995</v>
      </c>
      <c r="G8" s="16">
        <f t="shared" si="4"/>
        <v>403.19999999999993</v>
      </c>
      <c r="H8" s="4"/>
      <c r="I8" s="5"/>
      <c r="J8" s="5"/>
      <c r="K8" s="5"/>
      <c r="L8" s="5"/>
      <c r="M8" s="5"/>
      <c r="N8" s="5"/>
      <c r="O8" s="5"/>
    </row>
    <row r="9" spans="1:15" ht="15.75" customHeight="1">
      <c r="A9" s="14">
        <v>8</v>
      </c>
      <c r="B9" s="16">
        <v>185</v>
      </c>
      <c r="C9" s="16">
        <v>31.4</v>
      </c>
      <c r="D9" s="4"/>
      <c r="E9" s="4"/>
      <c r="F9" s="4"/>
      <c r="G9" s="4"/>
      <c r="H9" s="4"/>
      <c r="N9" s="6"/>
      <c r="O9" s="6"/>
    </row>
    <row r="10" spans="1:15" ht="15.75" customHeight="1">
      <c r="A10" s="13">
        <v>9</v>
      </c>
      <c r="B10" s="16">
        <v>187.5</v>
      </c>
      <c r="C10" s="16">
        <v>30.7</v>
      </c>
      <c r="D10" s="4"/>
      <c r="E10" s="24" t="s">
        <v>19</v>
      </c>
      <c r="F10" s="10"/>
      <c r="G10" s="10"/>
      <c r="H10" s="10"/>
      <c r="I10" s="11"/>
      <c r="N10" s="8"/>
      <c r="O10" s="8"/>
    </row>
    <row r="11" spans="1:15" ht="35.25" customHeight="1">
      <c r="A11" s="14">
        <v>10</v>
      </c>
      <c r="B11" s="16">
        <v>190.7</v>
      </c>
      <c r="C11" s="16">
        <v>31.3</v>
      </c>
      <c r="D11" s="4"/>
      <c r="E11" s="25"/>
      <c r="F11" s="25" t="s">
        <v>20</v>
      </c>
      <c r="G11" s="25" t="s">
        <v>21</v>
      </c>
      <c r="H11" s="25" t="s">
        <v>22</v>
      </c>
      <c r="I11" s="25" t="s">
        <v>23</v>
      </c>
      <c r="N11" s="9"/>
      <c r="O11" s="9"/>
    </row>
    <row r="12" spans="1:15" ht="17.25" customHeight="1">
      <c r="A12" s="13">
        <v>11</v>
      </c>
      <c r="B12" s="16">
        <v>208.2</v>
      </c>
      <c r="C12" s="16">
        <v>32.200000000000003</v>
      </c>
      <c r="D12" s="4"/>
      <c r="E12" s="26" t="s">
        <v>24</v>
      </c>
      <c r="F12" s="28">
        <f>MIN($M$3:$M$5)</f>
        <v>146.29999999999995</v>
      </c>
      <c r="G12" s="28">
        <f>MIN($O$3:$O$5)</f>
        <v>23.979999999999997</v>
      </c>
      <c r="H12" s="35">
        <f>F$13/F$12</f>
        <v>2.559580770107087</v>
      </c>
      <c r="I12" s="35">
        <f>G$13/G$12</f>
        <v>2.194884626077287</v>
      </c>
      <c r="N12" s="4"/>
      <c r="O12" s="4"/>
    </row>
    <row r="13" spans="1:15" ht="15.75" customHeight="1">
      <c r="A13" s="14">
        <v>12</v>
      </c>
      <c r="B13" s="16">
        <v>256</v>
      </c>
      <c r="C13" s="16">
        <v>38.4</v>
      </c>
      <c r="D13" s="4"/>
      <c r="E13" s="32" t="s">
        <v>25</v>
      </c>
      <c r="F13" s="29">
        <f>MAX($M$3:$M$5)</f>
        <v>374.4666666666667</v>
      </c>
      <c r="G13" s="29">
        <f>MAX($O$3:$O$5)</f>
        <v>52.633333333333333</v>
      </c>
      <c r="H13" s="34"/>
      <c r="I13" s="34"/>
      <c r="N13" s="4"/>
      <c r="O13" s="4"/>
    </row>
    <row r="14" spans="1:15" ht="15.75" customHeight="1">
      <c r="A14" s="13">
        <v>13</v>
      </c>
      <c r="B14" s="16">
        <v>256.3</v>
      </c>
      <c r="C14" s="16">
        <v>40.9</v>
      </c>
      <c r="D14" s="4"/>
      <c r="E14" s="33"/>
      <c r="F14" s="33"/>
      <c r="G14" s="33"/>
      <c r="H14" s="33"/>
      <c r="I14" s="33"/>
      <c r="N14" s="4"/>
      <c r="O14" s="4"/>
    </row>
    <row r="15" spans="1:15" ht="15.75" customHeight="1">
      <c r="A15" s="14">
        <v>14</v>
      </c>
      <c r="B15" s="16">
        <v>350</v>
      </c>
      <c r="C15" s="16">
        <v>49.7</v>
      </c>
      <c r="D15" s="4"/>
      <c r="E15" s="30"/>
      <c r="F15" s="30"/>
      <c r="G15" s="30"/>
      <c r="H15" s="30"/>
      <c r="I15" s="30"/>
      <c r="N15" s="4"/>
      <c r="O15" s="4"/>
    </row>
    <row r="16" spans="1:15" ht="15.75" customHeight="1">
      <c r="A16" s="13">
        <v>15</v>
      </c>
      <c r="B16" s="16">
        <v>370.2</v>
      </c>
      <c r="C16" s="16">
        <v>51.8</v>
      </c>
      <c r="D16" s="4"/>
      <c r="E16" s="31"/>
      <c r="F16" s="30"/>
      <c r="G16" s="30"/>
      <c r="H16" s="30"/>
      <c r="I16" s="30"/>
      <c r="N16" s="4"/>
      <c r="O16" s="4"/>
    </row>
    <row r="17" spans="1:15" ht="15.75" customHeight="1">
      <c r="A17" s="14">
        <v>16</v>
      </c>
      <c r="B17" s="16">
        <v>403.2</v>
      </c>
      <c r="C17" s="16">
        <v>56.4</v>
      </c>
      <c r="D17" s="4"/>
      <c r="J17" s="5"/>
      <c r="K17" s="5"/>
      <c r="L17" s="5"/>
      <c r="M17" s="5"/>
      <c r="N17" s="4"/>
      <c r="O17" s="4"/>
    </row>
  </sheetData>
  <mergeCells count="9">
    <mergeCell ref="E4:G4"/>
    <mergeCell ref="L1:M1"/>
    <mergeCell ref="E10:I10"/>
    <mergeCell ref="N10:N11"/>
    <mergeCell ref="O10:O11"/>
    <mergeCell ref="I1:I2"/>
    <mergeCell ref="J1:J2"/>
    <mergeCell ref="K1:K2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"/>
  <sheetViews>
    <sheetView zoomScale="90" zoomScaleNormal="90" workbookViewId="0">
      <selection activeCell="Q13" sqref="Q13"/>
    </sheetView>
  </sheetViews>
  <sheetFormatPr defaultColWidth="14.42578125" defaultRowHeight="15.75" customHeight="1"/>
  <cols>
    <col min="1" max="1" width="7.28515625" customWidth="1"/>
    <col min="2" max="2" width="21.5703125" customWidth="1"/>
    <col min="3" max="3" width="6.7109375" customWidth="1"/>
    <col min="4" max="4" width="5.85546875" customWidth="1"/>
    <col min="5" max="6" width="7.28515625" customWidth="1"/>
    <col min="7" max="8" width="8.7109375" customWidth="1"/>
    <col min="9" max="10" width="13" customWidth="1"/>
    <col min="11" max="11" width="25.85546875" customWidth="1"/>
    <col min="12" max="12" width="14.42578125" customWidth="1"/>
    <col min="13" max="13" width="15.85546875" customWidth="1"/>
    <col min="14" max="14" width="14.42578125" customWidth="1"/>
  </cols>
  <sheetData>
    <row r="1" spans="1:14" ht="15.75" customHeight="1">
      <c r="A1" s="43" t="s">
        <v>26</v>
      </c>
      <c r="B1" s="43" t="s">
        <v>27</v>
      </c>
      <c r="C1" s="7"/>
      <c r="D1" s="46" t="s">
        <v>2</v>
      </c>
      <c r="E1" s="47" t="s">
        <v>28</v>
      </c>
      <c r="F1" s="47" t="s">
        <v>29</v>
      </c>
      <c r="G1" s="47" t="s">
        <v>30</v>
      </c>
      <c r="H1" s="47" t="s">
        <v>31</v>
      </c>
      <c r="I1" s="47" t="s">
        <v>32</v>
      </c>
      <c r="J1" s="47" t="s">
        <v>33</v>
      </c>
      <c r="K1" s="47" t="s">
        <v>34</v>
      </c>
      <c r="L1" s="47" t="s">
        <v>35</v>
      </c>
      <c r="M1" s="47" t="s">
        <v>36</v>
      </c>
      <c r="N1" s="46" t="s">
        <v>37</v>
      </c>
    </row>
    <row r="2" spans="1:14" ht="15.75" customHeight="1">
      <c r="A2" s="44">
        <v>1992</v>
      </c>
      <c r="B2" s="45">
        <v>246</v>
      </c>
      <c r="C2" s="1"/>
      <c r="D2" s="46">
        <v>1</v>
      </c>
      <c r="E2" s="48">
        <v>246</v>
      </c>
      <c r="F2" s="48"/>
      <c r="G2" s="48"/>
      <c r="H2" s="48"/>
      <c r="I2" s="48"/>
      <c r="J2" s="48"/>
      <c r="K2" s="48"/>
      <c r="L2" s="48"/>
      <c r="M2" s="48"/>
      <c r="N2" s="45">
        <f>$K$11/SQRT(L11*M11)</f>
        <v>0.46551472657902798</v>
      </c>
    </row>
    <row r="3" spans="1:14" ht="15.75" customHeight="1">
      <c r="A3" s="44">
        <v>1993</v>
      </c>
      <c r="B3" s="45">
        <v>229</v>
      </c>
      <c r="C3" s="1"/>
      <c r="D3" s="46">
        <v>2</v>
      </c>
      <c r="E3" s="48">
        <v>229</v>
      </c>
      <c r="F3" s="48">
        <v>246</v>
      </c>
      <c r="G3" s="48">
        <f>SUM($E3:$E$10)/COUNT($E3:$E$10)</f>
        <v>163.5</v>
      </c>
      <c r="H3" s="48">
        <f>SUM($F3:$F$10)/COUNT($F3:$F$10)</f>
        <v>174.25</v>
      </c>
      <c r="I3" s="48">
        <f t="shared" ref="I3:J3" si="0">E3-G$3</f>
        <v>65.5</v>
      </c>
      <c r="J3" s="48">
        <f t="shared" si="0"/>
        <v>71.75</v>
      </c>
      <c r="K3" s="48">
        <f t="shared" ref="K3:K10" si="1">$I3*$J3</f>
        <v>4699.625</v>
      </c>
      <c r="L3" s="48">
        <f t="shared" ref="L3:M3" si="2">(E3-G$3)^2</f>
        <v>4290.25</v>
      </c>
      <c r="M3" s="49">
        <f t="shared" si="2"/>
        <v>5148.0625</v>
      </c>
      <c r="N3" s="50"/>
    </row>
    <row r="4" spans="1:14" ht="15.75" customHeight="1">
      <c r="A4" s="44">
        <v>1994</v>
      </c>
      <c r="B4" s="45">
        <v>152</v>
      </c>
      <c r="C4" s="1"/>
      <c r="D4" s="46">
        <v>3</v>
      </c>
      <c r="E4" s="48">
        <v>152</v>
      </c>
      <c r="F4" s="48">
        <v>229</v>
      </c>
      <c r="G4" s="48"/>
      <c r="H4" s="48"/>
      <c r="I4" s="48">
        <f t="shared" ref="I4:J4" si="3">E4-G$3</f>
        <v>-11.5</v>
      </c>
      <c r="J4" s="48">
        <f t="shared" si="3"/>
        <v>54.75</v>
      </c>
      <c r="K4" s="48">
        <f t="shared" si="1"/>
        <v>-629.625</v>
      </c>
      <c r="L4" s="48">
        <f t="shared" ref="L4:M4" si="4">(E4-G$3)^2</f>
        <v>132.25</v>
      </c>
      <c r="M4" s="49">
        <f t="shared" si="4"/>
        <v>2997.5625</v>
      </c>
      <c r="N4" s="50"/>
    </row>
    <row r="5" spans="1:14" ht="15.75" customHeight="1">
      <c r="A5" s="44">
        <v>1995</v>
      </c>
      <c r="B5" s="45">
        <v>155</v>
      </c>
      <c r="C5" s="1"/>
      <c r="D5" s="46">
        <v>4</v>
      </c>
      <c r="E5" s="48">
        <v>155</v>
      </c>
      <c r="F5" s="48">
        <v>152</v>
      </c>
      <c r="G5" s="48"/>
      <c r="H5" s="48"/>
      <c r="I5" s="48">
        <f t="shared" ref="I5:J5" si="5">E5-G$3</f>
        <v>-8.5</v>
      </c>
      <c r="J5" s="48">
        <f t="shared" si="5"/>
        <v>-22.25</v>
      </c>
      <c r="K5" s="48">
        <f t="shared" si="1"/>
        <v>189.125</v>
      </c>
      <c r="L5" s="48">
        <f t="shared" ref="L5:M5" si="6">(E5-G$3)^2</f>
        <v>72.25</v>
      </c>
      <c r="M5" s="49">
        <f t="shared" si="6"/>
        <v>495.0625</v>
      </c>
      <c r="N5" s="50"/>
    </row>
    <row r="6" spans="1:14" ht="15.75" customHeight="1">
      <c r="A6" s="44">
        <v>1996</v>
      </c>
      <c r="B6" s="45">
        <v>190</v>
      </c>
      <c r="C6" s="1"/>
      <c r="D6" s="46">
        <v>5</v>
      </c>
      <c r="E6" s="48">
        <v>190</v>
      </c>
      <c r="F6" s="48">
        <v>155</v>
      </c>
      <c r="G6" s="48"/>
      <c r="H6" s="48"/>
      <c r="I6" s="48">
        <f t="shared" ref="I6:J6" si="7">E6-G$3</f>
        <v>26.5</v>
      </c>
      <c r="J6" s="48">
        <f t="shared" si="7"/>
        <v>-19.25</v>
      </c>
      <c r="K6" s="48">
        <f t="shared" si="1"/>
        <v>-510.125</v>
      </c>
      <c r="L6" s="48">
        <f t="shared" ref="L6:M6" si="8">(E6-G$3)^2</f>
        <v>702.25</v>
      </c>
      <c r="M6" s="49">
        <f t="shared" si="8"/>
        <v>370.5625</v>
      </c>
      <c r="N6" s="50"/>
    </row>
    <row r="7" spans="1:14" ht="15.75" customHeight="1">
      <c r="A7" s="44">
        <v>1997</v>
      </c>
      <c r="B7" s="45">
        <v>160</v>
      </c>
      <c r="C7" s="1"/>
      <c r="D7" s="46">
        <v>6</v>
      </c>
      <c r="E7" s="48">
        <v>160</v>
      </c>
      <c r="F7" s="48">
        <v>190</v>
      </c>
      <c r="G7" s="48"/>
      <c r="H7" s="48"/>
      <c r="I7" s="48">
        <f t="shared" ref="I7:J7" si="9">E7-G$3</f>
        <v>-3.5</v>
      </c>
      <c r="J7" s="48">
        <f t="shared" si="9"/>
        <v>15.75</v>
      </c>
      <c r="K7" s="48">
        <f t="shared" si="1"/>
        <v>-55.125</v>
      </c>
      <c r="L7" s="48">
        <f t="shared" ref="L7:M7" si="10">(E7-G$3)^2</f>
        <v>12.25</v>
      </c>
      <c r="M7" s="49">
        <f t="shared" si="10"/>
        <v>248.0625</v>
      </c>
      <c r="N7" s="50"/>
    </row>
    <row r="8" spans="1:14" ht="15.75" customHeight="1">
      <c r="A8" s="44">
        <v>1998</v>
      </c>
      <c r="B8" s="45">
        <v>107</v>
      </c>
      <c r="C8" s="1"/>
      <c r="D8" s="46">
        <v>7</v>
      </c>
      <c r="E8" s="48">
        <v>107</v>
      </c>
      <c r="F8" s="48">
        <v>160</v>
      </c>
      <c r="G8" s="48"/>
      <c r="H8" s="48"/>
      <c r="I8" s="48">
        <f t="shared" ref="I8:J8" si="11">E8-G$3</f>
        <v>-56.5</v>
      </c>
      <c r="J8" s="48">
        <f t="shared" si="11"/>
        <v>-14.25</v>
      </c>
      <c r="K8" s="48">
        <f t="shared" si="1"/>
        <v>805.125</v>
      </c>
      <c r="L8" s="48">
        <f t="shared" ref="L8:M8" si="12">(E8-G$3)^2</f>
        <v>3192.25</v>
      </c>
      <c r="M8" s="49">
        <f t="shared" si="12"/>
        <v>203.0625</v>
      </c>
      <c r="N8" s="50"/>
    </row>
    <row r="9" spans="1:14" ht="15.75" customHeight="1">
      <c r="A9" s="44">
        <v>1999</v>
      </c>
      <c r="B9" s="45">
        <v>155</v>
      </c>
      <c r="C9" s="1"/>
      <c r="D9" s="46">
        <v>8</v>
      </c>
      <c r="E9" s="48">
        <v>155</v>
      </c>
      <c r="F9" s="48">
        <v>107</v>
      </c>
      <c r="G9" s="48"/>
      <c r="H9" s="48"/>
      <c r="I9" s="48">
        <f t="shared" ref="I9:J9" si="13">E9-G$3</f>
        <v>-8.5</v>
      </c>
      <c r="J9" s="48">
        <f t="shared" si="13"/>
        <v>-67.25</v>
      </c>
      <c r="K9" s="48">
        <f t="shared" si="1"/>
        <v>571.625</v>
      </c>
      <c r="L9" s="48">
        <f t="shared" ref="L9:M9" si="14">(E9-G$3)^2</f>
        <v>72.25</v>
      </c>
      <c r="M9" s="49">
        <f t="shared" si="14"/>
        <v>4522.5625</v>
      </c>
      <c r="N9" s="50"/>
    </row>
    <row r="10" spans="1:14" ht="15.75" customHeight="1">
      <c r="A10" s="59">
        <v>2000</v>
      </c>
      <c r="B10" s="60">
        <v>160</v>
      </c>
      <c r="C10" s="1"/>
      <c r="D10" s="46">
        <v>9</v>
      </c>
      <c r="E10" s="48">
        <v>160</v>
      </c>
      <c r="F10" s="48">
        <v>155</v>
      </c>
      <c r="G10" s="48"/>
      <c r="H10" s="48"/>
      <c r="I10" s="48">
        <f t="shared" ref="I10:J10" si="15">E10-G$3</f>
        <v>-3.5</v>
      </c>
      <c r="J10" s="48">
        <f t="shared" si="15"/>
        <v>-19.25</v>
      </c>
      <c r="K10" s="48">
        <f t="shared" si="1"/>
        <v>67.375</v>
      </c>
      <c r="L10" s="48">
        <f t="shared" ref="L10:M10" si="16">(E10-G$3)^2</f>
        <v>12.25</v>
      </c>
      <c r="M10" s="49">
        <f t="shared" si="16"/>
        <v>370.5625</v>
      </c>
      <c r="N10" s="50"/>
    </row>
    <row r="11" spans="1:14" ht="15.75" customHeight="1">
      <c r="A11" s="55"/>
      <c r="B11" s="58"/>
      <c r="C11" s="1"/>
      <c r="D11" s="53" t="s">
        <v>14</v>
      </c>
      <c r="E11" s="54">
        <f t="shared" ref="E11:F11" si="17">SUM(E2:E10)</f>
        <v>1554</v>
      </c>
      <c r="F11" s="54">
        <f t="shared" si="17"/>
        <v>1394</v>
      </c>
      <c r="G11" s="54"/>
      <c r="H11" s="54"/>
      <c r="I11" s="54"/>
      <c r="J11" s="54"/>
      <c r="K11" s="54">
        <f t="shared" ref="K11:M11" si="18">SUM(K2:K10)</f>
        <v>5138</v>
      </c>
      <c r="L11" s="54">
        <f t="shared" si="18"/>
        <v>8486</v>
      </c>
      <c r="M11" s="54">
        <f t="shared" si="18"/>
        <v>14355.5</v>
      </c>
      <c r="N11" s="50"/>
    </row>
    <row r="12" spans="1:14" ht="15.75" customHeight="1">
      <c r="A12" s="56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spans="1:14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spans="1:14" ht="15.75" customHeight="1">
      <c r="A14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tabSelected="1" workbookViewId="0">
      <selection activeCell="H17" sqref="H17"/>
    </sheetView>
  </sheetViews>
  <sheetFormatPr defaultColWidth="14.42578125" defaultRowHeight="15.75" customHeight="1"/>
  <cols>
    <col min="1" max="1" width="5.85546875" customWidth="1"/>
    <col min="2" max="2" width="8" customWidth="1"/>
    <col min="3" max="3" width="5.85546875" customWidth="1"/>
    <col min="4" max="5" width="7.28515625" customWidth="1"/>
    <col min="6" max="6" width="13" customWidth="1"/>
    <col min="7" max="7" width="7.28515625" customWidth="1"/>
    <col min="8" max="8" width="27.28515625" customWidth="1"/>
    <col min="9" max="9" width="7.28515625" customWidth="1"/>
  </cols>
  <sheetData>
    <row r="1" spans="1:9" ht="15.75" customHeight="1">
      <c r="A1" s="46" t="s">
        <v>0</v>
      </c>
      <c r="B1" s="66" t="s">
        <v>1</v>
      </c>
      <c r="C1" s="51" t="s">
        <v>2</v>
      </c>
      <c r="D1" s="66" t="s">
        <v>3</v>
      </c>
      <c r="E1" s="51" t="s">
        <v>4</v>
      </c>
      <c r="F1" s="51" t="s">
        <v>5</v>
      </c>
      <c r="G1" s="51" t="s">
        <v>6</v>
      </c>
      <c r="H1" s="67" t="s">
        <v>44</v>
      </c>
      <c r="I1" s="51" t="s">
        <v>7</v>
      </c>
    </row>
    <row r="2" spans="1:9" ht="15.75" customHeight="1">
      <c r="A2" s="65">
        <v>1</v>
      </c>
      <c r="B2" s="61">
        <v>246</v>
      </c>
      <c r="C2" s="61">
        <v>1</v>
      </c>
      <c r="D2" s="61">
        <f t="shared" ref="D2:D10" si="0">$B2*$C2</f>
        <v>246</v>
      </c>
      <c r="E2" s="61">
        <f t="shared" ref="E2:E10" si="1">$C2^2</f>
        <v>1</v>
      </c>
      <c r="F2" s="62">
        <f>$B$12-$G$2*$C$12</f>
        <v>226.9166666666666</v>
      </c>
      <c r="G2" s="61">
        <f>($D$12 - $B$12 * $C$12)/($E$12 - $C$12^2)</f>
        <v>-10.849999999999987</v>
      </c>
      <c r="H2" s="61" t="str">
        <f>$F$2&amp;" + ("&amp;$G$2&amp;"t)"</f>
        <v>226,916666666667 + (-10,85t)</v>
      </c>
      <c r="I2" s="63">
        <f>$F$2+$G$2</f>
        <v>216.06666666666661</v>
      </c>
    </row>
    <row r="3" spans="1:9" ht="15.75" customHeight="1">
      <c r="A3" s="65">
        <v>2</v>
      </c>
      <c r="B3" s="61">
        <v>229</v>
      </c>
      <c r="C3" s="61">
        <v>2</v>
      </c>
      <c r="D3" s="61">
        <f t="shared" si="0"/>
        <v>458</v>
      </c>
      <c r="E3" s="61">
        <f t="shared" si="1"/>
        <v>4</v>
      </c>
      <c r="F3" s="61"/>
      <c r="G3" s="61"/>
      <c r="H3" s="61"/>
      <c r="I3" s="63">
        <f t="shared" ref="I3:I10" si="2">$I2+$G$2</f>
        <v>205.21666666666661</v>
      </c>
    </row>
    <row r="4" spans="1:9" ht="15.75" customHeight="1">
      <c r="A4" s="65">
        <v>3</v>
      </c>
      <c r="B4" s="61">
        <v>152</v>
      </c>
      <c r="C4" s="61">
        <v>3</v>
      </c>
      <c r="D4" s="61">
        <f t="shared" si="0"/>
        <v>456</v>
      </c>
      <c r="E4" s="61">
        <f t="shared" si="1"/>
        <v>9</v>
      </c>
      <c r="F4" s="61"/>
      <c r="G4" s="61"/>
      <c r="H4" s="61"/>
      <c r="I4" s="63">
        <f t="shared" si="2"/>
        <v>194.36666666666662</v>
      </c>
    </row>
    <row r="5" spans="1:9" ht="15.75" customHeight="1">
      <c r="A5" s="65">
        <v>4</v>
      </c>
      <c r="B5" s="61">
        <v>155</v>
      </c>
      <c r="C5" s="61">
        <v>4</v>
      </c>
      <c r="D5" s="61">
        <f t="shared" si="0"/>
        <v>620</v>
      </c>
      <c r="E5" s="61">
        <f t="shared" si="1"/>
        <v>16</v>
      </c>
      <c r="F5" s="61"/>
      <c r="G5" s="61"/>
      <c r="H5" s="61"/>
      <c r="I5" s="63">
        <f t="shared" si="2"/>
        <v>183.51666666666662</v>
      </c>
    </row>
    <row r="6" spans="1:9" ht="15.75" customHeight="1">
      <c r="A6" s="65">
        <v>5</v>
      </c>
      <c r="B6" s="61">
        <v>190</v>
      </c>
      <c r="C6" s="61">
        <v>5</v>
      </c>
      <c r="D6" s="61">
        <f t="shared" si="0"/>
        <v>950</v>
      </c>
      <c r="E6" s="61">
        <f t="shared" si="1"/>
        <v>25</v>
      </c>
      <c r="F6" s="61"/>
      <c r="G6" s="61"/>
      <c r="H6" s="61"/>
      <c r="I6" s="63">
        <f t="shared" si="2"/>
        <v>172.66666666666663</v>
      </c>
    </row>
    <row r="7" spans="1:9" ht="15.75" customHeight="1">
      <c r="A7" s="65">
        <v>6</v>
      </c>
      <c r="B7" s="61">
        <v>160</v>
      </c>
      <c r="C7" s="61">
        <v>6</v>
      </c>
      <c r="D7" s="61">
        <f t="shared" si="0"/>
        <v>960</v>
      </c>
      <c r="E7" s="61">
        <f t="shared" si="1"/>
        <v>36</v>
      </c>
      <c r="F7" s="61"/>
      <c r="G7" s="61"/>
      <c r="H7" s="61"/>
      <c r="I7" s="63">
        <f t="shared" si="2"/>
        <v>161.81666666666663</v>
      </c>
    </row>
    <row r="8" spans="1:9" ht="15.75" customHeight="1">
      <c r="A8" s="65">
        <v>7</v>
      </c>
      <c r="B8" s="61">
        <v>107</v>
      </c>
      <c r="C8" s="61">
        <v>7</v>
      </c>
      <c r="D8" s="61">
        <f t="shared" si="0"/>
        <v>749</v>
      </c>
      <c r="E8" s="61">
        <f t="shared" si="1"/>
        <v>49</v>
      </c>
      <c r="F8" s="61"/>
      <c r="G8" s="61"/>
      <c r="H8" s="61"/>
      <c r="I8" s="63">
        <f t="shared" si="2"/>
        <v>150.96666666666664</v>
      </c>
    </row>
    <row r="9" spans="1:9" ht="15.75" customHeight="1">
      <c r="A9" s="65">
        <v>8</v>
      </c>
      <c r="B9" s="61">
        <v>155</v>
      </c>
      <c r="C9" s="61">
        <v>8</v>
      </c>
      <c r="D9" s="61">
        <f t="shared" si="0"/>
        <v>1240</v>
      </c>
      <c r="E9" s="61">
        <f t="shared" si="1"/>
        <v>64</v>
      </c>
      <c r="F9" s="61"/>
      <c r="G9" s="61"/>
      <c r="H9" s="61"/>
      <c r="I9" s="63">
        <f t="shared" si="2"/>
        <v>140.11666666666665</v>
      </c>
    </row>
    <row r="10" spans="1:9" ht="15.75" customHeight="1">
      <c r="A10" s="65">
        <v>9</v>
      </c>
      <c r="B10" s="61">
        <v>160</v>
      </c>
      <c r="C10" s="61">
        <v>9</v>
      </c>
      <c r="D10" s="61">
        <f t="shared" si="0"/>
        <v>1440</v>
      </c>
      <c r="E10" s="61">
        <f t="shared" si="1"/>
        <v>81</v>
      </c>
      <c r="F10" s="61"/>
      <c r="G10" s="61"/>
      <c r="H10" s="61"/>
      <c r="I10" s="63">
        <f t="shared" si="2"/>
        <v>129.26666666666665</v>
      </c>
    </row>
    <row r="11" spans="1:9" ht="15.75" customHeight="1">
      <c r="A11" s="65" t="s">
        <v>14</v>
      </c>
      <c r="B11" s="61">
        <f t="shared" ref="B11:E11" si="3">SUM(B2:B10)</f>
        <v>1554</v>
      </c>
      <c r="C11" s="61">
        <f t="shared" si="3"/>
        <v>45</v>
      </c>
      <c r="D11" s="61">
        <f t="shared" si="3"/>
        <v>7119</v>
      </c>
      <c r="E11" s="61">
        <f t="shared" si="3"/>
        <v>285</v>
      </c>
      <c r="F11" s="61"/>
      <c r="G11" s="61"/>
      <c r="H11" s="61"/>
      <c r="I11" s="63">
        <f>SUM(I2:I10)</f>
        <v>1553.9999999999998</v>
      </c>
    </row>
    <row r="12" spans="1:9" ht="15.75" customHeight="1">
      <c r="A12" s="65" t="s">
        <v>15</v>
      </c>
      <c r="B12" s="62">
        <f t="shared" ref="B12:E12" si="4">SUM(B$2:B$10)/COUNT(B$2:B$10)</f>
        <v>172.66666666666666</v>
      </c>
      <c r="C12" s="64">
        <f t="shared" si="4"/>
        <v>5</v>
      </c>
      <c r="D12" s="64">
        <f t="shared" si="4"/>
        <v>791</v>
      </c>
      <c r="E12" s="62">
        <f t="shared" si="4"/>
        <v>31.666666666666668</v>
      </c>
      <c r="F12" s="61"/>
      <c r="G12" s="61"/>
      <c r="H12" s="61"/>
      <c r="I12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Задание2(1)</vt:lpstr>
      <vt:lpstr>Задание2(2)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2019-01-10T12:28:13Z</dcterms:modified>
</cp:coreProperties>
</file>