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Белоусов ИУ5-71 Лаб 1\"/>
    </mc:Choice>
  </mc:AlternateContent>
  <bookViews>
    <workbookView xWindow="0" yWindow="0" windowWidth="19200" windowHeight="11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C42" i="1" s="1"/>
  <c r="B41" i="1"/>
  <c r="C41" i="1" s="1"/>
  <c r="B40" i="1"/>
  <c r="B39" i="1"/>
  <c r="B38" i="1"/>
  <c r="C38" i="1" s="1"/>
  <c r="B37" i="1"/>
  <c r="C37" i="1" s="1"/>
  <c r="B36" i="1"/>
  <c r="B35" i="1"/>
  <c r="C35" i="1" s="1"/>
  <c r="D35" i="1" s="1"/>
  <c r="B34" i="1"/>
  <c r="C34" i="1" s="1"/>
  <c r="D34" i="1" s="1"/>
  <c r="B43" i="1"/>
  <c r="C43" i="1" s="1"/>
  <c r="C36" i="1"/>
  <c r="C39" i="1"/>
  <c r="C40" i="1"/>
  <c r="A35" i="1"/>
  <c r="A36" i="1" s="1"/>
  <c r="B22" i="1"/>
  <c r="C22" i="1" s="1"/>
  <c r="A26" i="1" s="1"/>
  <c r="C18" i="1"/>
  <c r="A18" i="1" s="1"/>
  <c r="A37" i="1" l="1"/>
  <c r="D36" i="1"/>
  <c r="D37" i="1"/>
  <c r="A7" i="1"/>
  <c r="A4" i="1"/>
  <c r="C2" i="1"/>
  <c r="C4" i="1" s="1"/>
  <c r="B4" i="1" s="1"/>
  <c r="E4" i="1" s="1"/>
  <c r="A38" i="1" l="1"/>
  <c r="C5" i="1"/>
  <c r="B5" i="1" s="1"/>
  <c r="E5" i="1" s="1"/>
  <c r="B2" i="1"/>
  <c r="C7" i="1"/>
  <c r="B7" i="1" s="1"/>
  <c r="A39" i="1" l="1"/>
  <c r="D38" i="1"/>
  <c r="A40" i="1" l="1"/>
  <c r="D39" i="1"/>
  <c r="A41" i="1" l="1"/>
  <c r="D40" i="1"/>
  <c r="A42" i="1" l="1"/>
  <c r="D41" i="1"/>
  <c r="A43" i="1" l="1"/>
  <c r="D42" i="1"/>
  <c r="D43" i="1" l="1"/>
  <c r="D46" i="1" s="1"/>
  <c r="E34" i="1" l="1"/>
  <c r="E35" i="1"/>
  <c r="F35" i="1"/>
  <c r="G35" i="1" s="1"/>
  <c r="E36" i="1"/>
  <c r="F34" i="1"/>
  <c r="G34" i="1" s="1"/>
  <c r="F37" i="1"/>
  <c r="G37" i="1" s="1"/>
  <c r="F36" i="1"/>
  <c r="G36" i="1" s="1"/>
  <c r="E37" i="1"/>
  <c r="E38" i="1"/>
  <c r="F38" i="1"/>
  <c r="G38" i="1" s="1"/>
  <c r="E39" i="1"/>
  <c r="F39" i="1"/>
  <c r="G39" i="1" s="1"/>
  <c r="E40" i="1"/>
  <c r="E41" i="1"/>
  <c r="F40" i="1"/>
  <c r="G40" i="1" s="1"/>
  <c r="F41" i="1"/>
  <c r="G41" i="1" s="1"/>
  <c r="E42" i="1"/>
  <c r="F42" i="1"/>
  <c r="G42" i="1" s="1"/>
  <c r="E43" i="1"/>
  <c r="F43" i="1"/>
  <c r="G43" i="1" s="1"/>
  <c r="G49" i="1"/>
  <c r="H49" i="1" s="1"/>
  <c r="I49" i="1" s="1"/>
  <c r="G46" i="1" l="1"/>
  <c r="H46" i="1" s="1"/>
  <c r="I46" i="1" s="1"/>
  <c r="J46" i="1" s="1"/>
</calcChain>
</file>

<file path=xl/sharedStrings.xml><?xml version="1.0" encoding="utf-8"?>
<sst xmlns="http://schemas.openxmlformats.org/spreadsheetml/2006/main" count="29" uniqueCount="26">
  <si>
    <t>T</t>
  </si>
  <si>
    <t>R</t>
  </si>
  <si>
    <t>C</t>
  </si>
  <si>
    <t>R реальное</t>
  </si>
  <si>
    <t>Umax</t>
  </si>
  <si>
    <t>Iб</t>
  </si>
  <si>
    <t>K</t>
  </si>
  <si>
    <t>fmax</t>
  </si>
  <si>
    <t>I</t>
  </si>
  <si>
    <t>U0</t>
  </si>
  <si>
    <t>график</t>
  </si>
  <si>
    <t>среднее</t>
  </si>
  <si>
    <t>сигма</t>
  </si>
  <si>
    <t>сумма</t>
  </si>
  <si>
    <t>квадрат</t>
  </si>
  <si>
    <t>дисперсия</t>
  </si>
  <si>
    <t>3 сигма</t>
  </si>
  <si>
    <t>Uвх, В</t>
  </si>
  <si>
    <t>T, с</t>
  </si>
  <si>
    <t>f, Гц</t>
  </si>
  <si>
    <t>К, Гц/В</t>
  </si>
  <si>
    <t>K - среднее</t>
  </si>
  <si>
    <t>дисперсия эксель</t>
  </si>
  <si>
    <t>сигма эксель</t>
  </si>
  <si>
    <t>3 сигма эксель</t>
  </si>
  <si>
    <t>3 схема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</si>
</sst>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Лист1!$A$34:$A$43</c:f>
              <c:numCache>
                <c:formatCode>General</c:formatCode>
                <c:ptCount val="10"/>
                <c:pt idx="0">
                  <c:v>1</c:v>
                </c:pt>
                <c:pt idx="1">
                  <c:v>2.5555555555555554</c:v>
                </c:pt>
                <c:pt idx="2">
                  <c:v>4.1111111111111107</c:v>
                </c:pt>
                <c:pt idx="3">
                  <c:v>5.6666666666666661</c:v>
                </c:pt>
                <c:pt idx="4">
                  <c:v>7.2222222222222214</c:v>
                </c:pt>
                <c:pt idx="5">
                  <c:v>8.7777777777777768</c:v>
                </c:pt>
                <c:pt idx="6">
                  <c:v>10.333333333333332</c:v>
                </c:pt>
                <c:pt idx="7">
                  <c:v>11.888888888888888</c:v>
                </c:pt>
                <c:pt idx="8">
                  <c:v>13.444444444444443</c:v>
                </c:pt>
                <c:pt idx="9">
                  <c:v>14.999999999999998</c:v>
                </c:pt>
              </c:numCache>
            </c:numRef>
          </c:xVal>
          <c:yVal>
            <c:numRef>
              <c:f>Лист1!$C$34:$C$43</c:f>
              <c:numCache>
                <c:formatCode>General</c:formatCode>
                <c:ptCount val="10"/>
                <c:pt idx="0">
                  <c:v>14.60706982179375</c:v>
                </c:pt>
                <c:pt idx="1">
                  <c:v>60.09615384615384</c:v>
                </c:pt>
                <c:pt idx="2">
                  <c:v>99.206349206349202</c:v>
                </c:pt>
                <c:pt idx="3">
                  <c:v>132.97872340425533</c:v>
                </c:pt>
                <c:pt idx="4">
                  <c:v>163.1321370309951</c:v>
                </c:pt>
                <c:pt idx="5">
                  <c:v>189.39393939393941</c:v>
                </c:pt>
                <c:pt idx="6">
                  <c:v>215.51724137931035</c:v>
                </c:pt>
                <c:pt idx="7">
                  <c:v>238.6634844868735</c:v>
                </c:pt>
                <c:pt idx="8">
                  <c:v>260.41666666666669</c:v>
                </c:pt>
                <c:pt idx="9">
                  <c:v>279.32960893854744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13-44FC-92E4-19CD120BF23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(Лист1!$A$34,Лист1!$A$43)</c:f>
              <c:numCache>
                <c:formatCode>General</c:formatCode>
                <c:ptCount val="2"/>
                <c:pt idx="0">
                  <c:v>1</c:v>
                </c:pt>
                <c:pt idx="1">
                  <c:v>14.999999999999998</c:v>
                </c:pt>
              </c:numCache>
            </c:numRef>
          </c:xVal>
          <c:yVal>
            <c:numRef>
              <c:f>(Лист1!$E$34,Лист1!$E$43)</c:f>
              <c:numCache>
                <c:formatCode>General</c:formatCode>
                <c:ptCount val="2"/>
                <c:pt idx="0">
                  <c:v>20.880792975492628</c:v>
                </c:pt>
                <c:pt idx="1">
                  <c:v>313.21189463238937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13-44FC-92E4-19CD120B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206976"/>
        <c:axId val="241206144"/>
      </c:scatterChart>
      <c:valAx>
        <c:axId val="24120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035344347013995"/>
              <c:y val="0.93743054548032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206144"/>
        <c:crosses val="autoZero"/>
        <c:crossBetween val="midCat"/>
      </c:valAx>
      <c:valAx>
        <c:axId val="2412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095007169799255E-2"/>
              <c:y val="8.858992385741081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20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457201</xdr:colOff>
      <xdr:row>12</xdr:row>
      <xdr:rowOff>171449</xdr:rowOff>
    </xdr:from>
    <xdr:to>
      <xdr:col>24</xdr:col>
      <xdr:colOff>449035</xdr:colOff>
      <xdr:row>40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sqref="A1:XFD1"/>
    </sheetView>
  </sheetViews>
  <sheetFormatPr defaultRowHeight="15" x14ac:dyDescent="0.25"/>
  <cols>
    <col min="2" max="2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5.0000000000000001E-3</v>
      </c>
      <c r="B2">
        <f>A2/(C2*LN(2))</f>
        <v>7213.4752044448178</v>
      </c>
      <c r="C2">
        <f>1/1000000</f>
        <v>9.9999999999999995E-7</v>
      </c>
    </row>
    <row r="4" spans="1:5" x14ac:dyDescent="0.25">
      <c r="A4">
        <f>A2</f>
        <v>5.0000000000000001E-3</v>
      </c>
      <c r="B4">
        <f t="shared" ref="B4:B5" si="0">A4/(C4*LN(2))</f>
        <v>7213.4752044448178</v>
      </c>
      <c r="C4">
        <f>C$2</f>
        <v>9.9999999999999995E-7</v>
      </c>
      <c r="E4">
        <f>B4*0.89</f>
        <v>6419.9929319558878</v>
      </c>
    </row>
    <row r="5" spans="1:5" x14ac:dyDescent="0.25">
      <c r="A5">
        <v>0.03</v>
      </c>
      <c r="B5">
        <f t="shared" si="0"/>
        <v>43280.851226668907</v>
      </c>
      <c r="C5">
        <f>C$2</f>
        <v>9.9999999999999995E-7</v>
      </c>
      <c r="E5">
        <f>B5*0.89</f>
        <v>38519.957591735329</v>
      </c>
    </row>
    <row r="7" spans="1:5" x14ac:dyDescent="0.25">
      <c r="A7">
        <f>A2</f>
        <v>5.0000000000000001E-3</v>
      </c>
      <c r="B7">
        <f>A7/(C7*LN(3))</f>
        <v>4551.1961331341863</v>
      </c>
      <c r="C7">
        <f>C2</f>
        <v>9.9999999999999995E-7</v>
      </c>
    </row>
    <row r="16" spans="1:5" x14ac:dyDescent="0.25">
      <c r="A16" t="s">
        <v>25</v>
      </c>
    </row>
    <row r="17" spans="1:5" x14ac:dyDescent="0.25">
      <c r="A17" t="s">
        <v>1</v>
      </c>
      <c r="B17" t="s">
        <v>4</v>
      </c>
      <c r="C17" t="s">
        <v>5</v>
      </c>
      <c r="D17" t="s">
        <v>8</v>
      </c>
      <c r="E17" t="s">
        <v>9</v>
      </c>
    </row>
    <row r="18" spans="1:5" x14ac:dyDescent="0.25">
      <c r="A18">
        <f>B18/C18</f>
        <v>749999.99999999988</v>
      </c>
      <c r="B18">
        <v>15</v>
      </c>
      <c r="C18">
        <f>20/1000000</f>
        <v>2.0000000000000002E-5</v>
      </c>
      <c r="D18">
        <v>5.9692799999999997E-2</v>
      </c>
      <c r="E18">
        <v>12</v>
      </c>
    </row>
    <row r="21" spans="1:5" x14ac:dyDescent="0.25">
      <c r="A21" t="s">
        <v>6</v>
      </c>
      <c r="B21" t="s">
        <v>7</v>
      </c>
      <c r="C21" t="s">
        <v>0</v>
      </c>
    </row>
    <row r="22" spans="1:5" x14ac:dyDescent="0.25">
      <c r="A22">
        <v>22</v>
      </c>
      <c r="B22">
        <f>A22*B18</f>
        <v>330</v>
      </c>
      <c r="C22">
        <f>1/B22</f>
        <v>3.0303030303030303E-3</v>
      </c>
    </row>
    <row r="25" spans="1:5" x14ac:dyDescent="0.25">
      <c r="A25" t="s">
        <v>2</v>
      </c>
    </row>
    <row r="26" spans="1:5" x14ac:dyDescent="0.25">
      <c r="A26">
        <f>3*D18*C22/E18</f>
        <v>4.5221818181818181E-5</v>
      </c>
    </row>
    <row r="32" spans="1:5" x14ac:dyDescent="0.25">
      <c r="A32" t="s">
        <v>10</v>
      </c>
    </row>
    <row r="33" spans="1:10" x14ac:dyDescent="0.25">
      <c r="A33" t="s">
        <v>17</v>
      </c>
      <c r="B33" t="s">
        <v>18</v>
      </c>
      <c r="C33" t="s">
        <v>19</v>
      </c>
      <c r="D33" t="s">
        <v>20</v>
      </c>
      <c r="F33" t="s">
        <v>21</v>
      </c>
      <c r="G33" t="s">
        <v>14</v>
      </c>
    </row>
    <row r="34" spans="1:10" x14ac:dyDescent="0.25">
      <c r="A34">
        <v>1</v>
      </c>
      <c r="B34">
        <f>68.46/1000</f>
        <v>6.8459999999999993E-2</v>
      </c>
      <c r="C34">
        <f>1/B34</f>
        <v>14.60706982179375</v>
      </c>
      <c r="D34">
        <f>C34/A34</f>
        <v>14.60706982179375</v>
      </c>
      <c r="E34">
        <f>A34*D$46</f>
        <v>20.880792975492628</v>
      </c>
      <c r="F34">
        <f>D34-D$46</f>
        <v>-6.273723153698878</v>
      </c>
      <c r="G34">
        <f>F34*F34</f>
        <v>39.359602209257396</v>
      </c>
    </row>
    <row r="35" spans="1:10" x14ac:dyDescent="0.25">
      <c r="A35">
        <f>A34+14/9</f>
        <v>2.5555555555555554</v>
      </c>
      <c r="B35">
        <f>16.64/1000</f>
        <v>1.6640000000000002E-2</v>
      </c>
      <c r="C35">
        <f t="shared" ref="C35:C43" si="1">1/B35</f>
        <v>60.09615384615384</v>
      </c>
      <c r="D35">
        <f t="shared" ref="D35:D43" si="2">C35/A35</f>
        <v>23.515886287625417</v>
      </c>
      <c r="E35">
        <f t="shared" ref="E35:E43" si="3">A35*D$46</f>
        <v>53.362026492925601</v>
      </c>
      <c r="F35">
        <f t="shared" ref="F35:F43" si="4">D35-D$46</f>
        <v>2.6350933121327884</v>
      </c>
      <c r="G35">
        <f t="shared" ref="G35:G43" si="5">F35*F35</f>
        <v>6.9437167636469495</v>
      </c>
    </row>
    <row r="36" spans="1:10" x14ac:dyDescent="0.25">
      <c r="A36">
        <f t="shared" ref="A36:A43" si="6">A35+14/9</f>
        <v>4.1111111111111107</v>
      </c>
      <c r="B36">
        <f>10.08/1000</f>
        <v>1.008E-2</v>
      </c>
      <c r="C36">
        <f t="shared" si="1"/>
        <v>99.206349206349202</v>
      </c>
      <c r="D36">
        <f t="shared" si="2"/>
        <v>24.131274131274132</v>
      </c>
      <c r="E36">
        <f t="shared" si="3"/>
        <v>85.843260010358577</v>
      </c>
      <c r="F36">
        <f t="shared" si="4"/>
        <v>3.2504811557815039</v>
      </c>
      <c r="G36">
        <f t="shared" si="5"/>
        <v>10.565627744090662</v>
      </c>
    </row>
    <row r="37" spans="1:10" x14ac:dyDescent="0.25">
      <c r="A37">
        <f t="shared" si="6"/>
        <v>5.6666666666666661</v>
      </c>
      <c r="B37">
        <f>7.52/1000</f>
        <v>7.5199999999999998E-3</v>
      </c>
      <c r="C37">
        <f t="shared" si="1"/>
        <v>132.97872340425533</v>
      </c>
      <c r="D37">
        <f t="shared" si="2"/>
        <v>23.466833541927414</v>
      </c>
      <c r="E37">
        <f t="shared" si="3"/>
        <v>118.32449352779155</v>
      </c>
      <c r="F37">
        <f t="shared" si="4"/>
        <v>2.5860405664347859</v>
      </c>
      <c r="G37">
        <f t="shared" si="5"/>
        <v>6.6876058112463479</v>
      </c>
    </row>
    <row r="38" spans="1:10" x14ac:dyDescent="0.25">
      <c r="A38">
        <f t="shared" si="6"/>
        <v>7.2222222222222214</v>
      </c>
      <c r="B38">
        <f>6.13/1000</f>
        <v>6.13E-3</v>
      </c>
      <c r="C38">
        <f t="shared" si="1"/>
        <v>163.1321370309951</v>
      </c>
      <c r="D38">
        <f t="shared" si="2"/>
        <v>22.587526665830094</v>
      </c>
      <c r="E38">
        <f t="shared" si="3"/>
        <v>150.80572704522453</v>
      </c>
      <c r="F38">
        <f t="shared" si="4"/>
        <v>1.7067336903374652</v>
      </c>
      <c r="G38">
        <f t="shared" si="5"/>
        <v>2.9129398897329426</v>
      </c>
    </row>
    <row r="39" spans="1:10" x14ac:dyDescent="0.25">
      <c r="A39">
        <f t="shared" si="6"/>
        <v>8.7777777777777768</v>
      </c>
      <c r="B39">
        <f>5.28/1000</f>
        <v>5.28E-3</v>
      </c>
      <c r="C39">
        <f t="shared" si="1"/>
        <v>189.39393939393941</v>
      </c>
      <c r="D39">
        <f t="shared" si="2"/>
        <v>21.576524741081705</v>
      </c>
      <c r="E39">
        <f t="shared" si="3"/>
        <v>183.2869605626575</v>
      </c>
      <c r="F39">
        <f t="shared" si="4"/>
        <v>0.6957317655890769</v>
      </c>
      <c r="G39">
        <f t="shared" si="5"/>
        <v>0.48404268964969427</v>
      </c>
    </row>
    <row r="40" spans="1:10" x14ac:dyDescent="0.25">
      <c r="A40">
        <f t="shared" si="6"/>
        <v>10.333333333333332</v>
      </c>
      <c r="B40">
        <f>4.64/1000</f>
        <v>4.64E-3</v>
      </c>
      <c r="C40">
        <f t="shared" si="1"/>
        <v>215.51724137931035</v>
      </c>
      <c r="D40">
        <f t="shared" si="2"/>
        <v>20.856507230255843</v>
      </c>
      <c r="E40">
        <f t="shared" si="3"/>
        <v>215.76819408009047</v>
      </c>
      <c r="F40">
        <f t="shared" si="4"/>
        <v>-2.4285745236785061E-2</v>
      </c>
      <c r="G40">
        <f t="shared" si="5"/>
        <v>5.8979742170602826E-4</v>
      </c>
    </row>
    <row r="41" spans="1:10" x14ac:dyDescent="0.25">
      <c r="A41">
        <f t="shared" si="6"/>
        <v>11.888888888888888</v>
      </c>
      <c r="B41">
        <f>4.19/1000</f>
        <v>4.1900000000000001E-3</v>
      </c>
      <c r="C41">
        <f t="shared" si="1"/>
        <v>238.6634844868735</v>
      </c>
      <c r="D41">
        <f t="shared" si="2"/>
        <v>20.074498695157587</v>
      </c>
      <c r="E41">
        <f t="shared" si="3"/>
        <v>248.24942759752344</v>
      </c>
      <c r="F41">
        <f t="shared" si="4"/>
        <v>-0.80629428033504169</v>
      </c>
      <c r="G41">
        <f t="shared" si="5"/>
        <v>0.65011046650100279</v>
      </c>
    </row>
    <row r="42" spans="1:10" x14ac:dyDescent="0.25">
      <c r="A42">
        <f t="shared" si="6"/>
        <v>13.444444444444443</v>
      </c>
      <c r="B42">
        <f>3.84/1000</f>
        <v>3.8399999999999997E-3</v>
      </c>
      <c r="C42">
        <f t="shared" si="1"/>
        <v>260.41666666666669</v>
      </c>
      <c r="D42">
        <f t="shared" si="2"/>
        <v>19.369834710743806</v>
      </c>
      <c r="E42">
        <f t="shared" si="3"/>
        <v>280.73066111495643</v>
      </c>
      <c r="F42">
        <f t="shared" si="4"/>
        <v>-1.5109582647488224</v>
      </c>
      <c r="G42">
        <f t="shared" si="5"/>
        <v>2.2829948778127727</v>
      </c>
    </row>
    <row r="43" spans="1:10" x14ac:dyDescent="0.25">
      <c r="A43">
        <f t="shared" si="6"/>
        <v>14.999999999999998</v>
      </c>
      <c r="B43">
        <f>3.58/1000</f>
        <v>3.5800000000000003E-3</v>
      </c>
      <c r="C43">
        <f t="shared" si="1"/>
        <v>279.32960893854744</v>
      </c>
      <c r="D43">
        <f t="shared" si="2"/>
        <v>18.621973929236496</v>
      </c>
      <c r="E43">
        <f t="shared" si="3"/>
        <v>313.21189463238937</v>
      </c>
      <c r="F43">
        <f t="shared" si="4"/>
        <v>-2.2588190462561322</v>
      </c>
      <c r="G43">
        <f t="shared" si="5"/>
        <v>5.1022634837294625</v>
      </c>
    </row>
    <row r="45" spans="1:10" x14ac:dyDescent="0.25">
      <c r="D45" t="s">
        <v>11</v>
      </c>
      <c r="G45" t="s">
        <v>13</v>
      </c>
      <c r="H45" t="s">
        <v>15</v>
      </c>
      <c r="I45" t="s">
        <v>12</v>
      </c>
      <c r="J45" t="s">
        <v>16</v>
      </c>
    </row>
    <row r="46" spans="1:10" x14ac:dyDescent="0.25">
      <c r="D46">
        <f>AVERAGE(D34:D43)</f>
        <v>20.880792975492628</v>
      </c>
      <c r="G46">
        <f>SUM(G34:G43)</f>
        <v>74.989493733088935</v>
      </c>
      <c r="H46">
        <f>G46/(COUNT(G34:G43)-1)</f>
        <v>8.3321659703432154</v>
      </c>
      <c r="I46">
        <f>SQRT(H46)</f>
        <v>2.8865491456656711</v>
      </c>
      <c r="J46">
        <f>3*I46</f>
        <v>8.6596474369970124</v>
      </c>
    </row>
    <row r="48" spans="1:10" x14ac:dyDescent="0.25">
      <c r="G48" t="s">
        <v>22</v>
      </c>
      <c r="H48" t="s">
        <v>23</v>
      </c>
      <c r="I48" t="s">
        <v>24</v>
      </c>
    </row>
    <row r="49" spans="7:9" x14ac:dyDescent="0.25">
      <c r="G49">
        <f>_xlfn.VAR.S(D34:D43)</f>
        <v>8.3321659703431372</v>
      </c>
      <c r="H49">
        <f>SQRT(G49)</f>
        <v>2.8865491456656573</v>
      </c>
      <c r="I49">
        <f>3*H49</f>
        <v>8.6596474369969716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BMSTU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Alexander</cp:lastModifiedBy>
  <dcterms:created xsi:type="dcterms:W3CDTF">2020-09-04T08:33:23Z</dcterms:created>
  <dcterms:modified xsi:type="dcterms:W3CDTF">2020-09-19T15:09:48Z</dcterms:modified>
</cp:coreProperties>
</file>