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240" windowWidth="19320" windowHeight="7935" activeTab="1"/>
  </bookViews>
  <sheets>
    <sheet name="РМВ (3)" sheetId="14" r:id="rId1"/>
    <sheet name="Пример 2.8" sheetId="1" r:id="rId2"/>
    <sheet name="Пример 3.3 вар1" sheetId="2" r:id="rId3"/>
    <sheet name="Пример 3.3 вар2" sheetId="12" r:id="rId4"/>
    <sheet name="Пример 3.4" sheetId="3" r:id="rId5"/>
    <sheet name="Пример 3.6_расш" sheetId="9" r:id="rId6"/>
    <sheet name="Aufg 3.1" sheetId="13" r:id="rId7"/>
    <sheet name="tbl" sheetId="10" r:id="rId8"/>
    <sheet name="wrk" sheetId="11" r:id="rId9"/>
  </sheets>
  <externalReferences>
    <externalReference r:id="rId10"/>
  </externalReferences>
  <calcPr calcId="125725"/>
</workbook>
</file>

<file path=xl/calcChain.xml><?xml version="1.0" encoding="utf-8"?>
<calcChain xmlns="http://schemas.openxmlformats.org/spreadsheetml/2006/main">
  <c r="O7" i="1"/>
  <c r="O6"/>
  <c r="O5"/>
  <c r="J13"/>
  <c r="I14" i="12"/>
  <c r="G21" i="14"/>
  <c r="F21"/>
  <c r="E21"/>
  <c r="D21"/>
  <c r="C21"/>
  <c r="F11" i="13"/>
  <c r="E11"/>
  <c r="D11"/>
  <c r="C11"/>
  <c r="C13" s="1"/>
  <c r="O6"/>
  <c r="J31" i="12"/>
  <c r="J32"/>
  <c r="J33"/>
  <c r="J34"/>
  <c r="J35"/>
  <c r="J30"/>
  <c r="K49"/>
  <c r="AI38"/>
  <c r="AJ38"/>
  <c r="AI25"/>
  <c r="AI26"/>
  <c r="AI27"/>
  <c r="AI28"/>
  <c r="AI29"/>
  <c r="AI30"/>
  <c r="AI31"/>
  <c r="AI32"/>
  <c r="AI33"/>
  <c r="AI34"/>
  <c r="AI35"/>
  <c r="AI36"/>
  <c r="AI37"/>
  <c r="AI24"/>
  <c r="AI23"/>
  <c r="AJ37"/>
  <c r="AJ36"/>
  <c r="AJ35"/>
  <c r="AJ34"/>
  <c r="AJ33"/>
  <c r="AJ32"/>
  <c r="AJ31"/>
  <c r="AJ30"/>
  <c r="AJ29"/>
  <c r="AJ28"/>
  <c r="AJ27"/>
  <c r="AJ26"/>
  <c r="AJ25"/>
  <c r="AJ24"/>
  <c r="AI20"/>
  <c r="AJ20"/>
  <c r="AI8"/>
  <c r="AI9"/>
  <c r="AI10"/>
  <c r="AI11"/>
  <c r="AI12"/>
  <c r="AI13"/>
  <c r="AI14"/>
  <c r="AI15"/>
  <c r="AI16"/>
  <c r="AI17"/>
  <c r="AI18"/>
  <c r="AI19"/>
  <c r="AI7"/>
  <c r="AI6"/>
  <c r="AJ19"/>
  <c r="AJ18"/>
  <c r="AJ17"/>
  <c r="AJ16"/>
  <c r="AJ15"/>
  <c r="AJ14"/>
  <c r="AJ13"/>
  <c r="AJ12"/>
  <c r="AJ11"/>
  <c r="AJ10"/>
  <c r="AJ9"/>
  <c r="AJ8"/>
  <c r="AJ7"/>
  <c r="AC48"/>
  <c r="AD48"/>
  <c r="AC36"/>
  <c r="AC37"/>
  <c r="AC38"/>
  <c r="AC39"/>
  <c r="AC40"/>
  <c r="AC41"/>
  <c r="AC42"/>
  <c r="AC43"/>
  <c r="AC44"/>
  <c r="AC45"/>
  <c r="AC46"/>
  <c r="AC47"/>
  <c r="AC35"/>
  <c r="AD47"/>
  <c r="AD46"/>
  <c r="AD45"/>
  <c r="AD44"/>
  <c r="AD43"/>
  <c r="AD42"/>
  <c r="AD41"/>
  <c r="AD40"/>
  <c r="AD39"/>
  <c r="AD38"/>
  <c r="AD37"/>
  <c r="AD36"/>
  <c r="AC21"/>
  <c r="AC22"/>
  <c r="AC23"/>
  <c r="AC24"/>
  <c r="AC25"/>
  <c r="AC26"/>
  <c r="AC27"/>
  <c r="AC28"/>
  <c r="AC29"/>
  <c r="AC30"/>
  <c r="AC31"/>
  <c r="AC32"/>
  <c r="AC20"/>
  <c r="AD32"/>
  <c r="AD31"/>
  <c r="AD30"/>
  <c r="AD29"/>
  <c r="AD28"/>
  <c r="AD27"/>
  <c r="AD26"/>
  <c r="AD25"/>
  <c r="AD24"/>
  <c r="AD23"/>
  <c r="AD22"/>
  <c r="AD21"/>
  <c r="AC8"/>
  <c r="AC9"/>
  <c r="AC10"/>
  <c r="AC11"/>
  <c r="AC12"/>
  <c r="AC13"/>
  <c r="AC14"/>
  <c r="AC15"/>
  <c r="AC16"/>
  <c r="AC7"/>
  <c r="AC6"/>
  <c r="W49"/>
  <c r="W41"/>
  <c r="W42"/>
  <c r="W43"/>
  <c r="W44"/>
  <c r="W45"/>
  <c r="W46"/>
  <c r="W47"/>
  <c r="W48"/>
  <c r="W40"/>
  <c r="W39"/>
  <c r="W36"/>
  <c r="W29"/>
  <c r="W30"/>
  <c r="W31"/>
  <c r="W32"/>
  <c r="W33"/>
  <c r="W34"/>
  <c r="W35"/>
  <c r="W28"/>
  <c r="W27"/>
  <c r="F12"/>
  <c r="W24"/>
  <c r="W18"/>
  <c r="W19"/>
  <c r="W20"/>
  <c r="W21"/>
  <c r="W22"/>
  <c r="W23"/>
  <c r="W17"/>
  <c r="W16"/>
  <c r="W8"/>
  <c r="W9"/>
  <c r="W10"/>
  <c r="W11"/>
  <c r="W12"/>
  <c r="W13"/>
  <c r="W7"/>
  <c r="W6"/>
  <c r="Q37"/>
  <c r="Q38"/>
  <c r="Q39"/>
  <c r="Q40"/>
  <c r="Q41"/>
  <c r="Q42"/>
  <c r="Q36"/>
  <c r="Q29"/>
  <c r="Q30"/>
  <c r="Q31"/>
  <c r="Q32"/>
  <c r="Q33"/>
  <c r="Q28"/>
  <c r="Q22"/>
  <c r="Q23"/>
  <c r="Q24"/>
  <c r="Q25"/>
  <c r="Q21"/>
  <c r="Q16"/>
  <c r="Q17"/>
  <c r="Q18"/>
  <c r="Q15"/>
  <c r="Q7"/>
  <c r="Q6"/>
  <c r="Q11"/>
  <c r="Q12"/>
  <c r="Q10"/>
  <c r="J6"/>
  <c r="X49"/>
  <c r="X48"/>
  <c r="X47"/>
  <c r="X46"/>
  <c r="X45"/>
  <c r="X44"/>
  <c r="X43"/>
  <c r="X42"/>
  <c r="R42"/>
  <c r="X41"/>
  <c r="R41"/>
  <c r="X40"/>
  <c r="R40"/>
  <c r="R39"/>
  <c r="R38"/>
  <c r="R37"/>
  <c r="X36"/>
  <c r="X35"/>
  <c r="X34"/>
  <c r="X33"/>
  <c r="R33"/>
  <c r="X32"/>
  <c r="R32"/>
  <c r="X31"/>
  <c r="R31"/>
  <c r="X30"/>
  <c r="R30"/>
  <c r="X29"/>
  <c r="R29"/>
  <c r="X28"/>
  <c r="R25"/>
  <c r="X24"/>
  <c r="R24"/>
  <c r="X23"/>
  <c r="R23"/>
  <c r="X22"/>
  <c r="R22"/>
  <c r="X21"/>
  <c r="X20"/>
  <c r="X19"/>
  <c r="X18"/>
  <c r="R18"/>
  <c r="AD17"/>
  <c r="X17"/>
  <c r="R17"/>
  <c r="AD16"/>
  <c r="R16"/>
  <c r="AD15"/>
  <c r="AD14"/>
  <c r="F14"/>
  <c r="AD13"/>
  <c r="X13"/>
  <c r="F13"/>
  <c r="AD12"/>
  <c r="X12"/>
  <c r="R12"/>
  <c r="AD11"/>
  <c r="X11"/>
  <c r="R11"/>
  <c r="AD10"/>
  <c r="X10"/>
  <c r="AD9"/>
  <c r="X9"/>
  <c r="AD8"/>
  <c r="X8"/>
  <c r="I8"/>
  <c r="K8" s="1"/>
  <c r="AD7"/>
  <c r="X7"/>
  <c r="R7"/>
  <c r="K7"/>
  <c r="J7"/>
  <c r="D12" i="11"/>
  <c r="O13" s="1"/>
  <c r="K31" i="9" s="1"/>
  <c r="F11"/>
  <c r="E11"/>
  <c r="D11"/>
  <c r="C11"/>
  <c r="O6"/>
  <c r="O7" s="1"/>
  <c r="O8" s="1"/>
  <c r="E13" i="13" l="1"/>
  <c r="E13" i="9"/>
  <c r="C13"/>
  <c r="H21" i="14"/>
  <c r="O7" i="13"/>
  <c r="K31"/>
  <c r="K50" i="12"/>
  <c r="J8"/>
  <c r="I9"/>
  <c r="F15"/>
  <c r="AC17"/>
  <c r="G1" i="11"/>
  <c r="N2"/>
  <c r="J2"/>
  <c r="N3"/>
  <c r="H2"/>
  <c r="L2"/>
  <c r="P2"/>
  <c r="P4"/>
  <c r="J3"/>
  <c r="H4"/>
  <c r="L6"/>
  <c r="G2"/>
  <c r="I2"/>
  <c r="K2"/>
  <c r="M2"/>
  <c r="O2"/>
  <c r="H3"/>
  <c r="L3"/>
  <c r="P3"/>
  <c r="L4"/>
  <c r="N5"/>
  <c r="I8"/>
  <c r="G3"/>
  <c r="I3"/>
  <c r="K3"/>
  <c r="M3"/>
  <c r="O3"/>
  <c r="G4"/>
  <c r="J4"/>
  <c r="N4"/>
  <c r="J5"/>
  <c r="H6"/>
  <c r="J7"/>
  <c r="O9"/>
  <c r="I4"/>
  <c r="K4"/>
  <c r="M4"/>
  <c r="O4"/>
  <c r="H5"/>
  <c r="L5"/>
  <c r="P5"/>
  <c r="J6"/>
  <c r="P6"/>
  <c r="N7"/>
  <c r="G9"/>
  <c r="M10"/>
  <c r="G5"/>
  <c r="I5"/>
  <c r="K5"/>
  <c r="M5"/>
  <c r="O5"/>
  <c r="G6"/>
  <c r="I6"/>
  <c r="K6"/>
  <c r="N6"/>
  <c r="H7"/>
  <c r="L7"/>
  <c r="P7"/>
  <c r="M8"/>
  <c r="K9"/>
  <c r="I10"/>
  <c r="I11"/>
  <c r="M6"/>
  <c r="O6"/>
  <c r="G7"/>
  <c r="I7"/>
  <c r="K7"/>
  <c r="M7"/>
  <c r="O7"/>
  <c r="G8"/>
  <c r="K8"/>
  <c r="O8"/>
  <c r="I9"/>
  <c r="M9"/>
  <c r="G10"/>
  <c r="K10"/>
  <c r="O10"/>
  <c r="M11"/>
  <c r="H8"/>
  <c r="J8"/>
  <c r="L8"/>
  <c r="N8"/>
  <c r="P8"/>
  <c r="H9"/>
  <c r="J9"/>
  <c r="L9"/>
  <c r="N9"/>
  <c r="P9"/>
  <c r="H10"/>
  <c r="J10"/>
  <c r="L10"/>
  <c r="N10"/>
  <c r="G11"/>
  <c r="K11"/>
  <c r="O11"/>
  <c r="O9" i="9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H12" i="11"/>
  <c r="J12"/>
  <c r="L12"/>
  <c r="N12"/>
  <c r="P12"/>
  <c r="H13"/>
  <c r="J13"/>
  <c r="L13"/>
  <c r="N13"/>
  <c r="P13"/>
  <c r="P10"/>
  <c r="H11"/>
  <c r="J11"/>
  <c r="L11"/>
  <c r="N11"/>
  <c r="P11"/>
  <c r="G12"/>
  <c r="I12"/>
  <c r="K12"/>
  <c r="M12"/>
  <c r="O12"/>
  <c r="G13"/>
  <c r="I13"/>
  <c r="K13"/>
  <c r="M13"/>
  <c r="C31" i="9" l="1"/>
  <c r="C31" i="13"/>
  <c r="E30" i="9"/>
  <c r="E30" i="13"/>
  <c r="H29" i="9"/>
  <c r="H29" i="13"/>
  <c r="I31" i="9"/>
  <c r="I31" i="13"/>
  <c r="E31" i="9"/>
  <c r="E31" i="13"/>
  <c r="K30" i="9"/>
  <c r="K30" i="13"/>
  <c r="G30" i="9"/>
  <c r="G30" i="13"/>
  <c r="C30" i="9"/>
  <c r="C30" i="13"/>
  <c r="J29" i="9"/>
  <c r="J29" i="13"/>
  <c r="F29" i="9"/>
  <c r="F29" i="13"/>
  <c r="L28" i="9"/>
  <c r="L28" i="13"/>
  <c r="J31" i="9"/>
  <c r="J31" i="13"/>
  <c r="F31" i="9"/>
  <c r="F31" i="13"/>
  <c r="L30" i="9"/>
  <c r="L30" i="13"/>
  <c r="H30" i="9"/>
  <c r="H30" i="13"/>
  <c r="D30" i="9"/>
  <c r="D30" i="13"/>
  <c r="K29" i="9"/>
  <c r="K29" i="13"/>
  <c r="C29" i="9"/>
  <c r="C29" i="13"/>
  <c r="H28" i="9"/>
  <c r="H28" i="13"/>
  <c r="D28" i="9"/>
  <c r="D28" i="13"/>
  <c r="J27" i="9"/>
  <c r="J27" i="13"/>
  <c r="F27" i="9"/>
  <c r="F27" i="13"/>
  <c r="L26" i="9"/>
  <c r="L26" i="13"/>
  <c r="H26" i="9"/>
  <c r="H26" i="13"/>
  <c r="D26" i="9"/>
  <c r="D26" i="13"/>
  <c r="K28" i="9"/>
  <c r="K28" i="13"/>
  <c r="C28" i="9"/>
  <c r="C28" i="13"/>
  <c r="E27" i="9"/>
  <c r="E27" i="13"/>
  <c r="G26" i="9"/>
  <c r="G26" i="13"/>
  <c r="K25" i="9"/>
  <c r="K25" i="13"/>
  <c r="G25" i="9"/>
  <c r="G25" i="13"/>
  <c r="C25" i="9"/>
  <c r="C25" i="13"/>
  <c r="I24" i="9"/>
  <c r="I24" i="13"/>
  <c r="E28" i="9"/>
  <c r="E28" i="13"/>
  <c r="I26" i="9"/>
  <c r="I26" i="13"/>
  <c r="H25" i="9"/>
  <c r="H25" i="13"/>
  <c r="J24" i="9"/>
  <c r="J24" i="13"/>
  <c r="E24" i="9"/>
  <c r="E24" i="13"/>
  <c r="K23" i="9"/>
  <c r="K23" i="13"/>
  <c r="G23" i="9"/>
  <c r="G23" i="13"/>
  <c r="C23" i="9"/>
  <c r="C23" i="13"/>
  <c r="C27" i="9"/>
  <c r="C27" i="13"/>
  <c r="L24" i="9"/>
  <c r="L24" i="13"/>
  <c r="L23" i="9"/>
  <c r="L23" i="13"/>
  <c r="D23" i="9"/>
  <c r="D23" i="13"/>
  <c r="I22" i="9"/>
  <c r="I22" i="13"/>
  <c r="E22" i="9"/>
  <c r="E22" i="13"/>
  <c r="F25" i="9"/>
  <c r="F25" i="13"/>
  <c r="F23" i="9"/>
  <c r="F23" i="13"/>
  <c r="F22" i="9"/>
  <c r="F22" i="13"/>
  <c r="K21" i="9"/>
  <c r="K21" i="13"/>
  <c r="G21" i="9"/>
  <c r="G21" i="13"/>
  <c r="C21" i="9"/>
  <c r="C21" i="13"/>
  <c r="J23" i="9"/>
  <c r="J23" i="13"/>
  <c r="L21" i="9"/>
  <c r="L21" i="13"/>
  <c r="D21" i="9"/>
  <c r="D21" i="13"/>
  <c r="H24" i="9"/>
  <c r="H24" i="13"/>
  <c r="F21" i="9"/>
  <c r="F21" i="13"/>
  <c r="B10" i="9"/>
  <c r="B11" i="13"/>
  <c r="B10"/>
  <c r="B9"/>
  <c r="I6" s="1"/>
  <c r="G31" i="9"/>
  <c r="G31" i="13"/>
  <c r="I30" i="9"/>
  <c r="I30" i="13"/>
  <c r="L29" i="9"/>
  <c r="L29" i="13"/>
  <c r="D29" i="9"/>
  <c r="D29" i="13"/>
  <c r="L31" i="9"/>
  <c r="L31" i="13"/>
  <c r="H31" i="9"/>
  <c r="H31" i="13"/>
  <c r="D31" i="9"/>
  <c r="D31" i="13"/>
  <c r="J30" i="9"/>
  <c r="J30" i="13"/>
  <c r="F30" i="9"/>
  <c r="F30" i="13"/>
  <c r="G29" i="9"/>
  <c r="G29" i="13"/>
  <c r="J28" i="9"/>
  <c r="J28" i="13"/>
  <c r="F28" i="9"/>
  <c r="F28" i="13"/>
  <c r="L27" i="9"/>
  <c r="L27" i="13"/>
  <c r="H27" i="9"/>
  <c r="H27" i="13"/>
  <c r="D27" i="9"/>
  <c r="D27" i="13"/>
  <c r="J26" i="9"/>
  <c r="J26" i="13"/>
  <c r="F26" i="9"/>
  <c r="F26" i="13"/>
  <c r="I29" i="9"/>
  <c r="I29" i="13"/>
  <c r="G28" i="9"/>
  <c r="G28" i="13"/>
  <c r="I27" i="9"/>
  <c r="I27" i="13"/>
  <c r="K26" i="9"/>
  <c r="K26" i="13"/>
  <c r="C26" i="9"/>
  <c r="C26" i="13"/>
  <c r="I25" i="9"/>
  <c r="I25" i="13"/>
  <c r="E25" i="9"/>
  <c r="E25" i="13"/>
  <c r="K24" i="9"/>
  <c r="K24" i="13"/>
  <c r="E29" i="9"/>
  <c r="E29" i="13"/>
  <c r="G27" i="9"/>
  <c r="G27" i="13"/>
  <c r="L25" i="9"/>
  <c r="L25" i="13"/>
  <c r="D25" i="9"/>
  <c r="D25" i="13"/>
  <c r="G24" i="9"/>
  <c r="G24" i="13"/>
  <c r="C24" i="9"/>
  <c r="C24" i="13"/>
  <c r="I23" i="9"/>
  <c r="I23" i="13"/>
  <c r="E23" i="9"/>
  <c r="E23" i="13"/>
  <c r="I28" i="9"/>
  <c r="I28" i="13"/>
  <c r="J25" i="9"/>
  <c r="J25" i="13"/>
  <c r="F24" i="9"/>
  <c r="F24" i="13"/>
  <c r="H23" i="9"/>
  <c r="H23" i="13"/>
  <c r="K22" i="9"/>
  <c r="K22" i="13"/>
  <c r="G22" i="9"/>
  <c r="G22" i="13"/>
  <c r="K27" i="9"/>
  <c r="K27" i="13"/>
  <c r="D24" i="9"/>
  <c r="D24" i="13"/>
  <c r="J22" i="9"/>
  <c r="J22" i="13"/>
  <c r="C22" i="9"/>
  <c r="C22" i="13"/>
  <c r="I21" i="9"/>
  <c r="I21" i="13"/>
  <c r="E21" i="9"/>
  <c r="E21" i="13"/>
  <c r="E26" i="9"/>
  <c r="E26" i="13"/>
  <c r="H22" i="9"/>
  <c r="H22" i="13"/>
  <c r="H21" i="9"/>
  <c r="H21" i="13"/>
  <c r="D22" i="9"/>
  <c r="D22" i="13"/>
  <c r="L22" i="9"/>
  <c r="L22" i="13"/>
  <c r="J21" i="9"/>
  <c r="J21" i="13"/>
  <c r="O8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B11" i="9"/>
  <c r="K51" i="12"/>
  <c r="AK24"/>
  <c r="AK7"/>
  <c r="L7"/>
  <c r="L8" s="1"/>
  <c r="AE36"/>
  <c r="AE21"/>
  <c r="AE22" s="1"/>
  <c r="AE23" s="1"/>
  <c r="AE24" s="1"/>
  <c r="AE25" s="1"/>
  <c r="AE26" s="1"/>
  <c r="AE27" s="1"/>
  <c r="AE28" s="1"/>
  <c r="AE29" s="1"/>
  <c r="AE30" s="1"/>
  <c r="AE31" s="1"/>
  <c r="AE32" s="1"/>
  <c r="AE7"/>
  <c r="AE8" s="1"/>
  <c r="AE9" s="1"/>
  <c r="AE10" s="1"/>
  <c r="AE11" s="1"/>
  <c r="AE12" s="1"/>
  <c r="AE13" s="1"/>
  <c r="AE14" s="1"/>
  <c r="AE15" s="1"/>
  <c r="AE16" s="1"/>
  <c r="AE17" s="1"/>
  <c r="Y28"/>
  <c r="Y29" s="1"/>
  <c r="Y30" s="1"/>
  <c r="Y31" s="1"/>
  <c r="Y32" s="1"/>
  <c r="Y33" s="1"/>
  <c r="Y34" s="1"/>
  <c r="Y35" s="1"/>
  <c r="Y36" s="1"/>
  <c r="Y40"/>
  <c r="Y41" s="1"/>
  <c r="Y42" s="1"/>
  <c r="Y43" s="1"/>
  <c r="Y44" s="1"/>
  <c r="Y45" s="1"/>
  <c r="Y46" s="1"/>
  <c r="Y47" s="1"/>
  <c r="Y48" s="1"/>
  <c r="Y49" s="1"/>
  <c r="Y7"/>
  <c r="Y8" s="1"/>
  <c r="Y9" s="1"/>
  <c r="Y10" s="1"/>
  <c r="Y11" s="1"/>
  <c r="Y12" s="1"/>
  <c r="Y13" s="1"/>
  <c r="Y17"/>
  <c r="Y18" s="1"/>
  <c r="Y19" s="1"/>
  <c r="Y20" s="1"/>
  <c r="Y21" s="1"/>
  <c r="Y22" s="1"/>
  <c r="Y23" s="1"/>
  <c r="Y24" s="1"/>
  <c r="S37"/>
  <c r="S38" s="1"/>
  <c r="S39" s="1"/>
  <c r="S40" s="1"/>
  <c r="S41" s="1"/>
  <c r="S42" s="1"/>
  <c r="S29"/>
  <c r="S30" s="1"/>
  <c r="S22"/>
  <c r="S23" s="1"/>
  <c r="S24" s="1"/>
  <c r="S25" s="1"/>
  <c r="S16"/>
  <c r="S17" s="1"/>
  <c r="S18" s="1"/>
  <c r="S11"/>
  <c r="S12" s="1"/>
  <c r="S7"/>
  <c r="S8" s="1"/>
  <c r="T6" s="1"/>
  <c r="J9"/>
  <c r="I10"/>
  <c r="K9"/>
  <c r="B9" i="9"/>
  <c r="I6" s="1"/>
  <c r="N6"/>
  <c r="J7" i="13" l="1"/>
  <c r="I7"/>
  <c r="I8" s="1"/>
  <c r="I9" s="1"/>
  <c r="I10" s="1"/>
  <c r="I11" s="1"/>
  <c r="I12" s="1"/>
  <c r="I13" s="1"/>
  <c r="I14" s="1"/>
  <c r="I15" s="1"/>
  <c r="I16" s="1"/>
  <c r="N6"/>
  <c r="K52" i="12"/>
  <c r="S31"/>
  <c r="S32" s="1"/>
  <c r="S33" s="1"/>
  <c r="AK25"/>
  <c r="AK26" s="1"/>
  <c r="AK27" s="1"/>
  <c r="AK8"/>
  <c r="AK9" s="1"/>
  <c r="AK10" s="1"/>
  <c r="AK11" s="1"/>
  <c r="AK12" s="1"/>
  <c r="AK13" s="1"/>
  <c r="AE37"/>
  <c r="AE38" s="1"/>
  <c r="AE39" s="1"/>
  <c r="AE40" s="1"/>
  <c r="L9"/>
  <c r="AE33"/>
  <c r="AF20" s="1"/>
  <c r="S13"/>
  <c r="T10" s="1"/>
  <c r="T11" s="1"/>
  <c r="J10"/>
  <c r="I11"/>
  <c r="K10"/>
  <c r="T7"/>
  <c r="T8" s="1"/>
  <c r="I7" i="9"/>
  <c r="I8" s="1"/>
  <c r="I9" s="1"/>
  <c r="I10" s="1"/>
  <c r="I11" s="1"/>
  <c r="I12" s="1"/>
  <c r="I13" s="1"/>
  <c r="I14" s="1"/>
  <c r="I15" s="1"/>
  <c r="I16" s="1"/>
  <c r="H6" s="1"/>
  <c r="H7" s="1"/>
  <c r="H8" s="1"/>
  <c r="H9" s="1"/>
  <c r="H10" s="1"/>
  <c r="H11" s="1"/>
  <c r="H12" s="1"/>
  <c r="H13" s="1"/>
  <c r="H14" s="1"/>
  <c r="H15" s="1"/>
  <c r="H16" s="1"/>
  <c r="J7"/>
  <c r="N7"/>
  <c r="F16" i="3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33"/>
  <c r="J34"/>
  <c r="J86" s="1"/>
  <c r="J8"/>
  <c r="J9" s="1"/>
  <c r="J36" s="1"/>
  <c r="K7"/>
  <c r="F15"/>
  <c r="F13"/>
  <c r="F12"/>
  <c r="F11"/>
  <c r="K56" i="2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Q5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J7"/>
  <c r="O32" s="1"/>
  <c r="K7"/>
  <c r="I8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J26" s="1"/>
  <c r="O51" s="1"/>
  <c r="F14"/>
  <c r="F13"/>
  <c r="J6" s="1"/>
  <c r="F12"/>
  <c r="J88" i="3" l="1"/>
  <c r="M36"/>
  <c r="P61" s="1"/>
  <c r="M35"/>
  <c r="P60" s="1"/>
  <c r="J35"/>
  <c r="J87" s="1"/>
  <c r="N7" i="13"/>
  <c r="J8"/>
  <c r="J9" s="1"/>
  <c r="J10" s="1"/>
  <c r="J11" s="1"/>
  <c r="J12" s="1"/>
  <c r="J13" s="1"/>
  <c r="J14" s="1"/>
  <c r="J15" s="1"/>
  <c r="J16" s="1"/>
  <c r="H6"/>
  <c r="H7" s="1"/>
  <c r="H8" s="1"/>
  <c r="H9" s="1"/>
  <c r="H10" s="1"/>
  <c r="H11" s="1"/>
  <c r="H12" s="1"/>
  <c r="H13" s="1"/>
  <c r="H14" s="1"/>
  <c r="H15" s="1"/>
  <c r="H16" s="1"/>
  <c r="K53" i="12"/>
  <c r="K54" s="1"/>
  <c r="K55" s="1"/>
  <c r="AK28"/>
  <c r="AK14"/>
  <c r="AE41"/>
  <c r="L10"/>
  <c r="T5"/>
  <c r="I50" s="1"/>
  <c r="L50" s="1"/>
  <c r="J11"/>
  <c r="I12"/>
  <c r="K11"/>
  <c r="S19"/>
  <c r="T15" s="1"/>
  <c r="T12"/>
  <c r="T13" s="1"/>
  <c r="F15" i="2"/>
  <c r="L7" s="1"/>
  <c r="J8" i="9"/>
  <c r="N8"/>
  <c r="I7" i="3"/>
  <c r="K8" s="1"/>
  <c r="J10"/>
  <c r="K26" i="2"/>
  <c r="K22"/>
  <c r="K14"/>
  <c r="K25"/>
  <c r="K21"/>
  <c r="K17"/>
  <c r="K13"/>
  <c r="K9"/>
  <c r="J22"/>
  <c r="O47" s="1"/>
  <c r="J18"/>
  <c r="O43" s="1"/>
  <c r="J14"/>
  <c r="O39" s="1"/>
  <c r="J10"/>
  <c r="O35" s="1"/>
  <c r="K18"/>
  <c r="K10"/>
  <c r="J23"/>
  <c r="O48" s="1"/>
  <c r="J19"/>
  <c r="O44" s="1"/>
  <c r="J15"/>
  <c r="O40" s="1"/>
  <c r="J11"/>
  <c r="O36" s="1"/>
  <c r="K23"/>
  <c r="K19"/>
  <c r="K15"/>
  <c r="K11"/>
  <c r="J24"/>
  <c r="O49" s="1"/>
  <c r="J20"/>
  <c r="O45" s="1"/>
  <c r="J16"/>
  <c r="O41" s="1"/>
  <c r="J12"/>
  <c r="O37" s="1"/>
  <c r="J8"/>
  <c r="O33" s="1"/>
  <c r="K24"/>
  <c r="K20"/>
  <c r="K16"/>
  <c r="K12"/>
  <c r="K8"/>
  <c r="J25"/>
  <c r="O50" s="1"/>
  <c r="J21"/>
  <c r="O46" s="1"/>
  <c r="J17"/>
  <c r="O42" s="1"/>
  <c r="J13"/>
  <c r="O38" s="1"/>
  <c r="J9"/>
  <c r="O34" s="1"/>
  <c r="L8" l="1"/>
  <c r="Q6" s="1"/>
  <c r="Q7" s="1"/>
  <c r="J17" i="13"/>
  <c r="K6" s="1"/>
  <c r="K7" s="1"/>
  <c r="N8"/>
  <c r="K56" i="12"/>
  <c r="AK29"/>
  <c r="AK15"/>
  <c r="AE42"/>
  <c r="L11"/>
  <c r="T9"/>
  <c r="I51" s="1"/>
  <c r="L51" s="1"/>
  <c r="T16"/>
  <c r="T17" s="1"/>
  <c r="T18" s="1"/>
  <c r="T19" s="1"/>
  <c r="I13"/>
  <c r="J12"/>
  <c r="K12"/>
  <c r="J9" i="9"/>
  <c r="J10" s="1"/>
  <c r="J11" s="1"/>
  <c r="J12" s="1"/>
  <c r="J13" s="1"/>
  <c r="J14" s="1"/>
  <c r="J15" s="1"/>
  <c r="J16" s="1"/>
  <c r="N9"/>
  <c r="J11" i="3"/>
  <c r="J37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M7"/>
  <c r="O7" s="1"/>
  <c r="L35" s="1"/>
  <c r="M15"/>
  <c r="O15" s="1"/>
  <c r="L43" s="1"/>
  <c r="M11"/>
  <c r="O11" s="1"/>
  <c r="L39" s="1"/>
  <c r="M20"/>
  <c r="O20" s="1"/>
  <c r="L48" s="1"/>
  <c r="M16"/>
  <c r="O16" s="1"/>
  <c r="L44" s="1"/>
  <c r="M12"/>
  <c r="O12" s="1"/>
  <c r="L40" s="1"/>
  <c r="M8"/>
  <c r="O8" s="1"/>
  <c r="L36" s="1"/>
  <c r="P6" i="2"/>
  <c r="P7" s="1"/>
  <c r="P8" s="1"/>
  <c r="P32" s="1"/>
  <c r="I56" s="1"/>
  <c r="L9" l="1"/>
  <c r="R6" s="1"/>
  <c r="R7" s="1"/>
  <c r="M18" i="3"/>
  <c r="O18" s="1"/>
  <c r="L46" s="1"/>
  <c r="M37"/>
  <c r="P62" s="1"/>
  <c r="J89"/>
  <c r="M21"/>
  <c r="O21" s="1"/>
  <c r="L49" s="1"/>
  <c r="M14"/>
  <c r="O14" s="1"/>
  <c r="L42" s="1"/>
  <c r="M17"/>
  <c r="O17" s="1"/>
  <c r="L45" s="1"/>
  <c r="M19"/>
  <c r="O19" s="1"/>
  <c r="L47" s="1"/>
  <c r="L6" i="13"/>
  <c r="N9"/>
  <c r="K8"/>
  <c r="L7"/>
  <c r="K57" i="12"/>
  <c r="AK30"/>
  <c r="AK16"/>
  <c r="AE43"/>
  <c r="L12"/>
  <c r="T14"/>
  <c r="I52" s="1"/>
  <c r="L52" s="1"/>
  <c r="K13"/>
  <c r="J13"/>
  <c r="S26"/>
  <c r="T21" s="1"/>
  <c r="Y14"/>
  <c r="Z6" s="1"/>
  <c r="J17" i="9"/>
  <c r="K6" s="1"/>
  <c r="N10"/>
  <c r="J12" i="3"/>
  <c r="J38"/>
  <c r="M24"/>
  <c r="O24" s="1"/>
  <c r="L52" s="1"/>
  <c r="M23"/>
  <c r="O23" s="1"/>
  <c r="L51" s="1"/>
  <c r="M22"/>
  <c r="O22" s="1"/>
  <c r="L50" s="1"/>
  <c r="M10"/>
  <c r="O10" s="1"/>
  <c r="L38" s="1"/>
  <c r="M13"/>
  <c r="O13" s="1"/>
  <c r="L41" s="1"/>
  <c r="M9"/>
  <c r="O9" s="1"/>
  <c r="L37" s="1"/>
  <c r="M26"/>
  <c r="O26" s="1"/>
  <c r="L54" s="1"/>
  <c r="N35" s="1"/>
  <c r="M25"/>
  <c r="O25" s="1"/>
  <c r="L53" s="1"/>
  <c r="L56" i="2"/>
  <c r="Q9"/>
  <c r="Q33" s="1"/>
  <c r="Q8"/>
  <c r="Q32" s="1"/>
  <c r="P9"/>
  <c r="L10" l="1"/>
  <c r="S6" s="1"/>
  <c r="S7" s="1"/>
  <c r="S11" s="1"/>
  <c r="S35" s="1"/>
  <c r="Q34" i="3"/>
  <c r="Q35" s="1"/>
  <c r="N36"/>
  <c r="J90"/>
  <c r="M38"/>
  <c r="P63" s="1"/>
  <c r="K9" i="13"/>
  <c r="L8"/>
  <c r="N10"/>
  <c r="K58" i="12"/>
  <c r="AK31"/>
  <c r="AK17"/>
  <c r="AE44"/>
  <c r="L13"/>
  <c r="S43"/>
  <c r="T36" s="1"/>
  <c r="Z7"/>
  <c r="Z8" s="1"/>
  <c r="Z9" s="1"/>
  <c r="Z10" s="1"/>
  <c r="Z11" s="1"/>
  <c r="Z12" s="1"/>
  <c r="Z13" s="1"/>
  <c r="T22"/>
  <c r="T23" s="1"/>
  <c r="T24" s="1"/>
  <c r="T25" s="1"/>
  <c r="S34"/>
  <c r="T28" s="1"/>
  <c r="I15"/>
  <c r="K14"/>
  <c r="J14"/>
  <c r="K7" i="9"/>
  <c r="L6"/>
  <c r="N11"/>
  <c r="J13" i="3"/>
  <c r="J39"/>
  <c r="Q34" i="2"/>
  <c r="I57" s="1"/>
  <c r="R8"/>
  <c r="R32" s="1"/>
  <c r="R9"/>
  <c r="R33" s="1"/>
  <c r="R10"/>
  <c r="R34" s="1"/>
  <c r="Q10"/>
  <c r="Q37" i="3" l="1"/>
  <c r="N37"/>
  <c r="S34" s="1"/>
  <c r="S35" s="1"/>
  <c r="R37"/>
  <c r="R61" s="1"/>
  <c r="J91"/>
  <c r="M39"/>
  <c r="P64" s="1"/>
  <c r="Q36"/>
  <c r="Q60" s="1"/>
  <c r="L87" s="1"/>
  <c r="R34"/>
  <c r="R35" s="1"/>
  <c r="L11" i="2"/>
  <c r="L12" s="1"/>
  <c r="L13" s="1"/>
  <c r="L14" s="1"/>
  <c r="L15" s="1"/>
  <c r="L16" s="1"/>
  <c r="L17" s="1"/>
  <c r="L18" s="1"/>
  <c r="N11" i="13"/>
  <c r="K10"/>
  <c r="L9"/>
  <c r="K59" i="12"/>
  <c r="AK32"/>
  <c r="AK18"/>
  <c r="AE45"/>
  <c r="L14"/>
  <c r="Z5"/>
  <c r="I56" s="1"/>
  <c r="T20"/>
  <c r="I53" s="1"/>
  <c r="L53" s="1"/>
  <c r="T26"/>
  <c r="Z14"/>
  <c r="I16"/>
  <c r="K15"/>
  <c r="J15"/>
  <c r="T29"/>
  <c r="T30" s="1"/>
  <c r="T31" s="1"/>
  <c r="Y25"/>
  <c r="Z16" s="1"/>
  <c r="T37"/>
  <c r="T38" s="1"/>
  <c r="T39" s="1"/>
  <c r="T40" s="1"/>
  <c r="T41" s="1"/>
  <c r="T42" s="1"/>
  <c r="K8" i="9"/>
  <c r="L7"/>
  <c r="T6" i="2"/>
  <c r="T7" s="1"/>
  <c r="N12" i="9"/>
  <c r="J14" i="3"/>
  <c r="J40"/>
  <c r="L57" i="2"/>
  <c r="S9"/>
  <c r="S33" s="1"/>
  <c r="S8"/>
  <c r="S32" s="1"/>
  <c r="S10"/>
  <c r="S34" s="1"/>
  <c r="R35"/>
  <c r="I58" s="1"/>
  <c r="R11"/>
  <c r="L19"/>
  <c r="S39" i="3" l="1"/>
  <c r="S36"/>
  <c r="S60" s="1"/>
  <c r="S63" s="1"/>
  <c r="L89" s="1"/>
  <c r="S37"/>
  <c r="S61" s="1"/>
  <c r="J92"/>
  <c r="M40"/>
  <c r="P65" s="1"/>
  <c r="S38"/>
  <c r="S62" s="1"/>
  <c r="N38"/>
  <c r="U6" i="2"/>
  <c r="U7" s="1"/>
  <c r="U12" s="1"/>
  <c r="U36" s="1"/>
  <c r="AA6"/>
  <c r="AA7" s="1"/>
  <c r="AA11" s="1"/>
  <c r="AA35" s="1"/>
  <c r="W6"/>
  <c r="W7" s="1"/>
  <c r="X6"/>
  <c r="X7" s="1"/>
  <c r="X15" s="1"/>
  <c r="X39" s="1"/>
  <c r="R38" i="3"/>
  <c r="R36"/>
  <c r="R60" s="1"/>
  <c r="R62" s="1"/>
  <c r="L88" s="1"/>
  <c r="Y6" i="2"/>
  <c r="Y7" s="1"/>
  <c r="Y14" s="1"/>
  <c r="Y38" s="1"/>
  <c r="Z6"/>
  <c r="Z7" s="1"/>
  <c r="V6"/>
  <c r="V7" s="1"/>
  <c r="V14" s="1"/>
  <c r="V38" s="1"/>
  <c r="X10"/>
  <c r="X34" s="1"/>
  <c r="X12"/>
  <c r="X36" s="1"/>
  <c r="K11" i="13"/>
  <c r="L10"/>
  <c r="N12"/>
  <c r="K60" i="12"/>
  <c r="T32"/>
  <c r="T33" s="1"/>
  <c r="T34" s="1"/>
  <c r="AK33"/>
  <c r="AK19"/>
  <c r="AK20" s="1"/>
  <c r="AK21" s="1"/>
  <c r="AL6" s="1"/>
  <c r="AE46"/>
  <c r="L15"/>
  <c r="T35"/>
  <c r="I55" s="1"/>
  <c r="Z17"/>
  <c r="Z18" s="1"/>
  <c r="Z19" s="1"/>
  <c r="Z20" s="1"/>
  <c r="Z21" s="1"/>
  <c r="Z22" s="1"/>
  <c r="Z23" s="1"/>
  <c r="Z24" s="1"/>
  <c r="I17"/>
  <c r="K16"/>
  <c r="J16"/>
  <c r="T43"/>
  <c r="K9" i="9"/>
  <c r="L8"/>
  <c r="N13"/>
  <c r="J15" i="3"/>
  <c r="J41"/>
  <c r="L58" i="2"/>
  <c r="U8"/>
  <c r="U32" s="1"/>
  <c r="U11"/>
  <c r="U35" s="1"/>
  <c r="X8"/>
  <c r="X32" s="1"/>
  <c r="X13"/>
  <c r="X37" s="1"/>
  <c r="AB6"/>
  <c r="AB7" s="1"/>
  <c r="Z17"/>
  <c r="Z41" s="1"/>
  <c r="Z14"/>
  <c r="Z38" s="1"/>
  <c r="Z8"/>
  <c r="Z32" s="1"/>
  <c r="Z16"/>
  <c r="Z40" s="1"/>
  <c r="Z15"/>
  <c r="Z39" s="1"/>
  <c r="Z9"/>
  <c r="Z33" s="1"/>
  <c r="Z18"/>
  <c r="Z42" s="1"/>
  <c r="Z13"/>
  <c r="Z37" s="1"/>
  <c r="Z12"/>
  <c r="Z36" s="1"/>
  <c r="Z10"/>
  <c r="Z34" s="1"/>
  <c r="Z11"/>
  <c r="Z35" s="1"/>
  <c r="S36"/>
  <c r="I59" s="1"/>
  <c r="T8"/>
  <c r="T32" s="1"/>
  <c r="T12"/>
  <c r="T36" s="1"/>
  <c r="T9"/>
  <c r="T33" s="1"/>
  <c r="T10"/>
  <c r="T34" s="1"/>
  <c r="T11"/>
  <c r="T35" s="1"/>
  <c r="Y8"/>
  <c r="Y32" s="1"/>
  <c r="Y16"/>
  <c r="Y40" s="1"/>
  <c r="Y15"/>
  <c r="Y39" s="1"/>
  <c r="Y9"/>
  <c r="Y33" s="1"/>
  <c r="Y13"/>
  <c r="Y37" s="1"/>
  <c r="Y10"/>
  <c r="Y34" s="1"/>
  <c r="Y11"/>
  <c r="Y35" s="1"/>
  <c r="AA16"/>
  <c r="AA40" s="1"/>
  <c r="AA15"/>
  <c r="AA39" s="1"/>
  <c r="AA9"/>
  <c r="AA33" s="1"/>
  <c r="AA18"/>
  <c r="AA42" s="1"/>
  <c r="AA13"/>
  <c r="AA37" s="1"/>
  <c r="AA19"/>
  <c r="AA43" s="1"/>
  <c r="AA12"/>
  <c r="AA36" s="1"/>
  <c r="AA17"/>
  <c r="AA41" s="1"/>
  <c r="AA14"/>
  <c r="AA38" s="1"/>
  <c r="S12"/>
  <c r="L20"/>
  <c r="W13" l="1"/>
  <c r="W37" s="1"/>
  <c r="W8"/>
  <c r="W32" s="1"/>
  <c r="W40" s="1"/>
  <c r="I63" s="1"/>
  <c r="W9"/>
  <c r="W33" s="1"/>
  <c r="W14"/>
  <c r="W38" s="1"/>
  <c r="W15"/>
  <c r="W39" s="1"/>
  <c r="V13"/>
  <c r="V37" s="1"/>
  <c r="V10"/>
  <c r="V34" s="1"/>
  <c r="U13"/>
  <c r="U37" s="1"/>
  <c r="U10"/>
  <c r="U34" s="1"/>
  <c r="V9"/>
  <c r="V33" s="1"/>
  <c r="J93" i="3"/>
  <c r="M41"/>
  <c r="P66" s="1"/>
  <c r="T34"/>
  <c r="T35" s="1"/>
  <c r="AA8" i="2"/>
  <c r="AA32" s="1"/>
  <c r="AA44" s="1"/>
  <c r="I67" s="1"/>
  <c r="V8"/>
  <c r="V32" s="1"/>
  <c r="V39" s="1"/>
  <c r="I62" s="1"/>
  <c r="V12"/>
  <c r="V36" s="1"/>
  <c r="V11"/>
  <c r="V35" s="1"/>
  <c r="W11"/>
  <c r="W35" s="1"/>
  <c r="W10"/>
  <c r="W34" s="1"/>
  <c r="Y12"/>
  <c r="Y36" s="1"/>
  <c r="Y42" s="1"/>
  <c r="I65" s="1"/>
  <c r="U9"/>
  <c r="U33" s="1"/>
  <c r="U38" s="1"/>
  <c r="I61" s="1"/>
  <c r="X11"/>
  <c r="X35" s="1"/>
  <c r="X14"/>
  <c r="X38" s="1"/>
  <c r="X16"/>
  <c r="X40" s="1"/>
  <c r="N39" i="3"/>
  <c r="T39"/>
  <c r="T63" s="1"/>
  <c r="AA10" i="2"/>
  <c r="AA34" s="1"/>
  <c r="X9"/>
  <c r="X33" s="1"/>
  <c r="X41" s="1"/>
  <c r="I64" s="1"/>
  <c r="W12"/>
  <c r="W36" s="1"/>
  <c r="Y17"/>
  <c r="Y41" s="1"/>
  <c r="N13" i="13"/>
  <c r="K12"/>
  <c r="L11"/>
  <c r="L16" i="12"/>
  <c r="T27"/>
  <c r="I54" s="1"/>
  <c r="L54" s="1"/>
  <c r="L55" s="1"/>
  <c r="L56" s="1"/>
  <c r="K61"/>
  <c r="AK34"/>
  <c r="AE47"/>
  <c r="AE48" s="1"/>
  <c r="AE49" s="1"/>
  <c r="AF35" s="1"/>
  <c r="Z15"/>
  <c r="I57" s="1"/>
  <c r="K17"/>
  <c r="I18"/>
  <c r="J17"/>
  <c r="Y37"/>
  <c r="Z27" s="1"/>
  <c r="Z25"/>
  <c r="K10" i="9"/>
  <c r="L9"/>
  <c r="N14"/>
  <c r="J16" i="3"/>
  <c r="J42"/>
  <c r="L59" i="2"/>
  <c r="AC6"/>
  <c r="AC7" s="1"/>
  <c r="AB19"/>
  <c r="AB43" s="1"/>
  <c r="AB18"/>
  <c r="AB42" s="1"/>
  <c r="AB13"/>
  <c r="AB37" s="1"/>
  <c r="AB20"/>
  <c r="AB44" s="1"/>
  <c r="AB12"/>
  <c r="AB36" s="1"/>
  <c r="AB17"/>
  <c r="AB41" s="1"/>
  <c r="AB14"/>
  <c r="AB38" s="1"/>
  <c r="AB8"/>
  <c r="AB32" s="1"/>
  <c r="AB16"/>
  <c r="AB40" s="1"/>
  <c r="AB15"/>
  <c r="AB39" s="1"/>
  <c r="AB9"/>
  <c r="AB33" s="1"/>
  <c r="AB10"/>
  <c r="AB34" s="1"/>
  <c r="AB11"/>
  <c r="AB35" s="1"/>
  <c r="T13"/>
  <c r="T37"/>
  <c r="I60" s="1"/>
  <c r="Z19"/>
  <c r="Z43"/>
  <c r="I66" s="1"/>
  <c r="L21"/>
  <c r="AD6" s="1"/>
  <c r="W16" l="1"/>
  <c r="L17" i="12"/>
  <c r="J94" i="3"/>
  <c r="M42"/>
  <c r="P67" s="1"/>
  <c r="AA20" i="2"/>
  <c r="U14"/>
  <c r="X17"/>
  <c r="U34" i="3"/>
  <c r="U35" s="1"/>
  <c r="N40"/>
  <c r="T40"/>
  <c r="T36"/>
  <c r="T60" s="1"/>
  <c r="T64" s="1"/>
  <c r="L90" s="1"/>
  <c r="T37"/>
  <c r="T61" s="1"/>
  <c r="T38"/>
  <c r="T62" s="1"/>
  <c r="Y18" i="2"/>
  <c r="V15"/>
  <c r="K13" i="13"/>
  <c r="L12"/>
  <c r="N14"/>
  <c r="L57" i="12"/>
  <c r="K62"/>
  <c r="AK35"/>
  <c r="AL7"/>
  <c r="J18"/>
  <c r="I19"/>
  <c r="K18"/>
  <c r="Z28"/>
  <c r="Z29" s="1"/>
  <c r="Z30" s="1"/>
  <c r="Z31" s="1"/>
  <c r="Z32" s="1"/>
  <c r="Z33" s="1"/>
  <c r="Z34" s="1"/>
  <c r="Z35" s="1"/>
  <c r="Z36" s="1"/>
  <c r="AE18"/>
  <c r="AF6" s="1"/>
  <c r="L10" i="9"/>
  <c r="K11"/>
  <c r="N15"/>
  <c r="J17" i="3"/>
  <c r="J43"/>
  <c r="L60" i="2"/>
  <c r="L61" s="1"/>
  <c r="L62" s="1"/>
  <c r="L63" s="1"/>
  <c r="L64" s="1"/>
  <c r="L65" s="1"/>
  <c r="L66" s="1"/>
  <c r="L67" s="1"/>
  <c r="AB45"/>
  <c r="I68" s="1"/>
  <c r="AC12"/>
  <c r="AC36" s="1"/>
  <c r="AC17"/>
  <c r="AC41" s="1"/>
  <c r="AC14"/>
  <c r="AC38" s="1"/>
  <c r="AC8"/>
  <c r="AC32" s="1"/>
  <c r="AC20"/>
  <c r="AC44" s="1"/>
  <c r="AC16"/>
  <c r="AC40" s="1"/>
  <c r="AC15"/>
  <c r="AC39" s="1"/>
  <c r="AC9"/>
  <c r="AC33" s="1"/>
  <c r="AC21"/>
  <c r="AC45" s="1"/>
  <c r="AC19"/>
  <c r="AC43" s="1"/>
  <c r="AC18"/>
  <c r="AC42" s="1"/>
  <c r="AC13"/>
  <c r="AC37" s="1"/>
  <c r="AC10"/>
  <c r="AC34" s="1"/>
  <c r="AC11"/>
  <c r="AC35" s="1"/>
  <c r="AB21"/>
  <c r="L22"/>
  <c r="AE6" s="1"/>
  <c r="AD7"/>
  <c r="M43" i="3" l="1"/>
  <c r="P68" s="1"/>
  <c r="J95"/>
  <c r="U41"/>
  <c r="U36"/>
  <c r="U60" s="1"/>
  <c r="U65" s="1"/>
  <c r="L91" s="1"/>
  <c r="U37"/>
  <c r="U61" s="1"/>
  <c r="U38"/>
  <c r="U62" s="1"/>
  <c r="U39"/>
  <c r="U63" s="1"/>
  <c r="U40"/>
  <c r="U64" s="1"/>
  <c r="L18" i="12"/>
  <c r="N41" i="3"/>
  <c r="W41"/>
  <c r="W65" s="1"/>
  <c r="V41"/>
  <c r="V65" s="1"/>
  <c r="W34"/>
  <c r="W35" s="1"/>
  <c r="V34"/>
  <c r="V35" s="1"/>
  <c r="N15" i="13"/>
  <c r="K14"/>
  <c r="L13"/>
  <c r="K63" i="12"/>
  <c r="AL8"/>
  <c r="AL9" s="1"/>
  <c r="AL10" s="1"/>
  <c r="AL11" s="1"/>
  <c r="AL12" s="1"/>
  <c r="AL13" s="1"/>
  <c r="AL14" s="1"/>
  <c r="AL15" s="1"/>
  <c r="AL16" s="1"/>
  <c r="AL17" s="1"/>
  <c r="AL18" s="1"/>
  <c r="AL19" s="1"/>
  <c r="AL20" s="1"/>
  <c r="AK36"/>
  <c r="AF36"/>
  <c r="AF21"/>
  <c r="Z26"/>
  <c r="I58" s="1"/>
  <c r="L58" s="1"/>
  <c r="Y50"/>
  <c r="Z39" s="1"/>
  <c r="AF7"/>
  <c r="AF8" s="1"/>
  <c r="AF9" s="1"/>
  <c r="AF10" s="1"/>
  <c r="AF11" s="1"/>
  <c r="AF12" s="1"/>
  <c r="AF13" s="1"/>
  <c r="AF14" s="1"/>
  <c r="AF15" s="1"/>
  <c r="AF16" s="1"/>
  <c r="AF17" s="1"/>
  <c r="I20"/>
  <c r="J19"/>
  <c r="K19"/>
  <c r="Z37"/>
  <c r="L11" i="9"/>
  <c r="K12"/>
  <c r="N16"/>
  <c r="J18" i="3"/>
  <c r="J44"/>
  <c r="L68" i="2"/>
  <c r="AC46"/>
  <c r="I69" s="1"/>
  <c r="AC22"/>
  <c r="AD22"/>
  <c r="AD46" s="1"/>
  <c r="AD17"/>
  <c r="AD41" s="1"/>
  <c r="AD14"/>
  <c r="AD38" s="1"/>
  <c r="AD8"/>
  <c r="AD32" s="1"/>
  <c r="AD20"/>
  <c r="AD44" s="1"/>
  <c r="AD16"/>
  <c r="AD40" s="1"/>
  <c r="AD15"/>
  <c r="AD39" s="1"/>
  <c r="AD9"/>
  <c r="AD33" s="1"/>
  <c r="AD19"/>
  <c r="AD43" s="1"/>
  <c r="AD18"/>
  <c r="AD42" s="1"/>
  <c r="AD13"/>
  <c r="AD37" s="1"/>
  <c r="AD21"/>
  <c r="AD45" s="1"/>
  <c r="AD12"/>
  <c r="AD36" s="1"/>
  <c r="AD10"/>
  <c r="AD34" s="1"/>
  <c r="AD11"/>
  <c r="AD35" s="1"/>
  <c r="L23"/>
  <c r="AF6" s="1"/>
  <c r="AE7"/>
  <c r="V42" i="3" l="1"/>
  <c r="V36"/>
  <c r="V60" s="1"/>
  <c r="V66" s="1"/>
  <c r="L92" s="1"/>
  <c r="V37"/>
  <c r="V61" s="1"/>
  <c r="V38"/>
  <c r="V62" s="1"/>
  <c r="V39"/>
  <c r="V63" s="1"/>
  <c r="V40"/>
  <c r="V64" s="1"/>
  <c r="M44"/>
  <c r="P69" s="1"/>
  <c r="J96"/>
  <c r="N42"/>
  <c r="W42"/>
  <c r="W66" s="1"/>
  <c r="L19" i="12"/>
  <c r="W43" i="3"/>
  <c r="W36"/>
  <c r="W60" s="1"/>
  <c r="W67" s="1"/>
  <c r="L93" s="1"/>
  <c r="W37"/>
  <c r="W61" s="1"/>
  <c r="W38"/>
  <c r="W62" s="1"/>
  <c r="W39"/>
  <c r="W63" s="1"/>
  <c r="W40"/>
  <c r="W64" s="1"/>
  <c r="K15" i="13"/>
  <c r="L14"/>
  <c r="N16"/>
  <c r="AL5" i="12"/>
  <c r="I63" s="1"/>
  <c r="K64"/>
  <c r="L65" s="1"/>
  <c r="AL21"/>
  <c r="AK37"/>
  <c r="AK38" s="1"/>
  <c r="AK39" s="1"/>
  <c r="AL23" s="1"/>
  <c r="AF37"/>
  <c r="AF38" s="1"/>
  <c r="AF39" s="1"/>
  <c r="AF40" s="1"/>
  <c r="AF41" s="1"/>
  <c r="AF42" s="1"/>
  <c r="AF43" s="1"/>
  <c r="AF22"/>
  <c r="AF23" s="1"/>
  <c r="AF24" s="1"/>
  <c r="AF25" s="1"/>
  <c r="AF26" s="1"/>
  <c r="AF27" s="1"/>
  <c r="AF28" s="1"/>
  <c r="AF29" s="1"/>
  <c r="AF30" s="1"/>
  <c r="AF31" s="1"/>
  <c r="AF32" s="1"/>
  <c r="AF5"/>
  <c r="I60" s="1"/>
  <c r="K20"/>
  <c r="I21"/>
  <c r="J20"/>
  <c r="Z40"/>
  <c r="Z41" s="1"/>
  <c r="Z42" s="1"/>
  <c r="Z43" s="1"/>
  <c r="Z44" s="1"/>
  <c r="Z45" s="1"/>
  <c r="Z46" s="1"/>
  <c r="Z47" s="1"/>
  <c r="Z48" s="1"/>
  <c r="Z49" s="1"/>
  <c r="AF18"/>
  <c r="K13" i="9"/>
  <c r="L12"/>
  <c r="N17"/>
  <c r="J19" i="3"/>
  <c r="J45"/>
  <c r="L69" i="2"/>
  <c r="AD23"/>
  <c r="AD47"/>
  <c r="I70" s="1"/>
  <c r="AE23"/>
  <c r="AE47" s="1"/>
  <c r="AE20"/>
  <c r="AE44" s="1"/>
  <c r="AE16"/>
  <c r="AE40" s="1"/>
  <c r="AE15"/>
  <c r="AE39" s="1"/>
  <c r="AE9"/>
  <c r="AE33" s="1"/>
  <c r="AE19"/>
  <c r="AE43" s="1"/>
  <c r="AE18"/>
  <c r="AE42" s="1"/>
  <c r="AE13"/>
  <c r="AE37" s="1"/>
  <c r="AE21"/>
  <c r="AE45" s="1"/>
  <c r="AE12"/>
  <c r="AE36" s="1"/>
  <c r="AE22"/>
  <c r="AE46" s="1"/>
  <c r="AE17"/>
  <c r="AE41" s="1"/>
  <c r="AE14"/>
  <c r="AE38" s="1"/>
  <c r="AE8"/>
  <c r="AE32" s="1"/>
  <c r="AE10"/>
  <c r="AE34" s="1"/>
  <c r="AE11"/>
  <c r="AE35" s="1"/>
  <c r="L24"/>
  <c r="AG6" s="1"/>
  <c r="AF7"/>
  <c r="M45" i="3" l="1"/>
  <c r="P70" s="1"/>
  <c r="J97"/>
  <c r="N43"/>
  <c r="X43"/>
  <c r="X67" s="1"/>
  <c r="X34"/>
  <c r="X35" s="1"/>
  <c r="L20" i="12"/>
  <c r="N17" i="13"/>
  <c r="K16"/>
  <c r="L15"/>
  <c r="K65" i="12"/>
  <c r="L66" s="1"/>
  <c r="AF44"/>
  <c r="AL24"/>
  <c r="AL25" s="1"/>
  <c r="AL26" s="1"/>
  <c r="AL27" s="1"/>
  <c r="AL28" s="1"/>
  <c r="AL29" s="1"/>
  <c r="AL30" s="1"/>
  <c r="AL31" s="1"/>
  <c r="AL32" s="1"/>
  <c r="AL33" s="1"/>
  <c r="AL34" s="1"/>
  <c r="AL35" s="1"/>
  <c r="AL36" s="1"/>
  <c r="AL37" s="1"/>
  <c r="AF19"/>
  <c r="I61" s="1"/>
  <c r="AF33"/>
  <c r="Z38"/>
  <c r="I59" s="1"/>
  <c r="L59" s="1"/>
  <c r="L60" s="1"/>
  <c r="Z50"/>
  <c r="I22"/>
  <c r="J21"/>
  <c r="K21"/>
  <c r="L21" s="1"/>
  <c r="L13" i="9"/>
  <c r="K14"/>
  <c r="N18"/>
  <c r="J20" i="3"/>
  <c r="J46"/>
  <c r="L70" i="2"/>
  <c r="AF19"/>
  <c r="AF43" s="1"/>
  <c r="AF18"/>
  <c r="AF42" s="1"/>
  <c r="AF13"/>
  <c r="AF37" s="1"/>
  <c r="AF21"/>
  <c r="AF45" s="1"/>
  <c r="AF12"/>
  <c r="AF36" s="1"/>
  <c r="AF23"/>
  <c r="AF47" s="1"/>
  <c r="AF22"/>
  <c r="AF46" s="1"/>
  <c r="AF17"/>
  <c r="AF41" s="1"/>
  <c r="AF14"/>
  <c r="AF38" s="1"/>
  <c r="AF8"/>
  <c r="AF32" s="1"/>
  <c r="AF24"/>
  <c r="AF48" s="1"/>
  <c r="AF20"/>
  <c r="AF44" s="1"/>
  <c r="AF16"/>
  <c r="AF40" s="1"/>
  <c r="AF15"/>
  <c r="AF39" s="1"/>
  <c r="AF9"/>
  <c r="AF33" s="1"/>
  <c r="AF10"/>
  <c r="AF34" s="1"/>
  <c r="AF11"/>
  <c r="AF35" s="1"/>
  <c r="AE48"/>
  <c r="I71" s="1"/>
  <c r="AE24"/>
  <c r="L25"/>
  <c r="N44" i="3" l="1"/>
  <c r="Y44"/>
  <c r="Y68" s="1"/>
  <c r="Y34"/>
  <c r="Y35" s="1"/>
  <c r="J98"/>
  <c r="M46"/>
  <c r="P71" s="1"/>
  <c r="X36"/>
  <c r="X60" s="1"/>
  <c r="X37"/>
  <c r="X61" s="1"/>
  <c r="X38"/>
  <c r="X62" s="1"/>
  <c r="X39"/>
  <c r="X63" s="1"/>
  <c r="X40"/>
  <c r="X64" s="1"/>
  <c r="X41"/>
  <c r="X65" s="1"/>
  <c r="X42"/>
  <c r="X66" s="1"/>
  <c r="L61" i="12"/>
  <c r="L16" i="13"/>
  <c r="L17" s="1"/>
  <c r="P11"/>
  <c r="P12"/>
  <c r="P7"/>
  <c r="Q7" s="1"/>
  <c r="P14"/>
  <c r="P16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K17"/>
  <c r="P13"/>
  <c r="P8"/>
  <c r="P10"/>
  <c r="P15"/>
  <c r="P9"/>
  <c r="L18"/>
  <c r="N18"/>
  <c r="K66" i="12"/>
  <c r="L67" s="1"/>
  <c r="AF45"/>
  <c r="I23"/>
  <c r="K22"/>
  <c r="L22" s="1"/>
  <c r="J22"/>
  <c r="K15" i="9"/>
  <c r="L14"/>
  <c r="N19"/>
  <c r="J21" i="3"/>
  <c r="J47"/>
  <c r="L71" i="2"/>
  <c r="AG7"/>
  <c r="AG20" s="1"/>
  <c r="AG44" s="1"/>
  <c r="AH6"/>
  <c r="AF49"/>
  <c r="I72" s="1"/>
  <c r="AF25"/>
  <c r="L26"/>
  <c r="AI6" s="1"/>
  <c r="AI7" s="1"/>
  <c r="N45" i="3" l="1"/>
  <c r="Z45"/>
  <c r="Z69" s="1"/>
  <c r="Z34"/>
  <c r="Z35" s="1"/>
  <c r="X44"/>
  <c r="Y45"/>
  <c r="Y36"/>
  <c r="Y60" s="1"/>
  <c r="Y69" s="1"/>
  <c r="L95" s="1"/>
  <c r="Y37"/>
  <c r="Y61" s="1"/>
  <c r="Y38"/>
  <c r="Y62" s="1"/>
  <c r="Y39"/>
  <c r="Y63" s="1"/>
  <c r="Y40"/>
  <c r="Y64" s="1"/>
  <c r="Y41"/>
  <c r="Y65" s="1"/>
  <c r="Y42"/>
  <c r="Y66" s="1"/>
  <c r="Y43"/>
  <c r="Y67" s="1"/>
  <c r="M47"/>
  <c r="P72" s="1"/>
  <c r="J99"/>
  <c r="X68"/>
  <c r="L94" s="1"/>
  <c r="N19" i="13"/>
  <c r="E17"/>
  <c r="B35"/>
  <c r="Q8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K67" i="12"/>
  <c r="L68" s="1"/>
  <c r="AF46"/>
  <c r="AL38"/>
  <c r="AL22" s="1"/>
  <c r="I64" s="1"/>
  <c r="K23"/>
  <c r="L23" s="1"/>
  <c r="I24"/>
  <c r="J23"/>
  <c r="K16" i="9"/>
  <c r="L16" s="1"/>
  <c r="L15"/>
  <c r="AG18" i="2"/>
  <c r="AG42" s="1"/>
  <c r="AG24"/>
  <c r="AG48" s="1"/>
  <c r="AG22"/>
  <c r="AG46" s="1"/>
  <c r="AG16"/>
  <c r="AG40" s="1"/>
  <c r="AG15"/>
  <c r="AG39" s="1"/>
  <c r="AG14"/>
  <c r="AG38" s="1"/>
  <c r="AG23"/>
  <c r="AG47" s="1"/>
  <c r="N20" i="9"/>
  <c r="J22" i="3"/>
  <c r="J48"/>
  <c r="AG12" i="2"/>
  <c r="AG36" s="1"/>
  <c r="AG21"/>
  <c r="AG45" s="1"/>
  <c r="AG11"/>
  <c r="AG35" s="1"/>
  <c r="AG9"/>
  <c r="AG33" s="1"/>
  <c r="AG13"/>
  <c r="AG37" s="1"/>
  <c r="AG25"/>
  <c r="AG49" s="1"/>
  <c r="AG10"/>
  <c r="AG34" s="1"/>
  <c r="AG17"/>
  <c r="AG41" s="1"/>
  <c r="AG19"/>
  <c r="AG43" s="1"/>
  <c r="AG8"/>
  <c r="AG32" s="1"/>
  <c r="L72"/>
  <c r="AI24"/>
  <c r="AI48" s="1"/>
  <c r="AI20"/>
  <c r="AI44" s="1"/>
  <c r="AI16"/>
  <c r="AI40" s="1"/>
  <c r="AI12"/>
  <c r="AI36" s="1"/>
  <c r="AI8"/>
  <c r="AI32" s="1"/>
  <c r="AI25"/>
  <c r="AI49" s="1"/>
  <c r="AI21"/>
  <c r="AI45" s="1"/>
  <c r="AI17"/>
  <c r="AI41" s="1"/>
  <c r="AI13"/>
  <c r="AI37" s="1"/>
  <c r="AI9"/>
  <c r="AI33" s="1"/>
  <c r="AI26"/>
  <c r="AI50" s="1"/>
  <c r="AI22"/>
  <c r="AI46" s="1"/>
  <c r="AI18"/>
  <c r="AI42" s="1"/>
  <c r="AI14"/>
  <c r="AI38" s="1"/>
  <c r="AI27"/>
  <c r="AI51" s="1"/>
  <c r="AI23"/>
  <c r="AI47" s="1"/>
  <c r="AI19"/>
  <c r="AI43" s="1"/>
  <c r="AI15"/>
  <c r="AI39" s="1"/>
  <c r="AI10"/>
  <c r="AI34" s="1"/>
  <c r="AI11"/>
  <c r="AI35" s="1"/>
  <c r="AH7"/>
  <c r="L27"/>
  <c r="M6" s="1"/>
  <c r="P15" i="9" l="1"/>
  <c r="N46" i="3"/>
  <c r="AA46"/>
  <c r="AA70" s="1"/>
  <c r="AA34"/>
  <c r="AA35" s="1"/>
  <c r="Z46"/>
  <c r="Z36"/>
  <c r="Z60" s="1"/>
  <c r="Z70" s="1"/>
  <c r="L96" s="1"/>
  <c r="Z37"/>
  <c r="Z61" s="1"/>
  <c r="Z38"/>
  <c r="Z62" s="1"/>
  <c r="Z39"/>
  <c r="Z63" s="1"/>
  <c r="Z40"/>
  <c r="Z64" s="1"/>
  <c r="Z41"/>
  <c r="Z65" s="1"/>
  <c r="Z42"/>
  <c r="Z66" s="1"/>
  <c r="Z43"/>
  <c r="Z67" s="1"/>
  <c r="Z44"/>
  <c r="Z68" s="1"/>
  <c r="M48"/>
  <c r="P73" s="1"/>
  <c r="J100"/>
  <c r="N20" i="13"/>
  <c r="Q57"/>
  <c r="K68" i="12"/>
  <c r="L69" s="1"/>
  <c r="AF47"/>
  <c r="AL39"/>
  <c r="P13" i="9"/>
  <c r="P11"/>
  <c r="P9"/>
  <c r="P10"/>
  <c r="J24" i="12"/>
  <c r="I25"/>
  <c r="K24"/>
  <c r="L24" s="1"/>
  <c r="K17" i="9"/>
  <c r="P8"/>
  <c r="P16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7"/>
  <c r="Q7" s="1"/>
  <c r="P12"/>
  <c r="P14"/>
  <c r="L18"/>
  <c r="L17"/>
  <c r="E17" s="1"/>
  <c r="N21"/>
  <c r="J23" i="3"/>
  <c r="J49"/>
  <c r="AG26" i="2"/>
  <c r="AG50"/>
  <c r="I73" s="1"/>
  <c r="L73" s="1"/>
  <c r="AI28"/>
  <c r="AI52"/>
  <c r="I75" s="1"/>
  <c r="AH24"/>
  <c r="AH48" s="1"/>
  <c r="AH21"/>
  <c r="AH45" s="1"/>
  <c r="AH12"/>
  <c r="AH36" s="1"/>
  <c r="AH25"/>
  <c r="AH49" s="1"/>
  <c r="AH23"/>
  <c r="AH47" s="1"/>
  <c r="AH22"/>
  <c r="AH46" s="1"/>
  <c r="AH17"/>
  <c r="AH41" s="1"/>
  <c r="AH14"/>
  <c r="AH38" s="1"/>
  <c r="AH8"/>
  <c r="AH32" s="1"/>
  <c r="AH26"/>
  <c r="AH50" s="1"/>
  <c r="AH20"/>
  <c r="AH44" s="1"/>
  <c r="AH16"/>
  <c r="AH40" s="1"/>
  <c r="AH15"/>
  <c r="AH39" s="1"/>
  <c r="AH9"/>
  <c r="AH33" s="1"/>
  <c r="AH19"/>
  <c r="AH43" s="1"/>
  <c r="AH18"/>
  <c r="AH42" s="1"/>
  <c r="AH13"/>
  <c r="AH37" s="1"/>
  <c r="AH10"/>
  <c r="AH34" s="1"/>
  <c r="AH11"/>
  <c r="AH35" s="1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N47" i="3" l="1"/>
  <c r="AB47"/>
  <c r="AB71" s="1"/>
  <c r="AB34"/>
  <c r="AB35" s="1"/>
  <c r="AA47"/>
  <c r="AA36"/>
  <c r="AA60" s="1"/>
  <c r="AA71" s="1"/>
  <c r="L97" s="1"/>
  <c r="AA37"/>
  <c r="AA61" s="1"/>
  <c r="AA38"/>
  <c r="AA62" s="1"/>
  <c r="AA39"/>
  <c r="AA63" s="1"/>
  <c r="AA40"/>
  <c r="AA64" s="1"/>
  <c r="AA41"/>
  <c r="AA65" s="1"/>
  <c r="AA42"/>
  <c r="AA66" s="1"/>
  <c r="AA43"/>
  <c r="AA67" s="1"/>
  <c r="AA44"/>
  <c r="AA68" s="1"/>
  <c r="AA45"/>
  <c r="AA69" s="1"/>
  <c r="Q8" i="9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J101" i="3"/>
  <c r="M49"/>
  <c r="P74" s="1"/>
  <c r="R6" i="13"/>
  <c r="Q2"/>
  <c r="N21"/>
  <c r="K69" i="12"/>
  <c r="AF48"/>
  <c r="AF49" s="1"/>
  <c r="AF34"/>
  <c r="I62" s="1"/>
  <c r="L62" s="1"/>
  <c r="L63" s="1"/>
  <c r="L64" s="1"/>
  <c r="I26"/>
  <c r="J25"/>
  <c r="K25"/>
  <c r="L25" s="1"/>
  <c r="B35" i="9"/>
  <c r="N22"/>
  <c r="J24" i="3"/>
  <c r="J50"/>
  <c r="AH51" i="2"/>
  <c r="I74" s="1"/>
  <c r="L74" s="1"/>
  <c r="L75" s="1"/>
  <c r="AH27"/>
  <c r="M27"/>
  <c r="M50" i="3" l="1"/>
  <c r="P75" s="1"/>
  <c r="J102"/>
  <c r="N48"/>
  <c r="AC48"/>
  <c r="AC72" s="1"/>
  <c r="AC34"/>
  <c r="AC35" s="1"/>
  <c r="AB48"/>
  <c r="AB36"/>
  <c r="AB60" s="1"/>
  <c r="AB72" s="1"/>
  <c r="L98" s="1"/>
  <c r="AB37"/>
  <c r="AB61" s="1"/>
  <c r="AB38"/>
  <c r="AB62" s="1"/>
  <c r="AB39"/>
  <c r="AB63" s="1"/>
  <c r="AB40"/>
  <c r="AB64" s="1"/>
  <c r="AB41"/>
  <c r="AB65" s="1"/>
  <c r="AB42"/>
  <c r="AB66" s="1"/>
  <c r="AB43"/>
  <c r="AB67" s="1"/>
  <c r="AB44"/>
  <c r="AB68" s="1"/>
  <c r="AB45"/>
  <c r="AB69" s="1"/>
  <c r="AB46"/>
  <c r="AB70" s="1"/>
  <c r="N22" i="13"/>
  <c r="R7"/>
  <c r="S6"/>
  <c r="L70" i="12"/>
  <c r="J49"/>
  <c r="J50" s="1"/>
  <c r="K26"/>
  <c r="L26" s="1"/>
  <c r="J26"/>
  <c r="Q57" i="9"/>
  <c r="N23"/>
  <c r="J25" i="3"/>
  <c r="J51"/>
  <c r="L76" i="2"/>
  <c r="M56" s="1"/>
  <c r="J103" i="3" l="1"/>
  <c r="M51"/>
  <c r="P76" s="1"/>
  <c r="N49"/>
  <c r="AD49"/>
  <c r="AD73" s="1"/>
  <c r="AD34"/>
  <c r="AD35" s="1"/>
  <c r="AC49"/>
  <c r="AC36"/>
  <c r="AC60" s="1"/>
  <c r="AC73" s="1"/>
  <c r="L99" s="1"/>
  <c r="AC37"/>
  <c r="AC61" s="1"/>
  <c r="AC38"/>
  <c r="AC62" s="1"/>
  <c r="AC39"/>
  <c r="AC63" s="1"/>
  <c r="AC40"/>
  <c r="AC64" s="1"/>
  <c r="AC41"/>
  <c r="AC65" s="1"/>
  <c r="AC42"/>
  <c r="AC66" s="1"/>
  <c r="AC43"/>
  <c r="AC67" s="1"/>
  <c r="AC44"/>
  <c r="AC68" s="1"/>
  <c r="AC45"/>
  <c r="AC69" s="1"/>
  <c r="AC46"/>
  <c r="AC70" s="1"/>
  <c r="AC47"/>
  <c r="AC71" s="1"/>
  <c r="N23" i="13"/>
  <c r="R8"/>
  <c r="S7"/>
  <c r="J51" i="12"/>
  <c r="R6" i="9"/>
  <c r="R7" s="1"/>
  <c r="Q2"/>
  <c r="L27" i="12"/>
  <c r="N24" i="9"/>
  <c r="J26" i="3"/>
  <c r="J52"/>
  <c r="M57" i="2"/>
  <c r="M58" s="1"/>
  <c r="M59" s="1"/>
  <c r="M60" s="1"/>
  <c r="M61" s="1"/>
  <c r="M62" s="1"/>
  <c r="M63" s="1"/>
  <c r="M64" s="1"/>
  <c r="M65" s="1"/>
  <c r="N56"/>
  <c r="N50" i="3" l="1"/>
  <c r="AE50"/>
  <c r="AE74" s="1"/>
  <c r="AE34"/>
  <c r="AE35" s="1"/>
  <c r="J104"/>
  <c r="M52"/>
  <c r="P77" s="1"/>
  <c r="AD50"/>
  <c r="AD36"/>
  <c r="AD60" s="1"/>
  <c r="AD74" s="1"/>
  <c r="L100" s="1"/>
  <c r="AD37"/>
  <c r="AD61" s="1"/>
  <c r="AD38"/>
  <c r="AD62" s="1"/>
  <c r="AD39"/>
  <c r="AD63" s="1"/>
  <c r="AD40"/>
  <c r="AD64" s="1"/>
  <c r="AD41"/>
  <c r="AD65" s="1"/>
  <c r="AD42"/>
  <c r="AD66" s="1"/>
  <c r="AD43"/>
  <c r="AD67" s="1"/>
  <c r="AD44"/>
  <c r="AD68" s="1"/>
  <c r="AD45"/>
  <c r="AD69" s="1"/>
  <c r="AD46"/>
  <c r="AD70" s="1"/>
  <c r="AD47"/>
  <c r="AD71" s="1"/>
  <c r="AD48"/>
  <c r="AD72" s="1"/>
  <c r="N24" i="13"/>
  <c r="R9"/>
  <c r="S8"/>
  <c r="J52" i="12"/>
  <c r="M49"/>
  <c r="M50" s="1"/>
  <c r="M51" s="1"/>
  <c r="S6" i="9"/>
  <c r="M6" i="12"/>
  <c r="L2"/>
  <c r="R8" i="9"/>
  <c r="S7"/>
  <c r="N25"/>
  <c r="J27" i="3"/>
  <c r="J54" s="1"/>
  <c r="J53"/>
  <c r="M66" i="2"/>
  <c r="M67" s="1"/>
  <c r="M68" s="1"/>
  <c r="M69" s="1"/>
  <c r="M70" s="1"/>
  <c r="M71" s="1"/>
  <c r="M72" s="1"/>
  <c r="M73" s="1"/>
  <c r="M74" s="1"/>
  <c r="M75" s="1"/>
  <c r="N57"/>
  <c r="N58"/>
  <c r="M53" i="3" l="1"/>
  <c r="P78" s="1"/>
  <c r="J105"/>
  <c r="AE51"/>
  <c r="AE36"/>
  <c r="AE60" s="1"/>
  <c r="AE75" s="1"/>
  <c r="L101" s="1"/>
  <c r="AE37"/>
  <c r="AE61" s="1"/>
  <c r="AE38"/>
  <c r="AE62" s="1"/>
  <c r="AE39"/>
  <c r="AE63" s="1"/>
  <c r="AE40"/>
  <c r="AE64" s="1"/>
  <c r="AE41"/>
  <c r="AE65" s="1"/>
  <c r="AE42"/>
  <c r="AE66" s="1"/>
  <c r="AE43"/>
  <c r="AE67" s="1"/>
  <c r="AE44"/>
  <c r="AE68" s="1"/>
  <c r="AE45"/>
  <c r="AE69" s="1"/>
  <c r="AE46"/>
  <c r="AE70" s="1"/>
  <c r="AE47"/>
  <c r="AE71" s="1"/>
  <c r="AE48"/>
  <c r="AE72" s="1"/>
  <c r="AE49"/>
  <c r="AE73" s="1"/>
  <c r="N51"/>
  <c r="AF51"/>
  <c r="AF75" s="1"/>
  <c r="AF34"/>
  <c r="AF35" s="1"/>
  <c r="J106"/>
  <c r="M54"/>
  <c r="P79" s="1"/>
  <c r="R10" i="13"/>
  <c r="S9"/>
  <c r="N25"/>
  <c r="J53" i="12"/>
  <c r="M52"/>
  <c r="O50"/>
  <c r="N50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R9" i="9"/>
  <c r="S8"/>
  <c r="N26"/>
  <c r="M76" i="2"/>
  <c r="N59"/>
  <c r="N52" i="3" l="1"/>
  <c r="AG52"/>
  <c r="AG76" s="1"/>
  <c r="AG34"/>
  <c r="AG35" s="1"/>
  <c r="AF52"/>
  <c r="AF36"/>
  <c r="AF60" s="1"/>
  <c r="AF76" s="1"/>
  <c r="L102" s="1"/>
  <c r="AF37"/>
  <c r="AF61" s="1"/>
  <c r="AF38"/>
  <c r="AF62" s="1"/>
  <c r="AF39"/>
  <c r="AF63" s="1"/>
  <c r="AF40"/>
  <c r="AF64" s="1"/>
  <c r="AF41"/>
  <c r="AF65" s="1"/>
  <c r="AF42"/>
  <c r="AF66" s="1"/>
  <c r="AF43"/>
  <c r="AF67" s="1"/>
  <c r="AF44"/>
  <c r="AF68" s="1"/>
  <c r="AF45"/>
  <c r="AF69" s="1"/>
  <c r="AF46"/>
  <c r="AF70" s="1"/>
  <c r="AF47"/>
  <c r="AF71" s="1"/>
  <c r="AF48"/>
  <c r="AF72" s="1"/>
  <c r="AF49"/>
  <c r="AF73" s="1"/>
  <c r="AF50"/>
  <c r="AF74" s="1"/>
  <c r="N26" i="13"/>
  <c r="R11"/>
  <c r="S10"/>
  <c r="J54" i="12"/>
  <c r="M53"/>
  <c r="O51"/>
  <c r="N5"/>
  <c r="M27"/>
  <c r="M2" s="1"/>
  <c r="R10" i="9"/>
  <c r="S9"/>
  <c r="N27"/>
  <c r="N60" i="2"/>
  <c r="AG36" i="3" l="1"/>
  <c r="AG60" s="1"/>
  <c r="AG37"/>
  <c r="AG61" s="1"/>
  <c r="AG38"/>
  <c r="AG62" s="1"/>
  <c r="AG39"/>
  <c r="AG63" s="1"/>
  <c r="AG40"/>
  <c r="AG64" s="1"/>
  <c r="AG41"/>
  <c r="AG65" s="1"/>
  <c r="AG42"/>
  <c r="AG66" s="1"/>
  <c r="AG43"/>
  <c r="AG67" s="1"/>
  <c r="AG44"/>
  <c r="AG68" s="1"/>
  <c r="AG45"/>
  <c r="AG69" s="1"/>
  <c r="AG46"/>
  <c r="AG70" s="1"/>
  <c r="AG47"/>
  <c r="AG71" s="1"/>
  <c r="AG48"/>
  <c r="AG72" s="1"/>
  <c r="AG49"/>
  <c r="AG73" s="1"/>
  <c r="AG50"/>
  <c r="AG74" s="1"/>
  <c r="AG51"/>
  <c r="AG75" s="1"/>
  <c r="N53"/>
  <c r="AH34"/>
  <c r="AH35" s="1"/>
  <c r="AH53" s="1"/>
  <c r="AH77" s="1"/>
  <c r="R12" i="13"/>
  <c r="S11"/>
  <c r="N27"/>
  <c r="J55" i="12"/>
  <c r="M54"/>
  <c r="O52"/>
  <c r="N51"/>
  <c r="S10" i="9"/>
  <c r="R11"/>
  <c r="N28"/>
  <c r="N61" i="2"/>
  <c r="AG53" i="3" l="1"/>
  <c r="AG77"/>
  <c r="L103" s="1"/>
  <c r="N54"/>
  <c r="AI54"/>
  <c r="AI78" s="1"/>
  <c r="AI34"/>
  <c r="AI35" s="1"/>
  <c r="AH54"/>
  <c r="AH36"/>
  <c r="AH60" s="1"/>
  <c r="AH78" s="1"/>
  <c r="L104" s="1"/>
  <c r="AH37"/>
  <c r="AH61" s="1"/>
  <c r="AH38"/>
  <c r="AH62" s="1"/>
  <c r="AH39"/>
  <c r="AH63" s="1"/>
  <c r="AH40"/>
  <c r="AH64" s="1"/>
  <c r="AH41"/>
  <c r="AH65" s="1"/>
  <c r="AH42"/>
  <c r="AH66" s="1"/>
  <c r="AH43"/>
  <c r="AH67" s="1"/>
  <c r="AH44"/>
  <c r="AH68" s="1"/>
  <c r="AH45"/>
  <c r="AH69" s="1"/>
  <c r="AH46"/>
  <c r="AH70" s="1"/>
  <c r="AH47"/>
  <c r="AH71" s="1"/>
  <c r="AH48"/>
  <c r="AH72" s="1"/>
  <c r="AH49"/>
  <c r="AH73" s="1"/>
  <c r="AH50"/>
  <c r="AH74" s="1"/>
  <c r="AH51"/>
  <c r="AH75" s="1"/>
  <c r="AH52"/>
  <c r="AH76" s="1"/>
  <c r="N28" i="13"/>
  <c r="R13"/>
  <c r="S12"/>
  <c r="J56" i="12"/>
  <c r="M55"/>
  <c r="O53"/>
  <c r="N52"/>
  <c r="S11" i="9"/>
  <c r="R12"/>
  <c r="N29"/>
  <c r="N62" i="2"/>
  <c r="AJ55" i="3" l="1"/>
  <c r="AJ79" s="1"/>
  <c r="AJ34"/>
  <c r="AJ35" s="1"/>
  <c r="AI55"/>
  <c r="AI36"/>
  <c r="AI60" s="1"/>
  <c r="AI79" s="1"/>
  <c r="L105" s="1"/>
  <c r="AI37"/>
  <c r="AI61" s="1"/>
  <c r="AI38"/>
  <c r="AI62" s="1"/>
  <c r="AI39"/>
  <c r="AI63" s="1"/>
  <c r="AI40"/>
  <c r="AI64" s="1"/>
  <c r="AI41"/>
  <c r="AI65" s="1"/>
  <c r="AI42"/>
  <c r="AI66" s="1"/>
  <c r="AI43"/>
  <c r="AI67" s="1"/>
  <c r="AI44"/>
  <c r="AI68" s="1"/>
  <c r="AI45"/>
  <c r="AI69" s="1"/>
  <c r="AI46"/>
  <c r="AI70" s="1"/>
  <c r="AI47"/>
  <c r="AI71" s="1"/>
  <c r="AI48"/>
  <c r="AI72" s="1"/>
  <c r="AI49"/>
  <c r="AI73" s="1"/>
  <c r="AI50"/>
  <c r="AI74" s="1"/>
  <c r="AI51"/>
  <c r="AI75" s="1"/>
  <c r="AI52"/>
  <c r="AI76" s="1"/>
  <c r="AI53"/>
  <c r="AI77" s="1"/>
  <c r="R14" i="13"/>
  <c r="S13"/>
  <c r="N29"/>
  <c r="J57" i="12"/>
  <c r="M56"/>
  <c r="O54"/>
  <c r="N53"/>
  <c r="R13" i="9"/>
  <c r="S12"/>
  <c r="N30"/>
  <c r="N63" i="2"/>
  <c r="AJ56" i="3" l="1"/>
  <c r="AJ36"/>
  <c r="AJ60" s="1"/>
  <c r="AJ80" s="1"/>
  <c r="L106" s="1"/>
  <c r="M105" s="1"/>
  <c r="M104" s="1"/>
  <c r="M103" s="1"/>
  <c r="M102" s="1"/>
  <c r="M101" s="1"/>
  <c r="M100" s="1"/>
  <c r="M99" s="1"/>
  <c r="M98" s="1"/>
  <c r="M97" s="1"/>
  <c r="M96" s="1"/>
  <c r="M95" s="1"/>
  <c r="M94" s="1"/>
  <c r="M93" s="1"/>
  <c r="M92" s="1"/>
  <c r="M91" s="1"/>
  <c r="M90" s="1"/>
  <c r="M89" s="1"/>
  <c r="M88" s="1"/>
  <c r="M87" s="1"/>
  <c r="M86" s="1"/>
  <c r="M107" s="1"/>
  <c r="N106" s="1"/>
  <c r="AJ37"/>
  <c r="AJ61" s="1"/>
  <c r="AJ38"/>
  <c r="AJ62" s="1"/>
  <c r="AJ39"/>
  <c r="AJ63" s="1"/>
  <c r="AJ40"/>
  <c r="AJ64" s="1"/>
  <c r="AJ41"/>
  <c r="AJ65" s="1"/>
  <c r="AJ42"/>
  <c r="AJ66" s="1"/>
  <c r="AJ43"/>
  <c r="AJ67" s="1"/>
  <c r="AJ44"/>
  <c r="AJ68" s="1"/>
  <c r="AJ45"/>
  <c r="AJ69" s="1"/>
  <c r="AJ46"/>
  <c r="AJ70" s="1"/>
  <c r="AJ47"/>
  <c r="AJ71" s="1"/>
  <c r="AJ48"/>
  <c r="AJ72" s="1"/>
  <c r="AJ49"/>
  <c r="AJ73" s="1"/>
  <c r="AJ50"/>
  <c r="AJ74" s="1"/>
  <c r="AJ51"/>
  <c r="AJ75" s="1"/>
  <c r="AJ52"/>
  <c r="AJ76" s="1"/>
  <c r="AJ53"/>
  <c r="AJ77" s="1"/>
  <c r="AJ54"/>
  <c r="AJ78" s="1"/>
  <c r="N30" i="13"/>
  <c r="R15"/>
  <c r="S14"/>
  <c r="J58" i="12"/>
  <c r="M57"/>
  <c r="O55"/>
  <c r="N54"/>
  <c r="S13" i="9"/>
  <c r="R14"/>
  <c r="N31"/>
  <c r="N64" i="2"/>
  <c r="N103" i="3" l="1"/>
  <c r="O103" s="1"/>
  <c r="N102"/>
  <c r="O102" s="1"/>
  <c r="N101"/>
  <c r="O101" s="1"/>
  <c r="N100"/>
  <c r="O100" s="1"/>
  <c r="N99"/>
  <c r="O99" s="1"/>
  <c r="N98"/>
  <c r="O98" s="1"/>
  <c r="N104"/>
  <c r="O104" s="1"/>
  <c r="N97"/>
  <c r="O97" s="1"/>
  <c r="N96"/>
  <c r="O96" s="1"/>
  <c r="N95"/>
  <c r="O95" s="1"/>
  <c r="N94"/>
  <c r="O94" s="1"/>
  <c r="N93"/>
  <c r="O93" s="1"/>
  <c r="N92"/>
  <c r="O92" s="1"/>
  <c r="N105"/>
  <c r="O105" s="1"/>
  <c r="N91"/>
  <c r="O91" s="1"/>
  <c r="N90"/>
  <c r="O90" s="1"/>
  <c r="N89"/>
  <c r="O89" s="1"/>
  <c r="N88"/>
  <c r="O88" s="1"/>
  <c r="N87"/>
  <c r="O87" s="1"/>
  <c r="N86"/>
  <c r="O106"/>
  <c r="R16" i="13"/>
  <c r="S15"/>
  <c r="N31"/>
  <c r="J59" i="12"/>
  <c r="M58"/>
  <c r="O56"/>
  <c r="N55"/>
  <c r="R15" i="9"/>
  <c r="S14"/>
  <c r="N32"/>
  <c r="N65" i="2"/>
  <c r="N107" i="3" l="1"/>
  <c r="O86"/>
  <c r="O107" s="1"/>
  <c r="R17" i="13"/>
  <c r="S16"/>
  <c r="N32"/>
  <c r="J60" i="12"/>
  <c r="M59"/>
  <c r="O57"/>
  <c r="N56"/>
  <c r="S15" i="9"/>
  <c r="R16"/>
  <c r="N33"/>
  <c r="N66" i="2"/>
  <c r="S86" i="3" l="1"/>
  <c r="S85"/>
  <c r="N33" i="13"/>
  <c r="R18"/>
  <c r="S17"/>
  <c r="J61" i="12"/>
  <c r="M60"/>
  <c r="O58"/>
  <c r="N57"/>
  <c r="R17" i="9"/>
  <c r="S16"/>
  <c r="N34"/>
  <c r="N67" i="2"/>
  <c r="R19" i="13" l="1"/>
  <c r="S18"/>
  <c r="N34"/>
  <c r="J62" i="12"/>
  <c r="M61"/>
  <c r="O59"/>
  <c r="N58"/>
  <c r="R18" i="9"/>
  <c r="S17"/>
  <c r="N35"/>
  <c r="N68" i="2"/>
  <c r="N35" i="13" l="1"/>
  <c r="R20"/>
  <c r="S19"/>
  <c r="J63" i="12"/>
  <c r="M62"/>
  <c r="O60"/>
  <c r="N59"/>
  <c r="S18" i="9"/>
  <c r="R19"/>
  <c r="N36"/>
  <c r="N69" i="2"/>
  <c r="R21" i="13" l="1"/>
  <c r="S20"/>
  <c r="N36"/>
  <c r="J64" i="12"/>
  <c r="M63"/>
  <c r="O61"/>
  <c r="N60"/>
  <c r="R20" i="9"/>
  <c r="S19"/>
  <c r="N37"/>
  <c r="N70" i="2"/>
  <c r="R22" i="13" l="1"/>
  <c r="S21"/>
  <c r="N37"/>
  <c r="J65" i="12"/>
  <c r="M64"/>
  <c r="O64" s="1"/>
  <c r="O62"/>
  <c r="O63"/>
  <c r="N61"/>
  <c r="S20" i="9"/>
  <c r="R21"/>
  <c r="N38"/>
  <c r="N71" i="2"/>
  <c r="R23" i="13" l="1"/>
  <c r="S22"/>
  <c r="N38"/>
  <c r="J66" i="12"/>
  <c r="M65"/>
  <c r="O65" s="1"/>
  <c r="N62"/>
  <c r="S21" i="9"/>
  <c r="R22"/>
  <c r="N39"/>
  <c r="N72" i="2"/>
  <c r="R24" i="13" l="1"/>
  <c r="S23"/>
  <c r="N39"/>
  <c r="J67" i="12"/>
  <c r="M66"/>
  <c r="O66" s="1"/>
  <c r="N63"/>
  <c r="N65"/>
  <c r="R23" i="9"/>
  <c r="S22"/>
  <c r="N40"/>
  <c r="N73" i="2"/>
  <c r="R25" i="13" l="1"/>
  <c r="S24"/>
  <c r="N40"/>
  <c r="J68" i="12"/>
  <c r="M67"/>
  <c r="O67" s="1"/>
  <c r="N64"/>
  <c r="N66"/>
  <c r="S23" i="9"/>
  <c r="R24"/>
  <c r="N41"/>
  <c r="N74" i="2"/>
  <c r="R26" i="13" l="1"/>
  <c r="S25"/>
  <c r="N41"/>
  <c r="J69" i="12"/>
  <c r="M68"/>
  <c r="N67"/>
  <c r="R25" i="9"/>
  <c r="S24"/>
  <c r="N42"/>
  <c r="N75" i="2"/>
  <c r="N76" s="1"/>
  <c r="R55" s="1"/>
  <c r="R27" i="13" l="1"/>
  <c r="S26"/>
  <c r="N42"/>
  <c r="M69" i="12"/>
  <c r="O69" s="1"/>
  <c r="O68"/>
  <c r="N68"/>
  <c r="S25" i="9"/>
  <c r="R26"/>
  <c r="N43"/>
  <c r="R56" i="2"/>
  <c r="M70" i="12" l="1"/>
  <c r="R28" i="13"/>
  <c r="S27"/>
  <c r="N43"/>
  <c r="O70" i="12"/>
  <c r="M31" s="1"/>
  <c r="F58" s="1"/>
  <c r="N69"/>
  <c r="N70" s="1"/>
  <c r="S26" i="9"/>
  <c r="R27"/>
  <c r="N44"/>
  <c r="E36" i="1"/>
  <c r="E37"/>
  <c r="E38"/>
  <c r="E39"/>
  <c r="E40"/>
  <c r="E41"/>
  <c r="E42"/>
  <c r="E43"/>
  <c r="E44"/>
  <c r="E45"/>
  <c r="E35"/>
  <c r="J6"/>
  <c r="I6"/>
  <c r="R29" i="13" l="1"/>
  <c r="S28"/>
  <c r="N44"/>
  <c r="M30" i="12"/>
  <c r="M32"/>
  <c r="F57" s="1"/>
  <c r="R28" i="9"/>
  <c r="S27"/>
  <c r="N45"/>
  <c r="I7" i="1"/>
  <c r="I8" s="1"/>
  <c r="R30" i="13" l="1"/>
  <c r="S29"/>
  <c r="N45"/>
  <c r="M34" i="12"/>
  <c r="F59"/>
  <c r="S28" i="9"/>
  <c r="R29"/>
  <c r="N46"/>
  <c r="I9" i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R31" i="13" l="1"/>
  <c r="S30"/>
  <c r="N46"/>
  <c r="R30" i="9"/>
  <c r="S29"/>
  <c r="N47"/>
  <c r="H6" i="1"/>
  <c r="H7" s="1"/>
  <c r="N47" i="13" l="1"/>
  <c r="R32"/>
  <c r="S31"/>
  <c r="S30" i="9"/>
  <c r="R31"/>
  <c r="N48"/>
  <c r="H8" i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D10"/>
  <c r="D9"/>
  <c r="R33" i="13" l="1"/>
  <c r="S32"/>
  <c r="N48"/>
  <c r="R32" i="9"/>
  <c r="S31"/>
  <c r="N49"/>
  <c r="D11" i="1"/>
  <c r="J7" s="1"/>
  <c r="J8" s="1"/>
  <c r="J9" s="1"/>
  <c r="J10" s="1"/>
  <c r="J11" s="1"/>
  <c r="J12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R34" i="13" l="1"/>
  <c r="S33"/>
  <c r="N49"/>
  <c r="S32" i="9"/>
  <c r="R33"/>
  <c r="N50"/>
  <c r="J27" i="1"/>
  <c r="K6" s="1"/>
  <c r="N50" i="13" l="1"/>
  <c r="R35"/>
  <c r="S34"/>
  <c r="R34" i="9"/>
  <c r="S33"/>
  <c r="N51"/>
  <c r="K7" i="1"/>
  <c r="L6"/>
  <c r="R36" i="13" l="1"/>
  <c r="S35"/>
  <c r="N51"/>
  <c r="S34" i="9"/>
  <c r="R35"/>
  <c r="N52"/>
  <c r="L7" i="1"/>
  <c r="K8"/>
  <c r="N52" i="13" l="1"/>
  <c r="R37"/>
  <c r="S36"/>
  <c r="S35" i="9"/>
  <c r="R36"/>
  <c r="N53"/>
  <c r="L8" i="1"/>
  <c r="K9"/>
  <c r="R38" i="13" l="1"/>
  <c r="S37"/>
  <c r="N53"/>
  <c r="R37" i="9"/>
  <c r="S36"/>
  <c r="N54"/>
  <c r="K10" i="1"/>
  <c r="L9"/>
  <c r="N54" i="13" l="1"/>
  <c r="R39"/>
  <c r="S38"/>
  <c r="S37" i="9"/>
  <c r="R38"/>
  <c r="N55"/>
  <c r="K11" i="1"/>
  <c r="L10"/>
  <c r="R40" i="13" l="1"/>
  <c r="S39"/>
  <c r="N55"/>
  <c r="S38" i="9"/>
  <c r="R39"/>
  <c r="N56"/>
  <c r="K12" i="1"/>
  <c r="L11"/>
  <c r="N56" i="13" l="1"/>
  <c r="R41"/>
  <c r="S40"/>
  <c r="S39" i="9"/>
  <c r="R40"/>
  <c r="K13" i="1"/>
  <c r="L12"/>
  <c r="R42" i="13" l="1"/>
  <c r="S41"/>
  <c r="R41" i="9"/>
  <c r="S40"/>
  <c r="K14" i="1"/>
  <c r="L13"/>
  <c r="R43" i="13" l="1"/>
  <c r="S42"/>
  <c r="R42" i="9"/>
  <c r="S41"/>
  <c r="K15" i="1"/>
  <c r="L14"/>
  <c r="R44" i="13" l="1"/>
  <c r="S43"/>
  <c r="S42" i="9"/>
  <c r="R43"/>
  <c r="K16" i="1"/>
  <c r="L15"/>
  <c r="R45" i="13" l="1"/>
  <c r="S44"/>
  <c r="S43" i="9"/>
  <c r="R44"/>
  <c r="K17" i="1"/>
  <c r="L16"/>
  <c r="R46" i="13" l="1"/>
  <c r="S45"/>
  <c r="R45" i="9"/>
  <c r="S44"/>
  <c r="K18" i="1"/>
  <c r="L17"/>
  <c r="R47" i="13" l="1"/>
  <c r="S46"/>
  <c r="R46" i="9"/>
  <c r="S45"/>
  <c r="K19" i="1"/>
  <c r="L18"/>
  <c r="R48" i="13" l="1"/>
  <c r="S47"/>
  <c r="R47" i="9"/>
  <c r="S46"/>
  <c r="K20" i="1"/>
  <c r="L19"/>
  <c r="R49" i="13" l="1"/>
  <c r="S48"/>
  <c r="R48" i="9"/>
  <c r="S47"/>
  <c r="K21" i="1"/>
  <c r="L20"/>
  <c r="R50" i="13" l="1"/>
  <c r="S49"/>
  <c r="S48" i="9"/>
  <c r="R49"/>
  <c r="K22" i="1"/>
  <c r="L21"/>
  <c r="R51" i="13" l="1"/>
  <c r="S50"/>
  <c r="S49" i="9"/>
  <c r="R50"/>
  <c r="K23" i="1"/>
  <c r="L22"/>
  <c r="R52" i="13" l="1"/>
  <c r="S51"/>
  <c r="S50" i="9"/>
  <c r="R51"/>
  <c r="K24" i="1"/>
  <c r="L23"/>
  <c r="R53" i="13" l="1"/>
  <c r="S52"/>
  <c r="S51" i="9"/>
  <c r="R52"/>
  <c r="K25" i="1"/>
  <c r="L24"/>
  <c r="R54" i="13" l="1"/>
  <c r="S53"/>
  <c r="S52" i="9"/>
  <c r="R53"/>
  <c r="K26" i="1"/>
  <c r="L25"/>
  <c r="R55" i="13" l="1"/>
  <c r="S54"/>
  <c r="R54" i="9"/>
  <c r="S53"/>
  <c r="L26" i="1"/>
  <c r="L27" s="1"/>
  <c r="O8" s="1"/>
  <c r="K27"/>
  <c r="R56" i="13" l="1"/>
  <c r="S55"/>
  <c r="R55" i="9"/>
  <c r="S54"/>
  <c r="R57" i="13" l="1"/>
  <c r="R2" s="1"/>
  <c r="S56"/>
  <c r="S57" s="1"/>
  <c r="S2" s="1"/>
  <c r="R56" i="9"/>
  <c r="S56" s="1"/>
  <c r="S55"/>
  <c r="R57" l="1"/>
  <c r="R2" s="1"/>
  <c r="A35" i="13"/>
  <c r="C35" s="1"/>
  <c r="D17"/>
  <c r="F17" s="1"/>
  <c r="S57" i="9"/>
  <c r="S2" s="1"/>
  <c r="D17" s="1"/>
  <c r="F17" s="1"/>
  <c r="A35" l="1"/>
  <c r="C35" s="1"/>
</calcChain>
</file>

<file path=xl/sharedStrings.xml><?xml version="1.0" encoding="utf-8"?>
<sst xmlns="http://schemas.openxmlformats.org/spreadsheetml/2006/main" count="617" uniqueCount="311">
  <si>
    <t>Структура системы</t>
  </si>
  <si>
    <t xml:space="preserve">Пример 2.8. </t>
  </si>
  <si>
    <t xml:space="preserve"> Модель системы с несколькими терминалами и одной ЭВМ</t>
  </si>
  <si>
    <t>Число терминалов</t>
  </si>
  <si>
    <t>N</t>
  </si>
  <si>
    <t>Время решения</t>
  </si>
  <si>
    <t>Время обдумывания</t>
  </si>
  <si>
    <t>Интенсивность обслуживания</t>
  </si>
  <si>
    <t>Интенсивность поступления заявок</t>
  </si>
  <si>
    <t>Обозначение</t>
  </si>
  <si>
    <t>Значение</t>
  </si>
  <si>
    <t>Входные параметры</t>
  </si>
  <si>
    <t>ρ</t>
  </si>
  <si>
    <t>Загрузка системы λ/μ</t>
  </si>
  <si>
    <t>n</t>
  </si>
  <si>
    <t>k Pn</t>
  </si>
  <si>
    <t>Pn</t>
  </si>
  <si>
    <t>Расчет:</t>
  </si>
  <si>
    <t>M[n]</t>
  </si>
  <si>
    <t>N[ср]</t>
  </si>
  <si>
    <t>μ[ср]</t>
  </si>
  <si>
    <t>M[tp]</t>
  </si>
  <si>
    <t>Значения среднего времени реакции при различных значениях загрузки системы</t>
  </si>
  <si>
    <t>λ [1/s]</t>
  </si>
  <si>
    <t>t[обд] [s]</t>
  </si>
  <si>
    <t>t[реш] [s]</t>
  </si>
  <si>
    <t>μ [1/s]</t>
  </si>
  <si>
    <t>Структура агрегированной модели АЭМ1</t>
  </si>
  <si>
    <t>Структура агрегированной модели АЭМ2</t>
  </si>
  <si>
    <t>Количество терминалов</t>
  </si>
  <si>
    <t xml:space="preserve">Количество каналов </t>
  </si>
  <si>
    <t>Количество процессоров</t>
  </si>
  <si>
    <t>Время передачи по каналу</t>
  </si>
  <si>
    <t>Время обработки</t>
  </si>
  <si>
    <t>Интенсивность передачи по каналу</t>
  </si>
  <si>
    <t>t[к] [s]</t>
  </si>
  <si>
    <t>t[обр] [s]</t>
  </si>
  <si>
    <t>ν [1/s]</t>
  </si>
  <si>
    <t>Загрузка подсистемы каналы-процессоры</t>
  </si>
  <si>
    <t>Расчет</t>
  </si>
  <si>
    <t>АЭМ2</t>
  </si>
  <si>
    <t>μn</t>
  </si>
  <si>
    <t>ν</t>
  </si>
  <si>
    <t>νn</t>
  </si>
  <si>
    <t>К</t>
  </si>
  <si>
    <t>M</t>
  </si>
  <si>
    <t>k πn</t>
  </si>
  <si>
    <t>μ e(m)</t>
  </si>
  <si>
    <t xml:space="preserve"> πm</t>
  </si>
  <si>
    <t xml:space="preserve"> π(0)</t>
  </si>
  <si>
    <t xml:space="preserve"> π(1)</t>
  </si>
  <si>
    <t xml:space="preserve"> π(2)</t>
  </si>
  <si>
    <t xml:space="preserve"> π(3)</t>
  </si>
  <si>
    <t xml:space="preserve"> π(4)</t>
  </si>
  <si>
    <t xml:space="preserve"> π(5)</t>
  </si>
  <si>
    <t xml:space="preserve"> π(6)</t>
  </si>
  <si>
    <t xml:space="preserve"> π(7)</t>
  </si>
  <si>
    <t xml:space="preserve"> π(8)</t>
  </si>
  <si>
    <t xml:space="preserve"> π(9)</t>
  </si>
  <si>
    <t xml:space="preserve"> π(10)</t>
  </si>
  <si>
    <t xml:space="preserve"> π(11)</t>
  </si>
  <si>
    <t xml:space="preserve"> π(12)</t>
  </si>
  <si>
    <t xml:space="preserve"> π(13)</t>
  </si>
  <si>
    <t xml:space="preserve"> π(14)</t>
  </si>
  <si>
    <t xml:space="preserve"> π(15)</t>
  </si>
  <si>
    <t xml:space="preserve"> π(16)</t>
  </si>
  <si>
    <t xml:space="preserve"> π(17)</t>
  </si>
  <si>
    <t xml:space="preserve"> π(18)</t>
  </si>
  <si>
    <t xml:space="preserve"> π(19)</t>
  </si>
  <si>
    <t>μ e(1)</t>
  </si>
  <si>
    <t>μ e(2)</t>
  </si>
  <si>
    <t>μ e(3)</t>
  </si>
  <si>
    <t>μ e(4)</t>
  </si>
  <si>
    <t>μ e(5)</t>
  </si>
  <si>
    <t>μ e(6)</t>
  </si>
  <si>
    <t>μ e(7)</t>
  </si>
  <si>
    <t>μ e(8)</t>
  </si>
  <si>
    <t>μ e(9)</t>
  </si>
  <si>
    <t>μ e(10)</t>
  </si>
  <si>
    <t>μ e(11)</t>
  </si>
  <si>
    <t>μ e(12)</t>
  </si>
  <si>
    <t>μ e(13)</t>
  </si>
  <si>
    <t>μ e(14)</t>
  </si>
  <si>
    <t>μ e(15)</t>
  </si>
  <si>
    <t>μ e(16)</t>
  </si>
  <si>
    <t>μ e(17)</t>
  </si>
  <si>
    <t>μ e(18)</t>
  </si>
  <si>
    <t>μ e(19)</t>
  </si>
  <si>
    <t>μ e(20)</t>
  </si>
  <si>
    <t>μ(2)</t>
  </si>
  <si>
    <t>μ(4)</t>
  </si>
  <si>
    <t>μ(5)</t>
  </si>
  <si>
    <t xml:space="preserve"> π(20)</t>
  </si>
  <si>
    <t>μ ср</t>
  </si>
  <si>
    <t>Расчет АЭМ1</t>
  </si>
  <si>
    <t xml:space="preserve">Пример 3.3. </t>
  </si>
  <si>
    <t>Методика последовательного укрупнения</t>
  </si>
  <si>
    <t xml:space="preserve">Структура модели </t>
  </si>
  <si>
    <t>Интенсивность передачи 1 канала</t>
  </si>
  <si>
    <t>Интенсивность передачи 2 канала</t>
  </si>
  <si>
    <t>μ2 [1/s]</t>
  </si>
  <si>
    <t>μ1 [1/s]</t>
  </si>
  <si>
    <t>Время передачи по 1 каналу</t>
  </si>
  <si>
    <t>Время передачи по 2 каналу</t>
  </si>
  <si>
    <t>t1[к] [s]</t>
  </si>
  <si>
    <t>t2[к] [s]</t>
  </si>
  <si>
    <t>Вероятность поступления заявки в 1 канал</t>
  </si>
  <si>
    <t>q1</t>
  </si>
  <si>
    <t>q2</t>
  </si>
  <si>
    <t>Вероятность поступления заявки во 2 канал</t>
  </si>
  <si>
    <t>Расчет АЭМ 2.2</t>
  </si>
  <si>
    <t>u</t>
  </si>
  <si>
    <t>μ(k)</t>
  </si>
  <si>
    <t>k Sk</t>
  </si>
  <si>
    <t>Структура модели АЭМ1</t>
  </si>
  <si>
    <t>Структура модели АЭМ2</t>
  </si>
  <si>
    <t>Структура модели АЭМ 2.1</t>
  </si>
  <si>
    <t>Структура модели АЭМ 2.2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</si>
  <si>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</si>
  <si>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</si>
  <si>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</si>
  <si>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</si>
  <si>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</si>
  <si>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</si>
  <si>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</si>
  <si>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</si>
  <si>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</si>
  <si>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</si>
  <si>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</si>
  <si>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</si>
  <si>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</si>
  <si>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</si>
  <si>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</si>
  <si>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</si>
  <si>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</si>
  <si>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</si>
  <si>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</si>
  <si>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</si>
  <si>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S0i</t>
  </si>
  <si>
    <t>μ(1)</t>
  </si>
  <si>
    <t>μ(3)</t>
  </si>
  <si>
    <t>μ(6)</t>
  </si>
  <si>
    <t>μ(7)</t>
  </si>
  <si>
    <t>μ(8)</t>
  </si>
  <si>
    <t>μ(9)</t>
  </si>
  <si>
    <t>μ(10)</t>
  </si>
  <si>
    <t>μ(11)</t>
  </si>
  <si>
    <t>μ(12)</t>
  </si>
  <si>
    <t>μ(13)</t>
  </si>
  <si>
    <t>μ(14)</t>
  </si>
  <si>
    <t>μ(15)</t>
  </si>
  <si>
    <t>μ(16)</t>
  </si>
  <si>
    <t>μ(17)</t>
  </si>
  <si>
    <t>μ(18)</t>
  </si>
  <si>
    <t>μ(19)</t>
  </si>
  <si>
    <t>μ(20)</t>
  </si>
  <si>
    <t>Расчет АЭМ 2.1</t>
  </si>
  <si>
    <t>ν (i)</t>
  </si>
  <si>
    <t>Время обработки процессором</t>
  </si>
  <si>
    <t>Интенсивность обработки процессорами</t>
  </si>
  <si>
    <t>k rN</t>
  </si>
  <si>
    <t>η е (1)</t>
  </si>
  <si>
    <t>η е (2)</t>
  </si>
  <si>
    <t>η е (3)</t>
  </si>
  <si>
    <t>η е (4)</t>
  </si>
  <si>
    <t>η е (5)</t>
  </si>
  <si>
    <t>η е (6)</t>
  </si>
  <si>
    <t>η е (7)</t>
  </si>
  <si>
    <t>η е (8)</t>
  </si>
  <si>
    <t>η е (9)</t>
  </si>
  <si>
    <t>η е (10)</t>
  </si>
  <si>
    <t>η е (11)</t>
  </si>
  <si>
    <t>η е (12)</t>
  </si>
  <si>
    <t>η е (13)</t>
  </si>
  <si>
    <t>η е (14)</t>
  </si>
  <si>
    <t>η е (15)</t>
  </si>
  <si>
    <t>η е (16)</t>
  </si>
  <si>
    <t>η е (17)</t>
  </si>
  <si>
    <t>η е (18)</t>
  </si>
  <si>
    <t>η е (19)</t>
  </si>
  <si>
    <t>η е (20)</t>
  </si>
  <si>
    <t>Расчет АЭМ 1</t>
  </si>
  <si>
    <t>η ср</t>
  </si>
  <si>
    <t>N-n</t>
  </si>
  <si>
    <t>Агрегирование на основе принципа эквивалентности потоков</t>
  </si>
  <si>
    <t xml:space="preserve">Пример 3.4. </t>
  </si>
  <si>
    <t>Nср</t>
  </si>
  <si>
    <t>M[tp] = Nср/(N-Nср)*Тобд</t>
  </si>
  <si>
    <t>M[tp] = N/(1-Po)/μ ср-Тобд</t>
  </si>
  <si>
    <t>M[tож] = (Nср-1+Po)/(1-Po)/μ ср</t>
  </si>
  <si>
    <t>Исходные данные</t>
  </si>
  <si>
    <t>Тотк</t>
  </si>
  <si>
    <t>Твосст</t>
  </si>
  <si>
    <t>Тобд</t>
  </si>
  <si>
    <t>Треш</t>
  </si>
  <si>
    <t>m</t>
  </si>
  <si>
    <t>M-m</t>
  </si>
  <si>
    <t xml:space="preserve">Метод квазиэквивалентного укрупнения состояний марковской модели </t>
  </si>
  <si>
    <t>Система: Терминалы (до 50) - Процессоры (до 10)</t>
  </si>
  <si>
    <t>ОП</t>
  </si>
  <si>
    <t>РП</t>
  </si>
  <si>
    <t>Кла</t>
  </si>
  <si>
    <t>Кмю</t>
  </si>
  <si>
    <t>Процессоры с отказами/восст (одна ремонтная бригада)</t>
  </si>
  <si>
    <t>ОткПроц</t>
  </si>
  <si>
    <t>РабПро</t>
  </si>
  <si>
    <t>В с-ме</t>
  </si>
  <si>
    <t>В терм</t>
  </si>
  <si>
    <t>Все распределения промежутков экспоненциальные</t>
  </si>
  <si>
    <t>кPi(m)</t>
  </si>
  <si>
    <t>Pi(m)</t>
  </si>
  <si>
    <t>РПsr</t>
  </si>
  <si>
    <t>кП(n)</t>
  </si>
  <si>
    <t>П(n)</t>
  </si>
  <si>
    <t>Терм-лов</t>
  </si>
  <si>
    <t>Проц-в</t>
  </si>
  <si>
    <t>Средние времена</t>
  </si>
  <si>
    <t>Альфа</t>
  </si>
  <si>
    <t>Бета</t>
  </si>
  <si>
    <t>Ламбда</t>
  </si>
  <si>
    <t>Мю</t>
  </si>
  <si>
    <t>аль/бет</t>
  </si>
  <si>
    <t>ла/мю</t>
  </si>
  <si>
    <t>Выбор числа процессоров:</t>
  </si>
  <si>
    <t>Результаты</t>
  </si>
  <si>
    <t>Мтр</t>
  </si>
  <si>
    <t>Копия для сравнения двух вариантов</t>
  </si>
  <si>
    <t>Инструкция</t>
  </si>
  <si>
    <t>Менять можно:</t>
  </si>
  <si>
    <t>Число терминалов, средние времена - в соотв. ячейках строки 8.</t>
  </si>
  <si>
    <t>Но число процессоров - в раскрывющемся списке ниже надписи в ячейке A13</t>
  </si>
  <si>
    <t>"Выбор числа процессоров:"</t>
  </si>
  <si>
    <t>Эксперименты полезно делать, изменяя данные в листе QEUS (2)</t>
  </si>
  <si>
    <t xml:space="preserve">Если какую-то формулу испортишь, можно восстанвить по оригиналу (лист QEUS) </t>
  </si>
  <si>
    <t>Ich meine das gerade diese Tabelle richtig ist</t>
  </si>
  <si>
    <t xml:space="preserve">Число процессоров = </t>
  </si>
  <si>
    <t>Выбор</t>
  </si>
  <si>
    <t>(При N = 10)</t>
  </si>
  <si>
    <t xml:space="preserve">μ e(4) = </t>
  </si>
  <si>
    <t>μ e(1) =</t>
  </si>
  <si>
    <t>μ e(2) =</t>
  </si>
  <si>
    <t>μ e(3) =</t>
  </si>
  <si>
    <t xml:space="preserve">μ e(5) = </t>
  </si>
  <si>
    <t xml:space="preserve">μ e(6) = </t>
  </si>
  <si>
    <t>μ e(7) =</t>
  </si>
  <si>
    <t>μ e(8) =</t>
  </si>
  <si>
    <t>μ e(9) =</t>
  </si>
  <si>
    <t>μ e(10) =</t>
  </si>
  <si>
    <t>Исх. данные</t>
  </si>
  <si>
    <t>μ e(ср)</t>
  </si>
  <si>
    <t>Копия</t>
  </si>
  <si>
    <t>Control</t>
  </si>
  <si>
    <t>Ncp</t>
  </si>
  <si>
    <t>Пример 3.6 расширенный</t>
  </si>
  <si>
    <t>Рабочая таблица коэф-тов Кмю</t>
  </si>
  <si>
    <t>B -столбец числа процессоров в системе</t>
  </si>
  <si>
    <t>Например, таблица AE3-AN13 соответствует системе с четырьмя процессорами</t>
  </si>
  <si>
    <t xml:space="preserve">C -столбец начала таблицы в листе tbl, соответствующей выбранному числу процессоров </t>
  </si>
  <si>
    <t>Поле со списком - диапазон B1:C11.</t>
  </si>
  <si>
    <t>G1:P13 - использование функции ИНДЕКС (см. Справку Excel)</t>
  </si>
  <si>
    <t>D12 - функция СМЕЩЕНИЕ (см. Справку Excel), позволяя выбрать параметр начала таблицы</t>
  </si>
  <si>
    <t>Серия таблиц.</t>
  </si>
  <si>
    <t>Она начинается со столбца AE (столбец с номером 31) - см. ее выбор в листе wrk,</t>
  </si>
  <si>
    <t>использующий управляющий элемент "Поле со списком" и функции СМЕЩЕНИЕ и ИНДЕКС.</t>
  </si>
  <si>
    <t>В строке 1  даны заголовки десяти таблиц 10х10, каждая из которых соответствует числу процессоров, указанному в строке 1.</t>
  </si>
  <si>
    <t>Например, Таблица для системы с четырьмя процесорами, начинается с 31 столбца листа tbl (столбец AE)</t>
  </si>
  <si>
    <t>Aufgabe 3.1</t>
  </si>
  <si>
    <t>Die 2 Gruppen der Forderungen - absolute Prioritaeten</t>
  </si>
  <si>
    <t>Все распределения экспоненциальные</t>
  </si>
  <si>
    <t>Тs1</t>
  </si>
  <si>
    <t>Тs2</t>
  </si>
  <si>
    <t>Тf1</t>
  </si>
  <si>
    <t>Тf2</t>
  </si>
  <si>
    <t>La1</t>
  </si>
  <si>
    <t>Mu1</t>
  </si>
  <si>
    <t>La2</t>
  </si>
  <si>
    <t>Mu2</t>
  </si>
  <si>
    <t>N1</t>
  </si>
  <si>
    <t>N2</t>
  </si>
  <si>
    <t>Задача.</t>
  </si>
  <si>
    <t>В ИВС РМВ обрабатывается 5 типов заявок разной степени оперативности (срочности).</t>
  </si>
  <si>
    <t xml:space="preserve">Выходные параметры модели – математические ожидания времени реакции системы на заявки каждого типа. </t>
  </si>
  <si>
    <t xml:space="preserve">Имеются ограничения на эти параметры (допустимые времена реакции - условия работоспособности) </t>
  </si>
  <si>
    <t xml:space="preserve">и средние времена «чистой» обработки каждого типа заявок (см. таблицу).  </t>
  </si>
  <si>
    <t>i</t>
  </si>
  <si>
    <t>M[Трешi], сек</t>
  </si>
  <si>
    <t xml:space="preserve">Tr(X)varA </t>
  </si>
  <si>
    <t xml:space="preserve">Tr(X)varВ </t>
  </si>
  <si>
    <t xml:space="preserve">Tr(X)varС </t>
  </si>
  <si>
    <t>Трдопi, сек</t>
  </si>
  <si>
    <t xml:space="preserve">1. Сформулировать целевую функцию, отражающую цель организации обработки зааявок - </t>
  </si>
  <si>
    <t xml:space="preserve">наилучшим образом удовлетворить  условиям работоспособности </t>
  </si>
  <si>
    <t>Подсказка: Постройте функции запаса в вып. ограничений</t>
  </si>
  <si>
    <t>2. С точки зрения этой цели какой вариант лучше (А, В  или С)?</t>
  </si>
  <si>
    <t>Zmin</t>
  </si>
  <si>
    <t>Ф-и запаса</t>
  </si>
  <si>
    <t>Подсказка: Используйте некоторый вектор Р для описания, кого в какую очередь назначить</t>
  </si>
  <si>
    <t>и  матрицу А для описания условий прерывания</t>
  </si>
  <si>
    <t>3 Сформулировать вектор контролируемых факторов, описывающий класс способов обработки заявок</t>
  </si>
  <si>
    <t>4. А что входит в НКФ?</t>
  </si>
  <si>
    <t>в ИВС РМВ из таких условий (дисциплины смешанных приоритетов):</t>
  </si>
  <si>
    <t>5.Какие ограничения уже сейчас можно записать для ПКФ ХХ?</t>
  </si>
  <si>
    <t>Типов звявок N.</t>
  </si>
  <si>
    <t>6. Изобразите все допустимые матрицы А для М=4</t>
  </si>
  <si>
    <t>Каждому тип заявок назначается некоторая очередь, из которой он выбирается на обработку.</t>
  </si>
  <si>
    <t>Очередей может быть от 1 до M. Внутри каждой очереди выбор заявок в порядке поступления в систему.</t>
  </si>
  <si>
    <t>Просмотр очередей в момент освобождения ИВС призводится в порядке номеров очередей от 1 до M.</t>
  </si>
  <si>
    <t xml:space="preserve">Каждая очередь может или иметь, или не иметь права прерывания </t>
  </si>
  <si>
    <t>обработки заявок из очередей более низких приоритетов в момент поступления новой заявки.</t>
  </si>
  <si>
    <t>Реализуйте их для вариантов В и С</t>
  </si>
  <si>
    <t>(вар.А)</t>
  </si>
</sst>
</file>

<file path=xl/styles.xml><?xml version="1.0" encoding="utf-8"?>
<styleSheet xmlns="http://schemas.openxmlformats.org/spreadsheetml/2006/main">
  <numFmts count="9">
    <numFmt numFmtId="164" formatCode="0.0000"/>
    <numFmt numFmtId="165" formatCode="#,##0.0000"/>
    <numFmt numFmtId="166" formatCode="0.000000"/>
    <numFmt numFmtId="167" formatCode="0.000"/>
    <numFmt numFmtId="168" formatCode="0.00000"/>
    <numFmt numFmtId="169" formatCode="#,##0.000"/>
    <numFmt numFmtId="170" formatCode="#,##0.0000000000"/>
    <numFmt numFmtId="171" formatCode="#,##0.00000"/>
    <numFmt numFmtId="172" formatCode="0.000000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3" fillId="0" borderId="0" xfId="0" applyFont="1" applyAlignment="1"/>
    <xf numFmtId="0" fontId="0" fillId="0" borderId="9" xfId="0" applyBorder="1"/>
    <xf numFmtId="0" fontId="1" fillId="0" borderId="0" xfId="0" applyFont="1"/>
    <xf numFmtId="0" fontId="5" fillId="0" borderId="9" xfId="0" applyFont="1" applyBorder="1" applyAlignment="1"/>
    <xf numFmtId="0" fontId="1" fillId="0" borderId="9" xfId="0" applyFont="1" applyBorder="1"/>
    <xf numFmtId="0" fontId="0" fillId="0" borderId="9" xfId="0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2" xfId="0" applyBorder="1"/>
    <xf numFmtId="0" fontId="6" fillId="0" borderId="1" xfId="0" applyFont="1" applyBorder="1" applyAlignment="1"/>
    <xf numFmtId="0" fontId="5" fillId="0" borderId="0" xfId="0" applyFont="1"/>
    <xf numFmtId="0" fontId="4" fillId="0" borderId="9" xfId="0" applyFont="1" applyBorder="1"/>
    <xf numFmtId="0" fontId="0" fillId="0" borderId="12" xfId="0" applyBorder="1"/>
    <xf numFmtId="164" fontId="0" fillId="0" borderId="15" xfId="0" applyNumberFormat="1" applyBorder="1"/>
    <xf numFmtId="164" fontId="0" fillId="0" borderId="12" xfId="0" applyNumberFormat="1" applyBorder="1"/>
    <xf numFmtId="164" fontId="0" fillId="0" borderId="16" xfId="0" applyNumberFormat="1" applyBorder="1"/>
    <xf numFmtId="164" fontId="1" fillId="0" borderId="9" xfId="0" applyNumberFormat="1" applyFont="1" applyBorder="1"/>
    <xf numFmtId="0" fontId="4" fillId="0" borderId="9" xfId="0" applyFont="1" applyFill="1" applyBorder="1"/>
    <xf numFmtId="0" fontId="0" fillId="0" borderId="10" xfId="0" applyBorder="1"/>
    <xf numFmtId="0" fontId="5" fillId="0" borderId="9" xfId="0" applyFont="1" applyFill="1" applyBorder="1"/>
    <xf numFmtId="0" fontId="5" fillId="0" borderId="9" xfId="0" applyFont="1" applyBorder="1"/>
    <xf numFmtId="165" fontId="0" fillId="0" borderId="1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4" fillId="0" borderId="0" xfId="0" applyFont="1"/>
    <xf numFmtId="0" fontId="5" fillId="0" borderId="0" xfId="0" applyFont="1" applyFill="1" applyBorder="1"/>
    <xf numFmtId="0" fontId="0" fillId="0" borderId="20" xfId="0" applyBorder="1"/>
    <xf numFmtId="166" fontId="0" fillId="0" borderId="0" xfId="0" applyNumberFormat="1" applyBorder="1"/>
    <xf numFmtId="166" fontId="0" fillId="0" borderId="13" xfId="0" applyNumberFormat="1" applyBorder="1"/>
    <xf numFmtId="0" fontId="0" fillId="0" borderId="21" xfId="0" applyBorder="1"/>
    <xf numFmtId="0" fontId="0" fillId="0" borderId="22" xfId="0" applyBorder="1"/>
    <xf numFmtId="166" fontId="1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166" fontId="1" fillId="0" borderId="11" xfId="0" applyNumberFormat="1" applyFont="1" applyBorder="1"/>
    <xf numFmtId="166" fontId="0" fillId="0" borderId="15" xfId="0" applyNumberFormat="1" applyBorder="1"/>
    <xf numFmtId="166" fontId="0" fillId="0" borderId="12" xfId="0" applyNumberFormat="1" applyBorder="1"/>
    <xf numFmtId="166" fontId="1" fillId="0" borderId="9" xfId="0" applyNumberFormat="1" applyFont="1" applyBorder="1"/>
    <xf numFmtId="0" fontId="1" fillId="0" borderId="10" xfId="0" applyFont="1" applyBorder="1"/>
    <xf numFmtId="0" fontId="1" fillId="0" borderId="17" xfId="0" applyFont="1" applyBorder="1"/>
    <xf numFmtId="0" fontId="1" fillId="0" borderId="11" xfId="0" applyFont="1" applyBorder="1"/>
    <xf numFmtId="167" fontId="0" fillId="0" borderId="0" xfId="0" applyNumberFormat="1" applyBorder="1"/>
    <xf numFmtId="167" fontId="0" fillId="0" borderId="13" xfId="0" applyNumberFormat="1" applyBorder="1"/>
    <xf numFmtId="167" fontId="1" fillId="0" borderId="0" xfId="0" applyNumberFormat="1" applyFont="1" applyBorder="1"/>
    <xf numFmtId="167" fontId="1" fillId="0" borderId="13" xfId="0" applyNumberFormat="1" applyFont="1" applyBorder="1"/>
    <xf numFmtId="167" fontId="1" fillId="0" borderId="14" xfId="0" applyNumberFormat="1" applyFont="1" applyBorder="1"/>
    <xf numFmtId="0" fontId="0" fillId="0" borderId="13" xfId="0" applyBorder="1"/>
    <xf numFmtId="0" fontId="1" fillId="0" borderId="0" xfId="0" applyFont="1" applyBorder="1"/>
    <xf numFmtId="0" fontId="1" fillId="0" borderId="14" xfId="0" applyFont="1" applyBorder="1"/>
    <xf numFmtId="0" fontId="0" fillId="0" borderId="19" xfId="0" applyBorder="1"/>
    <xf numFmtId="0" fontId="5" fillId="0" borderId="15" xfId="0" applyFont="1" applyBorder="1"/>
    <xf numFmtId="0" fontId="0" fillId="0" borderId="12" xfId="0" applyFill="1" applyBorder="1"/>
    <xf numFmtId="167" fontId="0" fillId="0" borderId="15" xfId="0" applyNumberFormat="1" applyBorder="1"/>
    <xf numFmtId="167" fontId="1" fillId="0" borderId="9" xfId="0" applyNumberFormat="1" applyFont="1" applyBorder="1"/>
    <xf numFmtId="0" fontId="5" fillId="0" borderId="0" xfId="0" applyFont="1" applyFill="1" applyBorder="1" applyAlignment="1"/>
    <xf numFmtId="0" fontId="5" fillId="0" borderId="0" xfId="0" applyFont="1" applyAlignment="1"/>
    <xf numFmtId="0" fontId="5" fillId="0" borderId="23" xfId="0" applyFont="1" applyFill="1" applyBorder="1" applyAlignment="1"/>
    <xf numFmtId="0" fontId="0" fillId="0" borderId="24" xfId="0" applyBorder="1" applyAlignment="1"/>
    <xf numFmtId="0" fontId="5" fillId="0" borderId="25" xfId="0" applyFont="1" applyBorder="1" applyAlignment="1"/>
    <xf numFmtId="167" fontId="0" fillId="0" borderId="26" xfId="0" applyNumberFormat="1" applyBorder="1" applyAlignment="1"/>
    <xf numFmtId="167" fontId="0" fillId="0" borderId="19" xfId="0" applyNumberFormat="1" applyBorder="1"/>
    <xf numFmtId="2" fontId="0" fillId="0" borderId="15" xfId="0" applyNumberFormat="1" applyBorder="1"/>
    <xf numFmtId="2" fontId="0" fillId="0" borderId="12" xfId="0" applyNumberFormat="1" applyBorder="1"/>
    <xf numFmtId="168" fontId="0" fillId="0" borderId="15" xfId="0" applyNumberFormat="1" applyBorder="1"/>
    <xf numFmtId="168" fontId="0" fillId="0" borderId="12" xfId="0" applyNumberFormat="1" applyBorder="1"/>
    <xf numFmtId="168" fontId="1" fillId="0" borderId="9" xfId="0" applyNumberFormat="1" applyFont="1" applyBorder="1"/>
    <xf numFmtId="164" fontId="0" fillId="0" borderId="0" xfId="0" applyNumberFormat="1" applyBorder="1"/>
    <xf numFmtId="2" fontId="1" fillId="0" borderId="9" xfId="0" applyNumberFormat="1" applyFont="1" applyFill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Border="1" applyAlignment="1"/>
    <xf numFmtId="0" fontId="5" fillId="0" borderId="0" xfId="0" applyFont="1" applyBorder="1" applyAlignment="1"/>
    <xf numFmtId="167" fontId="0" fillId="0" borderId="0" xfId="0" applyNumberFormat="1" applyBorder="1" applyAlignment="1"/>
    <xf numFmtId="164" fontId="1" fillId="0" borderId="0" xfId="0" applyNumberFormat="1" applyFont="1" applyBorder="1"/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9" xfId="0" applyFont="1" applyFill="1" applyBorder="1"/>
    <xf numFmtId="0" fontId="0" fillId="0" borderId="1" xfId="0" applyBorder="1"/>
    <xf numFmtId="164" fontId="0" fillId="0" borderId="18" xfId="0" applyNumberFormat="1" applyBorder="1"/>
    <xf numFmtId="0" fontId="5" fillId="0" borderId="15" xfId="0" applyFont="1" applyFill="1" applyBorder="1"/>
    <xf numFmtId="0" fontId="1" fillId="0" borderId="20" xfId="0" applyFont="1" applyBorder="1"/>
    <xf numFmtId="0" fontId="1" fillId="0" borderId="21" xfId="0" applyFont="1" applyBorder="1"/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164" fontId="0" fillId="0" borderId="13" xfId="0" applyNumberForma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6" fontId="1" fillId="0" borderId="0" xfId="0" applyNumberFormat="1" applyFont="1" applyBorder="1"/>
    <xf numFmtId="166" fontId="0" fillId="0" borderId="0" xfId="0" applyNumberFormat="1" applyFont="1" applyBorder="1"/>
    <xf numFmtId="166" fontId="0" fillId="0" borderId="13" xfId="0" applyNumberFormat="1" applyFont="1" applyBorder="1"/>
    <xf numFmtId="166" fontId="0" fillId="0" borderId="14" xfId="0" applyNumberFormat="1" applyBorder="1"/>
    <xf numFmtId="0" fontId="5" fillId="0" borderId="11" xfId="0" applyFont="1" applyBorder="1"/>
    <xf numFmtId="165" fontId="0" fillId="0" borderId="0" xfId="0" applyNumberFormat="1"/>
    <xf numFmtId="165" fontId="0" fillId="0" borderId="15" xfId="0" applyNumberFormat="1" applyBorder="1"/>
    <xf numFmtId="165" fontId="0" fillId="0" borderId="12" xfId="0" applyNumberFormat="1" applyBorder="1"/>
    <xf numFmtId="165" fontId="1" fillId="0" borderId="9" xfId="0" applyNumberFormat="1" applyFont="1" applyBorder="1"/>
    <xf numFmtId="165" fontId="4" fillId="0" borderId="0" xfId="0" applyNumberFormat="1" applyFont="1" applyBorder="1"/>
    <xf numFmtId="165" fontId="0" fillId="0" borderId="0" xfId="0" applyNumberFormat="1" applyBorder="1"/>
    <xf numFmtId="165" fontId="5" fillId="0" borderId="0" xfId="0" applyNumberFormat="1" applyFont="1" applyBorder="1"/>
    <xf numFmtId="165" fontId="1" fillId="0" borderId="0" xfId="0" applyNumberFormat="1" applyFont="1" applyBorder="1"/>
    <xf numFmtId="169" fontId="0" fillId="0" borderId="0" xfId="0" applyNumberFormat="1"/>
    <xf numFmtId="169" fontId="5" fillId="0" borderId="0" xfId="0" applyNumberFormat="1" applyFont="1" applyFill="1" applyBorder="1"/>
    <xf numFmtId="169" fontId="1" fillId="0" borderId="11" xfId="0" applyNumberFormat="1" applyFont="1" applyBorder="1"/>
    <xf numFmtId="169" fontId="0" fillId="0" borderId="0" xfId="0" applyNumberFormat="1" applyBorder="1"/>
    <xf numFmtId="169" fontId="0" fillId="0" borderId="19" xfId="0" applyNumberFormat="1" applyBorder="1"/>
    <xf numFmtId="169" fontId="1" fillId="0" borderId="0" xfId="0" applyNumberFormat="1" applyFont="1" applyBorder="1"/>
    <xf numFmtId="169" fontId="0" fillId="0" borderId="13" xfId="0" applyNumberFormat="1" applyBorder="1"/>
    <xf numFmtId="169" fontId="0" fillId="0" borderId="22" xfId="0" applyNumberFormat="1" applyBorder="1"/>
    <xf numFmtId="169" fontId="5" fillId="0" borderId="23" xfId="0" applyNumberFormat="1" applyFont="1" applyFill="1" applyBorder="1" applyAlignment="1"/>
    <xf numFmtId="169" fontId="0" fillId="0" borderId="0" xfId="0" applyNumberFormat="1" applyBorder="1" applyAlignment="1"/>
    <xf numFmtId="169" fontId="5" fillId="0" borderId="27" xfId="0" applyNumberFormat="1" applyFont="1" applyBorder="1" applyAlignment="1"/>
    <xf numFmtId="170" fontId="0" fillId="0" borderId="15" xfId="0" applyNumberFormat="1" applyBorder="1"/>
    <xf numFmtId="170" fontId="0" fillId="0" borderId="12" xfId="0" applyNumberFormat="1" applyBorder="1"/>
    <xf numFmtId="170" fontId="0" fillId="0" borderId="16" xfId="0" applyNumberFormat="1" applyBorder="1"/>
    <xf numFmtId="165" fontId="4" fillId="0" borderId="9" xfId="0" applyNumberFormat="1" applyFont="1" applyBorder="1"/>
    <xf numFmtId="165" fontId="0" fillId="0" borderId="16" xfId="0" applyNumberFormat="1" applyBorder="1"/>
    <xf numFmtId="165" fontId="0" fillId="0" borderId="24" xfId="0" applyNumberFormat="1" applyBorder="1" applyAlignment="1"/>
    <xf numFmtId="165" fontId="0" fillId="0" borderId="28" xfId="0" applyNumberFormat="1" applyBorder="1" applyAlignment="1"/>
    <xf numFmtId="165" fontId="0" fillId="0" borderId="11" xfId="0" applyNumberFormat="1" applyBorder="1"/>
    <xf numFmtId="0" fontId="0" fillId="0" borderId="0" xfId="0" applyAlignment="1">
      <alignment horizontal="center"/>
    </xf>
    <xf numFmtId="0" fontId="0" fillId="2" borderId="0" xfId="0" applyFill="1"/>
    <xf numFmtId="171" fontId="1" fillId="0" borderId="0" xfId="0" applyNumberFormat="1" applyFont="1"/>
    <xf numFmtId="0" fontId="0" fillId="0" borderId="29" xfId="0" applyBorder="1"/>
    <xf numFmtId="169" fontId="1" fillId="0" borderId="10" xfId="0" applyNumberFormat="1" applyFont="1" applyBorder="1"/>
    <xf numFmtId="0" fontId="0" fillId="0" borderId="11" xfId="0" applyBorder="1"/>
    <xf numFmtId="0" fontId="4" fillId="2" borderId="9" xfId="0" applyFont="1" applyFill="1" applyBorder="1"/>
    <xf numFmtId="1" fontId="0" fillId="2" borderId="15" xfId="0" applyNumberFormat="1" applyFill="1" applyBorder="1"/>
    <xf numFmtId="1" fontId="0" fillId="2" borderId="13" xfId="0" applyNumberFormat="1" applyFill="1" applyBorder="1"/>
    <xf numFmtId="1" fontId="0" fillId="2" borderId="12" xfId="0" applyNumberFormat="1" applyFill="1" applyBorder="1"/>
    <xf numFmtId="1" fontId="0" fillId="2" borderId="16" xfId="0" applyNumberFormat="1" applyFill="1" applyBorder="1"/>
    <xf numFmtId="1" fontId="0" fillId="2" borderId="14" xfId="0" applyNumberFormat="1" applyFill="1" applyBorder="1"/>
    <xf numFmtId="0" fontId="5" fillId="0" borderId="9" xfId="0" applyFont="1" applyBorder="1" applyAlignment="1">
      <alignment horizontal="center"/>
    </xf>
    <xf numFmtId="0" fontId="7" fillId="0" borderId="0" xfId="0" applyFont="1"/>
    <xf numFmtId="171" fontId="0" fillId="0" borderId="0" xfId="0" applyNumberFormat="1" applyAlignment="1">
      <alignment horizontal="right"/>
    </xf>
    <xf numFmtId="171" fontId="0" fillId="0" borderId="0" xfId="0" applyNumberFormat="1"/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3" borderId="15" xfId="0" applyNumberFormat="1" applyFill="1" applyBorder="1"/>
    <xf numFmtId="0" fontId="0" fillId="3" borderId="13" xfId="0" applyFill="1" applyBorder="1" applyAlignment="1">
      <alignment horizontal="right"/>
    </xf>
    <xf numFmtId="0" fontId="0" fillId="0" borderId="0" xfId="0" applyBorder="1" applyAlignment="1">
      <alignment horizontal="right"/>
    </xf>
    <xf numFmtId="1" fontId="0" fillId="3" borderId="12" xfId="0" applyNumberFormat="1" applyFill="1" applyBorder="1"/>
    <xf numFmtId="1" fontId="0" fillId="3" borderId="13" xfId="0" applyNumberFormat="1" applyFill="1" applyBorder="1"/>
    <xf numFmtId="171" fontId="0" fillId="0" borderId="0" xfId="0" applyNumberFormat="1" applyFill="1" applyBorder="1" applyAlignment="1">
      <alignment horizontal="right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9" fontId="0" fillId="0" borderId="9" xfId="0" applyNumberFormat="1" applyBorder="1"/>
    <xf numFmtId="0" fontId="0" fillId="6" borderId="0" xfId="0" applyFill="1"/>
    <xf numFmtId="1" fontId="0" fillId="3" borderId="16" xfId="0" applyNumberFormat="1" applyFill="1" applyBorder="1"/>
    <xf numFmtId="1" fontId="0" fillId="3" borderId="14" xfId="0" applyNumberFormat="1" applyFill="1" applyBorder="1"/>
    <xf numFmtId="1" fontId="0" fillId="0" borderId="0" xfId="0" applyNumberFormat="1" applyFill="1" applyBorder="1"/>
    <xf numFmtId="171" fontId="0" fillId="0" borderId="10" xfId="0" applyNumberFormat="1" applyFill="1" applyBorder="1" applyAlignment="1">
      <alignment horizontal="right"/>
    </xf>
    <xf numFmtId="171" fontId="0" fillId="0" borderId="17" xfId="0" applyNumberFormat="1" applyFill="1" applyBorder="1" applyAlignment="1">
      <alignment horizontal="right"/>
    </xf>
    <xf numFmtId="171" fontId="1" fillId="0" borderId="11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7" xfId="0" applyBorder="1"/>
    <xf numFmtId="0" fontId="0" fillId="0" borderId="14" xfId="0" applyBorder="1"/>
    <xf numFmtId="0" fontId="8" fillId="0" borderId="0" xfId="0" applyFont="1"/>
    <xf numFmtId="0" fontId="0" fillId="2" borderId="18" xfId="0" applyFill="1" applyBorder="1"/>
    <xf numFmtId="0" fontId="1" fillId="2" borderId="0" xfId="0" applyFont="1" applyFill="1"/>
    <xf numFmtId="0" fontId="1" fillId="0" borderId="10" xfId="0" applyFont="1" applyFill="1" applyBorder="1"/>
    <xf numFmtId="0" fontId="1" fillId="0" borderId="17" xfId="0" applyFont="1" applyFill="1" applyBorder="1"/>
    <xf numFmtId="0" fontId="1" fillId="0" borderId="11" xfId="0" applyFont="1" applyFill="1" applyBorder="1"/>
    <xf numFmtId="0" fontId="1" fillId="0" borderId="20" xfId="0" applyFont="1" applyFill="1" applyBorder="1"/>
    <xf numFmtId="0" fontId="1" fillId="0" borderId="0" xfId="0" applyFont="1" applyFill="1" applyBorder="1"/>
    <xf numFmtId="0" fontId="1" fillId="0" borderId="13" xfId="0" applyFont="1" applyFill="1" applyBorder="1"/>
    <xf numFmtId="0" fontId="1" fillId="0" borderId="21" xfId="0" applyFont="1" applyFill="1" applyBorder="1"/>
    <xf numFmtId="0" fontId="1" fillId="0" borderId="22" xfId="0" applyFont="1" applyFill="1" applyBorder="1"/>
    <xf numFmtId="0" fontId="1" fillId="0" borderId="14" xfId="0" applyFont="1" applyFill="1" applyBorder="1"/>
    <xf numFmtId="165" fontId="0" fillId="0" borderId="9" xfId="0" applyNumberFormat="1" applyBorder="1"/>
    <xf numFmtId="169" fontId="0" fillId="0" borderId="11" xfId="0" applyNumberFormat="1" applyBorder="1"/>
    <xf numFmtId="169" fontId="0" fillId="0" borderId="15" xfId="0" applyNumberFormat="1" applyBorder="1"/>
    <xf numFmtId="169" fontId="1" fillId="0" borderId="9" xfId="0" applyNumberFormat="1" applyFont="1" applyBorder="1"/>
    <xf numFmtId="169" fontId="5" fillId="0" borderId="0" xfId="0" applyNumberFormat="1" applyFont="1" applyBorder="1"/>
    <xf numFmtId="169" fontId="0" fillId="0" borderId="29" xfId="0" applyNumberFormat="1" applyBorder="1"/>
    <xf numFmtId="169" fontId="0" fillId="0" borderId="12" xfId="0" applyNumberFormat="1" applyBorder="1"/>
    <xf numFmtId="169" fontId="0" fillId="0" borderId="17" xfId="0" applyNumberFormat="1" applyBorder="1"/>
    <xf numFmtId="169" fontId="0" fillId="6" borderId="11" xfId="0" applyNumberFormat="1" applyFill="1" applyBorder="1"/>
    <xf numFmtId="0" fontId="0" fillId="6" borderId="18" xfId="0" applyFill="1" applyBorder="1"/>
    <xf numFmtId="169" fontId="0" fillId="6" borderId="0" xfId="0" applyNumberFormat="1" applyFill="1" applyAlignment="1">
      <alignment horizontal="center"/>
    </xf>
    <xf numFmtId="3" fontId="0" fillId="0" borderId="0" xfId="0" applyNumberFormat="1"/>
    <xf numFmtId="3" fontId="0" fillId="0" borderId="19" xfId="0" applyNumberFormat="1" applyBorder="1"/>
    <xf numFmtId="3" fontId="0" fillId="0" borderId="14" xfId="0" applyNumberFormat="1" applyBorder="1"/>
    <xf numFmtId="3" fontId="0" fillId="0" borderId="13" xfId="0" applyNumberFormat="1" applyBorder="1"/>
    <xf numFmtId="3" fontId="0" fillId="0" borderId="22" xfId="0" applyNumberFormat="1" applyBorder="1"/>
    <xf numFmtId="3" fontId="0" fillId="0" borderId="0" xfId="0" applyNumberFormat="1" applyBorder="1"/>
    <xf numFmtId="3" fontId="1" fillId="0" borderId="0" xfId="0" applyNumberFormat="1" applyFont="1" applyBorder="1"/>
    <xf numFmtId="3" fontId="5" fillId="0" borderId="0" xfId="0" applyNumberFormat="1" applyFont="1" applyBorder="1"/>
    <xf numFmtId="169" fontId="0" fillId="2" borderId="9" xfId="0" applyNumberFormat="1" applyFill="1" applyBorder="1"/>
    <xf numFmtId="169" fontId="0" fillId="2" borderId="11" xfId="0" applyNumberFormat="1" applyFill="1" applyBorder="1"/>
    <xf numFmtId="169" fontId="5" fillId="0" borderId="0" xfId="0" applyNumberFormat="1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center"/>
    </xf>
    <xf numFmtId="169" fontId="5" fillId="0" borderId="9" xfId="0" applyNumberFormat="1" applyFont="1" applyFill="1" applyBorder="1" applyAlignment="1">
      <alignment horizontal="center"/>
    </xf>
    <xf numFmtId="169" fontId="0" fillId="0" borderId="10" xfId="0" applyNumberFormat="1" applyBorder="1"/>
    <xf numFmtId="3" fontId="0" fillId="0" borderId="29" xfId="0" applyNumberFormat="1" applyBorder="1"/>
    <xf numFmtId="169" fontId="0" fillId="0" borderId="21" xfId="0" applyNumberFormat="1" applyBorder="1"/>
    <xf numFmtId="0" fontId="5" fillId="0" borderId="15" xfId="0" applyFont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5" fillId="0" borderId="9" xfId="0" applyFont="1" applyFill="1" applyBorder="1" applyAlignment="1">
      <alignment horizontal="center"/>
    </xf>
    <xf numFmtId="171" fontId="0" fillId="0" borderId="9" xfId="0" applyNumberFormat="1" applyBorder="1"/>
    <xf numFmtId="164" fontId="1" fillId="0" borderId="9" xfId="0" applyNumberFormat="1" applyFont="1" applyFill="1" applyBorder="1"/>
    <xf numFmtId="165" fontId="0" fillId="0" borderId="10" xfId="0" applyNumberFormat="1" applyBorder="1"/>
    <xf numFmtId="168" fontId="0" fillId="0" borderId="0" xfId="0" applyNumberFormat="1"/>
    <xf numFmtId="168" fontId="0" fillId="0" borderId="20" xfId="0" applyNumberFormat="1" applyBorder="1"/>
    <xf numFmtId="0" fontId="1" fillId="0" borderId="9" xfId="0" applyFont="1" applyBorder="1" applyAlignment="1">
      <alignment horizontal="center"/>
    </xf>
    <xf numFmtId="169" fontId="5" fillId="0" borderId="15" xfId="0" applyNumberFormat="1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30" xfId="0" applyFill="1" applyBorder="1"/>
    <xf numFmtId="168" fontId="0" fillId="0" borderId="16" xfId="0" applyNumberFormat="1" applyBorder="1"/>
    <xf numFmtId="0" fontId="9" fillId="0" borderId="0" xfId="0" applyFont="1"/>
    <xf numFmtId="0" fontId="9" fillId="0" borderId="10" xfId="0" applyFont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17" xfId="0" applyFont="1" applyFill="1" applyBorder="1"/>
    <xf numFmtId="0" fontId="9" fillId="0" borderId="21" xfId="0" applyFont="1" applyBorder="1" applyAlignment="1">
      <alignment horizontal="center"/>
    </xf>
    <xf numFmtId="0" fontId="1" fillId="0" borderId="16" xfId="0" applyFont="1" applyBorder="1"/>
    <xf numFmtId="0" fontId="1" fillId="0" borderId="22" xfId="0" applyFont="1" applyBorder="1"/>
    <xf numFmtId="0" fontId="9" fillId="2" borderId="21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22" xfId="0" applyFont="1" applyFill="1" applyBorder="1"/>
    <xf numFmtId="0" fontId="9" fillId="0" borderId="0" xfId="0" applyFont="1" applyFill="1" applyBorder="1" applyAlignment="1">
      <alignment horizontal="left"/>
    </xf>
    <xf numFmtId="0" fontId="10" fillId="2" borderId="0" xfId="0" applyFont="1" applyFill="1"/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11" fillId="0" borderId="0" xfId="0" applyFont="1"/>
    <xf numFmtId="4" fontId="0" fillId="0" borderId="0" xfId="0" applyNumberFormat="1"/>
    <xf numFmtId="0" fontId="10" fillId="0" borderId="0" xfId="0" applyFont="1"/>
    <xf numFmtId="172" fontId="1" fillId="0" borderId="9" xfId="0" applyNumberFormat="1" applyFont="1" applyBorder="1"/>
    <xf numFmtId="4" fontId="0" fillId="0" borderId="9" xfId="0" applyNumberFormat="1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165" fontId="8" fillId="0" borderId="11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371474</xdr:colOff>
      <xdr:row>14</xdr:row>
      <xdr:rowOff>76200</xdr:rowOff>
    </xdr:from>
    <xdr:to>
      <xdr:col>3</xdr:col>
      <xdr:colOff>557403</xdr:colOff>
      <xdr:row>14</xdr:row>
      <xdr:rowOff>78643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2752725"/>
          <a:ext cx="3286126" cy="2314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371474</xdr:colOff>
      <xdr:row>14</xdr:row>
      <xdr:rowOff>76200</xdr:rowOff>
    </xdr:from>
    <xdr:to>
      <xdr:col>3</xdr:col>
      <xdr:colOff>447675</xdr:colOff>
      <xdr:row>26</xdr:row>
      <xdr:rowOff>104775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2752725"/>
          <a:ext cx="3286126" cy="2314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617558</xdr:colOff>
      <xdr:row>18</xdr:row>
      <xdr:rowOff>47625</xdr:rowOff>
    </xdr:from>
    <xdr:to>
      <xdr:col>5</xdr:col>
      <xdr:colOff>464439</xdr:colOff>
      <xdr:row>30</xdr:row>
      <xdr:rowOff>161925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4733" y="3486150"/>
          <a:ext cx="3390181" cy="2400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499611</xdr:colOff>
      <xdr:row>33</xdr:row>
      <xdr:rowOff>85725</xdr:rowOff>
    </xdr:from>
    <xdr:to>
      <xdr:col>5</xdr:col>
      <xdr:colOff>581025</xdr:colOff>
      <xdr:row>43</xdr:row>
      <xdr:rowOff>114300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6786" y="6400800"/>
          <a:ext cx="3624714" cy="1933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617558</xdr:colOff>
      <xdr:row>18</xdr:row>
      <xdr:rowOff>47625</xdr:rowOff>
    </xdr:from>
    <xdr:to>
      <xdr:col>5</xdr:col>
      <xdr:colOff>606171</xdr:colOff>
      <xdr:row>18</xdr:row>
      <xdr:rowOff>48611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4733" y="3486150"/>
          <a:ext cx="3531913" cy="986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499611</xdr:colOff>
      <xdr:row>33</xdr:row>
      <xdr:rowOff>85725</xdr:rowOff>
    </xdr:from>
    <xdr:to>
      <xdr:col>5</xdr:col>
      <xdr:colOff>667512</xdr:colOff>
      <xdr:row>33</xdr:row>
      <xdr:rowOff>87854</xdr:rowOff>
    </xdr:to>
    <xdr:pic>
      <xdr:nvPicPr>
        <xdr:cNvPr id="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6786" y="6400800"/>
          <a:ext cx="3711201" cy="212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617558</xdr:colOff>
      <xdr:row>18</xdr:row>
      <xdr:rowOff>47625</xdr:rowOff>
    </xdr:from>
    <xdr:to>
      <xdr:col>5</xdr:col>
      <xdr:colOff>464439</xdr:colOff>
      <xdr:row>30</xdr:row>
      <xdr:rowOff>150719</xdr:rowOff>
    </xdr:to>
    <xdr:pic>
      <xdr:nvPicPr>
        <xdr:cNvPr id="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4733" y="3486150"/>
          <a:ext cx="3390181" cy="2400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499611</xdr:colOff>
      <xdr:row>33</xdr:row>
      <xdr:rowOff>85725</xdr:rowOff>
    </xdr:from>
    <xdr:to>
      <xdr:col>5</xdr:col>
      <xdr:colOff>581025</xdr:colOff>
      <xdr:row>43</xdr:row>
      <xdr:rowOff>114300</xdr:rowOff>
    </xdr:to>
    <xdr:pic>
      <xdr:nvPicPr>
        <xdr:cNvPr id="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6786" y="6400800"/>
          <a:ext cx="3624714" cy="19335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18</xdr:row>
      <xdr:rowOff>47624</xdr:rowOff>
    </xdr:from>
    <xdr:to>
      <xdr:col>5</xdr:col>
      <xdr:colOff>704850</xdr:colOff>
      <xdr:row>30</xdr:row>
      <xdr:rowOff>80791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3486149"/>
          <a:ext cx="4257675" cy="23191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352425</xdr:colOff>
      <xdr:row>34</xdr:row>
      <xdr:rowOff>47625</xdr:rowOff>
    </xdr:from>
    <xdr:to>
      <xdr:col>5</xdr:col>
      <xdr:colOff>352425</xdr:colOff>
      <xdr:row>47</xdr:row>
      <xdr:rowOff>114300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 cstate="print"/>
        <a:srcRect t="5080" b="29770"/>
        <a:stretch>
          <a:fillRect/>
        </a:stretch>
      </xdr:blipFill>
      <xdr:spPr bwMode="auto">
        <a:xfrm>
          <a:off x="628650" y="6553200"/>
          <a:ext cx="370522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161924</xdr:colOff>
      <xdr:row>51</xdr:row>
      <xdr:rowOff>76200</xdr:rowOff>
    </xdr:from>
    <xdr:to>
      <xdr:col>5</xdr:col>
      <xdr:colOff>485774</xdr:colOff>
      <xdr:row>64</xdr:row>
      <xdr:rowOff>57150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8149" y="9829800"/>
          <a:ext cx="4029075" cy="2457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438150</xdr:colOff>
      <xdr:row>68</xdr:row>
      <xdr:rowOff>66675</xdr:rowOff>
    </xdr:from>
    <xdr:to>
      <xdr:col>5</xdr:col>
      <xdr:colOff>295275</xdr:colOff>
      <xdr:row>80</xdr:row>
      <xdr:rowOff>123825</xdr:rowOff>
    </xdr:to>
    <xdr:pic>
      <xdr:nvPicPr>
        <xdr:cNvPr id="5" name="Рисунок 4"/>
        <xdr:cNvPicPr/>
      </xdr:nvPicPr>
      <xdr:blipFill>
        <a:blip xmlns:r="http://schemas.openxmlformats.org/officeDocument/2006/relationships" r:embed="rId4" cstate="print"/>
        <a:srcRect l="3234"/>
        <a:stretch>
          <a:fillRect/>
        </a:stretch>
      </xdr:blipFill>
      <xdr:spPr bwMode="auto">
        <a:xfrm>
          <a:off x="714375" y="13077825"/>
          <a:ext cx="3562350" cy="2343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600075</xdr:colOff>
      <xdr:row>84</xdr:row>
      <xdr:rowOff>123825</xdr:rowOff>
    </xdr:from>
    <xdr:to>
      <xdr:col>5</xdr:col>
      <xdr:colOff>200025</xdr:colOff>
      <xdr:row>94</xdr:row>
      <xdr:rowOff>28575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76300" y="16202025"/>
          <a:ext cx="3305175" cy="18192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76;&#1072;&#1095;&#1072;%20&#1076;&#1083;&#1103;%20&#1079;&#1072;&#1095;&#1077;&#1090;&#1072;%20&#1084;&#1077;&#1090;&#1086;&#1076;&#1080;&#1082;&#1072;%20&#1087;&#1086;&#1089;&#1083;&#1077;&#1076;&#1086;&#1074;&#1072;&#1090;&#1077;&#1083;&#1100;&#1085;&#1086;&#1075;&#1086;%20&#1072;&#1075;&#1088;&#1077;&#1075;&#1080;&#1088;&#1086;&#1074;&#1072;&#1085;&#1080;&#110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1"/>
  <sheetViews>
    <sheetView zoomScale="130" zoomScaleNormal="130" workbookViewId="0">
      <selection activeCell="I22" sqref="I22"/>
    </sheetView>
  </sheetViews>
  <sheetFormatPr defaultRowHeight="15"/>
  <cols>
    <col min="1" max="1" width="3" customWidth="1"/>
    <col min="2" max="2" width="18.5703125" customWidth="1"/>
  </cols>
  <sheetData>
    <row r="2" spans="2:8" ht="18.75">
      <c r="B2" s="226" t="s">
        <v>279</v>
      </c>
    </row>
    <row r="3" spans="2:8" ht="18.75">
      <c r="B3" s="226" t="s">
        <v>280</v>
      </c>
    </row>
    <row r="4" spans="2:8" ht="18.75">
      <c r="B4" s="226" t="s">
        <v>281</v>
      </c>
    </row>
    <row r="5" spans="2:8" ht="18.75">
      <c r="B5" s="226" t="s">
        <v>282</v>
      </c>
    </row>
    <row r="6" spans="2:8" ht="18.75">
      <c r="B6" s="226" t="s">
        <v>283</v>
      </c>
    </row>
    <row r="8" spans="2:8" ht="18.75">
      <c r="B8" s="227" t="s">
        <v>284</v>
      </c>
      <c r="C8" s="13">
        <v>1</v>
      </c>
      <c r="D8" s="50">
        <v>2</v>
      </c>
      <c r="E8" s="13">
        <v>3</v>
      </c>
      <c r="F8" s="50">
        <v>4</v>
      </c>
      <c r="G8" s="13">
        <v>5</v>
      </c>
    </row>
    <row r="9" spans="2:8" ht="18.75">
      <c r="B9" s="228" t="s">
        <v>285</v>
      </c>
      <c r="C9" s="229">
        <v>10</v>
      </c>
      <c r="D9" s="230">
        <v>40</v>
      </c>
      <c r="E9" s="229">
        <v>60</v>
      </c>
      <c r="F9" s="230">
        <v>100</v>
      </c>
      <c r="G9" s="229">
        <v>200</v>
      </c>
    </row>
    <row r="10" spans="2:8" ht="18.75">
      <c r="B10" s="231" t="s">
        <v>286</v>
      </c>
      <c r="C10" s="232">
        <v>15</v>
      </c>
      <c r="D10" s="233">
        <v>45</v>
      </c>
      <c r="E10" s="232">
        <v>65</v>
      </c>
      <c r="F10" s="233">
        <v>150</v>
      </c>
      <c r="G10" s="232">
        <v>300</v>
      </c>
    </row>
    <row r="11" spans="2:8" ht="18.75">
      <c r="B11" s="231" t="s">
        <v>287</v>
      </c>
      <c r="C11" s="232">
        <v>15</v>
      </c>
      <c r="D11" s="233">
        <v>50</v>
      </c>
      <c r="E11" s="232">
        <v>80</v>
      </c>
      <c r="F11" s="233">
        <v>200</v>
      </c>
      <c r="G11" s="232">
        <v>300</v>
      </c>
    </row>
    <row r="12" spans="2:8" ht="18.75">
      <c r="B12" s="231" t="s">
        <v>288</v>
      </c>
      <c r="C12" s="232">
        <v>28</v>
      </c>
      <c r="D12" s="233">
        <v>50</v>
      </c>
      <c r="E12" s="232">
        <v>80</v>
      </c>
      <c r="F12" s="233">
        <v>200</v>
      </c>
      <c r="G12" s="232">
        <v>490</v>
      </c>
    </row>
    <row r="13" spans="2:8" ht="18.75">
      <c r="B13" s="234" t="s">
        <v>289</v>
      </c>
      <c r="C13" s="235">
        <v>60</v>
      </c>
      <c r="D13" s="236">
        <v>80</v>
      </c>
      <c r="E13" s="235">
        <v>100</v>
      </c>
      <c r="F13" s="236">
        <v>300</v>
      </c>
      <c r="G13" s="235">
        <v>500</v>
      </c>
    </row>
    <row r="15" spans="2:8" ht="18.75">
      <c r="B15" s="237" t="s">
        <v>290</v>
      </c>
      <c r="C15" s="11"/>
      <c r="D15" s="11"/>
      <c r="E15" s="11"/>
      <c r="F15" s="11"/>
      <c r="G15" s="11"/>
      <c r="H15" s="11"/>
    </row>
    <row r="16" spans="2:8" ht="18.75">
      <c r="B16" s="226" t="s">
        <v>291</v>
      </c>
      <c r="C16" s="11"/>
      <c r="D16" s="11"/>
      <c r="E16" s="11"/>
      <c r="F16" s="11"/>
      <c r="G16" s="11"/>
      <c r="H16" s="11"/>
    </row>
    <row r="17" spans="2:23" ht="18.75">
      <c r="B17" s="238" t="s">
        <v>292</v>
      </c>
      <c r="C17" s="19"/>
      <c r="D17" s="19"/>
      <c r="E17" s="19"/>
      <c r="F17" s="19"/>
      <c r="G17" s="19"/>
      <c r="H17" s="19"/>
    </row>
    <row r="18" spans="2:23" ht="18.75">
      <c r="B18" s="238" t="s">
        <v>309</v>
      </c>
      <c r="C18" s="19"/>
      <c r="D18" s="19"/>
      <c r="E18" s="19"/>
      <c r="F18" s="19"/>
      <c r="G18" s="19"/>
      <c r="H18" s="19"/>
    </row>
    <row r="19" spans="2:23" ht="18.75">
      <c r="B19" s="226" t="s">
        <v>293</v>
      </c>
      <c r="C19" s="11"/>
      <c r="D19" s="11"/>
      <c r="E19" s="11"/>
      <c r="F19" s="11"/>
      <c r="G19" s="11"/>
      <c r="H19" s="11"/>
    </row>
    <row r="20" spans="2:23" ht="18.75">
      <c r="B20" s="226"/>
      <c r="C20" s="11"/>
      <c r="D20" s="11"/>
      <c r="E20" s="11"/>
      <c r="F20" s="11"/>
      <c r="G20" s="11"/>
      <c r="H20" s="239" t="s">
        <v>294</v>
      </c>
    </row>
    <row r="21" spans="2:23" ht="18.75">
      <c r="B21" s="226" t="s">
        <v>295</v>
      </c>
      <c r="C21" s="240">
        <f>(C$13-C$10)/(C$13-C$9)</f>
        <v>0.9</v>
      </c>
      <c r="D21" s="240">
        <f t="shared" ref="D21:G21" si="0">(D$13-D$10)/(D$13-D$9)</f>
        <v>0.875</v>
      </c>
      <c r="E21" s="240">
        <f t="shared" si="0"/>
        <v>0.875</v>
      </c>
      <c r="F21" s="240">
        <f t="shared" si="0"/>
        <v>0.75</v>
      </c>
      <c r="G21" s="240">
        <f t="shared" si="0"/>
        <v>0.66666666666666663</v>
      </c>
      <c r="H21" s="240">
        <f>MIN(C21:G21)</f>
        <v>0.66666666666666663</v>
      </c>
      <c r="I21" t="s">
        <v>310</v>
      </c>
      <c r="O21" s="238" t="s">
        <v>296</v>
      </c>
      <c r="P21" s="11"/>
    </row>
    <row r="22" spans="2:23" ht="18.75">
      <c r="B22" s="241"/>
      <c r="C22" s="242"/>
      <c r="D22" s="242"/>
      <c r="E22" s="242"/>
      <c r="F22" s="242"/>
      <c r="G22" s="242"/>
      <c r="O22" s="243" t="s">
        <v>297</v>
      </c>
      <c r="P22" s="19"/>
      <c r="Q22" s="34"/>
      <c r="R22" s="34"/>
      <c r="S22" s="34"/>
      <c r="T22" s="34"/>
      <c r="U22" s="34"/>
      <c r="V22" s="34"/>
      <c r="W22" s="34"/>
    </row>
    <row r="23" spans="2:23" ht="18.75">
      <c r="B23" s="241"/>
      <c r="C23" s="242"/>
      <c r="D23" s="242"/>
      <c r="E23" s="242"/>
      <c r="F23" s="242"/>
      <c r="G23" s="242"/>
      <c r="O23" s="226"/>
      <c r="P23" s="11"/>
    </row>
    <row r="24" spans="2:23">
      <c r="C24" s="242"/>
      <c r="D24" s="242"/>
      <c r="E24" s="242"/>
      <c r="F24" s="242"/>
      <c r="G24" s="242"/>
      <c r="O24" s="11"/>
      <c r="P24" s="11"/>
    </row>
    <row r="25" spans="2:23" ht="18.75">
      <c r="B25" s="226" t="s">
        <v>298</v>
      </c>
      <c r="C25" s="11"/>
      <c r="O25" s="226" t="s">
        <v>299</v>
      </c>
      <c r="P25" s="11"/>
    </row>
    <row r="26" spans="2:23" ht="18.75">
      <c r="B26" s="226" t="s">
        <v>300</v>
      </c>
      <c r="C26" s="11"/>
      <c r="O26" s="226" t="s">
        <v>301</v>
      </c>
    </row>
    <row r="27" spans="2:23" ht="18.75">
      <c r="B27" s="226" t="s">
        <v>302</v>
      </c>
      <c r="C27" s="11"/>
      <c r="O27" s="226" t="s">
        <v>303</v>
      </c>
    </row>
    <row r="28" spans="2:23" ht="18.75">
      <c r="B28" s="226" t="s">
        <v>304</v>
      </c>
      <c r="C28" s="11"/>
    </row>
    <row r="29" spans="2:23" ht="18.75">
      <c r="B29" s="226" t="s">
        <v>305</v>
      </c>
      <c r="C29" s="11"/>
    </row>
    <row r="30" spans="2:23" ht="18.75">
      <c r="B30" s="226" t="s">
        <v>306</v>
      </c>
      <c r="C30" s="11"/>
    </row>
    <row r="31" spans="2:23" ht="18.75">
      <c r="B31" s="226" t="s">
        <v>307</v>
      </c>
      <c r="C31" s="11"/>
    </row>
    <row r="32" spans="2:23" ht="18.75">
      <c r="B32" s="226" t="s">
        <v>308</v>
      </c>
      <c r="C32" s="11"/>
    </row>
    <row r="33" spans="2:10" ht="18.75">
      <c r="B33" s="226"/>
      <c r="C33" s="11"/>
    </row>
    <row r="34" spans="2:10" ht="18.75">
      <c r="B34" s="226"/>
      <c r="C34" s="11"/>
    </row>
    <row r="35" spans="2:10" ht="18.75">
      <c r="B35" s="238" t="s">
        <v>296</v>
      </c>
      <c r="C35" s="11"/>
    </row>
    <row r="36" spans="2:10" ht="18.75">
      <c r="B36" s="243" t="s">
        <v>297</v>
      </c>
      <c r="C36" s="19"/>
      <c r="D36" s="34"/>
      <c r="E36" s="34"/>
      <c r="F36" s="34"/>
      <c r="G36" s="34"/>
      <c r="H36" s="34"/>
      <c r="I36" s="34"/>
      <c r="J36" s="34"/>
    </row>
    <row r="37" spans="2:10" ht="18.75">
      <c r="B37" s="226"/>
      <c r="C37" s="11"/>
    </row>
    <row r="38" spans="2:10">
      <c r="B38" s="11"/>
      <c r="C38" s="11"/>
    </row>
    <row r="39" spans="2:10" ht="18.75">
      <c r="B39" s="226" t="s">
        <v>299</v>
      </c>
      <c r="C39" s="11"/>
    </row>
    <row r="40" spans="2:10" ht="18.75">
      <c r="B40" s="226" t="s">
        <v>301</v>
      </c>
    </row>
    <row r="41" spans="2:10" ht="18.75">
      <c r="B41" s="226" t="s">
        <v>303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9" scale="110" orientation="landscape" verticalDpi="0" r:id="rId1"/>
  <headerFooter>
    <oddFooter>&amp;L&amp;Z&amp;F&amp;R&amp;A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O47"/>
  <sheetViews>
    <sheetView tabSelected="1" workbookViewId="0">
      <selection activeCell="O7" sqref="O7"/>
    </sheetView>
  </sheetViews>
  <sheetFormatPr defaultRowHeight="15"/>
  <cols>
    <col min="1" max="1" width="3.7109375" customWidth="1"/>
    <col min="2" max="2" width="35" customWidth="1"/>
    <col min="3" max="3" width="13.140625" customWidth="1"/>
    <col min="4" max="4" width="11.85546875" customWidth="1"/>
    <col min="5" max="5" width="5.42578125" customWidth="1"/>
    <col min="6" max="6" width="3.7109375" customWidth="1"/>
    <col min="7" max="7" width="8.7109375" customWidth="1"/>
    <col min="8" max="8" width="7.42578125" customWidth="1"/>
    <col min="9" max="9" width="8.28515625" customWidth="1"/>
    <col min="10" max="10" width="14" style="105" customWidth="1"/>
    <col min="11" max="11" width="14.5703125" customWidth="1"/>
    <col min="12" max="12" width="9.28515625" customWidth="1"/>
    <col min="13" max="13" width="4.7109375" customWidth="1"/>
    <col min="15" max="15" width="13.42578125" style="242" customWidth="1"/>
  </cols>
  <sheetData>
    <row r="1" spans="2:15">
      <c r="B1" s="8" t="s">
        <v>1</v>
      </c>
      <c r="C1" s="8"/>
      <c r="D1" s="8"/>
      <c r="E1" s="8"/>
      <c r="F1" s="8"/>
      <c r="G1" s="8"/>
      <c r="H1" s="8"/>
      <c r="I1" s="8"/>
    </row>
    <row r="2" spans="2:15">
      <c r="B2" s="9" t="s">
        <v>2</v>
      </c>
      <c r="C2" s="9"/>
      <c r="D2" s="9"/>
      <c r="E2" s="9"/>
      <c r="F2" s="9"/>
      <c r="H2" s="9"/>
    </row>
    <row r="3" spans="2:15">
      <c r="G3" s="19" t="s">
        <v>17</v>
      </c>
    </row>
    <row r="5" spans="2:15">
      <c r="B5" s="12" t="s">
        <v>11</v>
      </c>
      <c r="C5" s="12" t="s">
        <v>9</v>
      </c>
      <c r="D5" s="12" t="s">
        <v>10</v>
      </c>
      <c r="H5" s="138" t="s">
        <v>14</v>
      </c>
      <c r="I5" s="138" t="s">
        <v>183</v>
      </c>
      <c r="J5" s="127" t="s">
        <v>15</v>
      </c>
      <c r="K5" s="20" t="s">
        <v>16</v>
      </c>
      <c r="L5" s="26" t="s">
        <v>18</v>
      </c>
      <c r="N5" s="28" t="s">
        <v>19</v>
      </c>
      <c r="O5" s="245">
        <f>L27</f>
        <v>12.500000146151859</v>
      </c>
    </row>
    <row r="6" spans="2:15">
      <c r="B6" s="10" t="s">
        <v>3</v>
      </c>
      <c r="C6" s="13" t="s">
        <v>4</v>
      </c>
      <c r="D6" s="10">
        <v>15</v>
      </c>
      <c r="H6" s="139">
        <f>MIN(I6:I26)</f>
        <v>0</v>
      </c>
      <c r="I6" s="140">
        <f>$D$6</f>
        <v>15</v>
      </c>
      <c r="J6" s="106">
        <f>1</f>
        <v>1</v>
      </c>
      <c r="K6" s="124">
        <f>1/J27</f>
        <v>5.8460741407700135E-8</v>
      </c>
      <c r="L6" s="23">
        <f>K6*H6</f>
        <v>0</v>
      </c>
      <c r="N6" s="29" t="s">
        <v>20</v>
      </c>
      <c r="O6" s="245">
        <f>$D$10*(1-$K$6)</f>
        <v>0.49999997076962932</v>
      </c>
    </row>
    <row r="7" spans="2:15">
      <c r="B7" s="10" t="s">
        <v>6</v>
      </c>
      <c r="C7" s="13" t="s">
        <v>24</v>
      </c>
      <c r="D7" s="10">
        <v>5</v>
      </c>
      <c r="H7" s="141">
        <f>IF(H6+1&lt;=$D$6,H6+1,0)</f>
        <v>1</v>
      </c>
      <c r="I7" s="140">
        <f>IF(I6-1&gt;0,I6-1,0)</f>
        <v>14</v>
      </c>
      <c r="J7" s="107">
        <f>I6*$D$11</f>
        <v>6</v>
      </c>
      <c r="K7" s="125">
        <f>K6*I6*$D$11</f>
        <v>3.5076444844620085E-7</v>
      </c>
      <c r="L7" s="23">
        <f t="shared" ref="L7:L26" si="0">K7*H7</f>
        <v>3.5076444844620085E-7</v>
      </c>
      <c r="N7" s="29" t="s">
        <v>21</v>
      </c>
      <c r="O7" s="245">
        <f>O5/([1]Лист3!$MD$26-O5)/D9</f>
        <v>-5</v>
      </c>
    </row>
    <row r="8" spans="2:15">
      <c r="B8" s="10" t="s">
        <v>5</v>
      </c>
      <c r="C8" s="13" t="s">
        <v>25</v>
      </c>
      <c r="D8" s="10">
        <v>2</v>
      </c>
      <c r="H8" s="141">
        <f>IF(AND(H7&lt;&gt;0,H7+1&lt;=$D$6 ),H7+1,0)</f>
        <v>2</v>
      </c>
      <c r="I8" s="140">
        <f t="shared" ref="I8:I26" si="1">IF(I7-1&gt;0,I7-1,0)</f>
        <v>13</v>
      </c>
      <c r="J8" s="107">
        <f>J7*I7*$D$11</f>
        <v>33.6</v>
      </c>
      <c r="K8" s="125">
        <f t="shared" ref="K8:K26" si="2">K7*I7*$D$11</f>
        <v>1.9642809112987251E-6</v>
      </c>
      <c r="L8" s="23">
        <f t="shared" si="0"/>
        <v>3.9285618225974502E-6</v>
      </c>
      <c r="O8" s="242">
        <f>O7/D8</f>
        <v>-2.5</v>
      </c>
    </row>
    <row r="9" spans="2:15">
      <c r="B9" s="10" t="s">
        <v>8</v>
      </c>
      <c r="C9" s="11" t="s">
        <v>23</v>
      </c>
      <c r="D9" s="10">
        <f>1/D7</f>
        <v>0.2</v>
      </c>
      <c r="H9" s="141">
        <f t="shared" ref="H9:H26" si="3">IF(AND(H8&lt;&gt;0,H8+1&lt;=$D$6 ),H8+1,0)</f>
        <v>3</v>
      </c>
      <c r="I9" s="140">
        <f t="shared" si="1"/>
        <v>12</v>
      </c>
      <c r="J9" s="107">
        <f>J8*I8*$D$11</f>
        <v>174.72000000000003</v>
      </c>
      <c r="K9" s="125">
        <f t="shared" si="2"/>
        <v>1.021426073875337E-5</v>
      </c>
      <c r="L9" s="23">
        <f t="shared" si="0"/>
        <v>3.064278221626011E-5</v>
      </c>
    </row>
    <row r="10" spans="2:15">
      <c r="B10" s="10" t="s">
        <v>7</v>
      </c>
      <c r="C10" s="13" t="s">
        <v>26</v>
      </c>
      <c r="D10" s="10">
        <f>1/D8</f>
        <v>0.5</v>
      </c>
      <c r="H10" s="141">
        <f t="shared" si="3"/>
        <v>4</v>
      </c>
      <c r="I10" s="140">
        <f t="shared" si="1"/>
        <v>11</v>
      </c>
      <c r="J10" s="107">
        <f t="shared" ref="J10:J26" si="4">J9*I9*$D$11</f>
        <v>838.65600000000018</v>
      </c>
      <c r="K10" s="125">
        <f t="shared" si="2"/>
        <v>4.902845154601618E-5</v>
      </c>
      <c r="L10" s="23">
        <f t="shared" si="0"/>
        <v>1.9611380618406472E-4</v>
      </c>
    </row>
    <row r="11" spans="2:15">
      <c r="B11" s="14" t="s">
        <v>13</v>
      </c>
      <c r="C11" s="13" t="s">
        <v>12</v>
      </c>
      <c r="D11" s="10">
        <f>D9/D10</f>
        <v>0.4</v>
      </c>
      <c r="H11" s="141">
        <f t="shared" si="3"/>
        <v>5</v>
      </c>
      <c r="I11" s="140">
        <f t="shared" si="1"/>
        <v>10</v>
      </c>
      <c r="J11" s="107">
        <f t="shared" si="4"/>
        <v>3690.086400000001</v>
      </c>
      <c r="K11" s="125">
        <f t="shared" si="2"/>
        <v>2.157251868024712E-4</v>
      </c>
      <c r="L11" s="23">
        <f t="shared" si="0"/>
        <v>1.0786259340123559E-3</v>
      </c>
    </row>
    <row r="12" spans="2:15">
      <c r="H12" s="141">
        <f t="shared" si="3"/>
        <v>6</v>
      </c>
      <c r="I12" s="140">
        <f t="shared" si="1"/>
        <v>9</v>
      </c>
      <c r="J12" s="107">
        <f t="shared" si="4"/>
        <v>14760.345600000004</v>
      </c>
      <c r="K12" s="125">
        <f t="shared" si="2"/>
        <v>8.6290074720988478E-4</v>
      </c>
      <c r="L12" s="23">
        <f t="shared" si="0"/>
        <v>5.1774044832593085E-3</v>
      </c>
    </row>
    <row r="13" spans="2:15" ht="15.75" thickBot="1">
      <c r="H13" s="141">
        <f t="shared" si="3"/>
        <v>7</v>
      </c>
      <c r="I13" s="140">
        <f t="shared" si="1"/>
        <v>8</v>
      </c>
      <c r="J13" s="107">
        <f>J12*I12*$D$11</f>
        <v>53137.244160000017</v>
      </c>
      <c r="K13" s="125">
        <f t="shared" si="2"/>
        <v>3.1064426899555853E-3</v>
      </c>
      <c r="L13" s="23">
        <f t="shared" si="0"/>
        <v>2.1745098829689096E-2</v>
      </c>
    </row>
    <row r="14" spans="2:15">
      <c r="B14" s="18" t="s">
        <v>0</v>
      </c>
      <c r="C14" s="17"/>
      <c r="D14" s="1"/>
      <c r="E14" s="15"/>
      <c r="F14" s="16"/>
      <c r="G14" s="3"/>
      <c r="H14" s="141">
        <f t="shared" si="3"/>
        <v>8</v>
      </c>
      <c r="I14" s="140">
        <f t="shared" si="1"/>
        <v>7</v>
      </c>
      <c r="J14" s="107">
        <f t="shared" si="4"/>
        <v>170039.18131200006</v>
      </c>
      <c r="K14" s="125">
        <f t="shared" si="2"/>
        <v>9.9406166078578745E-3</v>
      </c>
      <c r="L14" s="23">
        <f t="shared" si="0"/>
        <v>7.9524932862862996E-2</v>
      </c>
    </row>
    <row r="15" spans="2:15">
      <c r="B15" s="2"/>
      <c r="C15" s="3"/>
      <c r="D15" s="4"/>
      <c r="E15" s="3"/>
      <c r="F15" s="3"/>
      <c r="G15" s="3"/>
      <c r="H15" s="141">
        <f t="shared" si="3"/>
        <v>9</v>
      </c>
      <c r="I15" s="140">
        <f t="shared" si="1"/>
        <v>6</v>
      </c>
      <c r="J15" s="107">
        <f t="shared" si="4"/>
        <v>476109.70767360018</v>
      </c>
      <c r="K15" s="125">
        <f t="shared" si="2"/>
        <v>2.7833726502002051E-2</v>
      </c>
      <c r="L15" s="23">
        <f t="shared" si="0"/>
        <v>0.25050353851801843</v>
      </c>
    </row>
    <row r="16" spans="2:15">
      <c r="B16" s="2"/>
      <c r="C16" s="3"/>
      <c r="D16" s="4"/>
      <c r="E16" s="3"/>
      <c r="F16" s="3"/>
      <c r="G16" s="3"/>
      <c r="H16" s="141">
        <f t="shared" si="3"/>
        <v>10</v>
      </c>
      <c r="I16" s="140">
        <f t="shared" si="1"/>
        <v>5</v>
      </c>
      <c r="J16" s="107">
        <f t="shared" si="4"/>
        <v>1142663.2984166404</v>
      </c>
      <c r="K16" s="125">
        <f t="shared" si="2"/>
        <v>6.6800943604804916E-2</v>
      </c>
      <c r="L16" s="23">
        <f t="shared" si="0"/>
        <v>0.66800943604804919</v>
      </c>
    </row>
    <row r="17" spans="2:12">
      <c r="B17" s="2"/>
      <c r="C17" s="3"/>
      <c r="D17" s="4"/>
      <c r="E17" s="3"/>
      <c r="F17" s="3"/>
      <c r="G17" s="3"/>
      <c r="H17" s="141">
        <f t="shared" si="3"/>
        <v>11</v>
      </c>
      <c r="I17" s="140">
        <f t="shared" si="1"/>
        <v>4</v>
      </c>
      <c r="J17" s="107">
        <f t="shared" si="4"/>
        <v>2285326.5968332808</v>
      </c>
      <c r="K17" s="125">
        <f t="shared" si="2"/>
        <v>0.13360188720960983</v>
      </c>
      <c r="L17" s="23">
        <f t="shared" si="0"/>
        <v>1.4696207593057082</v>
      </c>
    </row>
    <row r="18" spans="2:12">
      <c r="B18" s="2"/>
      <c r="C18" s="3"/>
      <c r="D18" s="4"/>
      <c r="E18" s="3"/>
      <c r="F18" s="3"/>
      <c r="G18" s="3"/>
      <c r="H18" s="141">
        <f t="shared" si="3"/>
        <v>12</v>
      </c>
      <c r="I18" s="140">
        <f t="shared" si="1"/>
        <v>3</v>
      </c>
      <c r="J18" s="107">
        <f t="shared" si="4"/>
        <v>3656522.5549332495</v>
      </c>
      <c r="K18" s="125">
        <f t="shared" si="2"/>
        <v>0.21376301953537574</v>
      </c>
      <c r="L18" s="23">
        <f t="shared" si="0"/>
        <v>2.5651562344245091</v>
      </c>
    </row>
    <row r="19" spans="2:12">
      <c r="B19" s="2"/>
      <c r="C19" s="3"/>
      <c r="D19" s="4"/>
      <c r="E19" s="3"/>
      <c r="F19" s="3"/>
      <c r="G19" s="3"/>
      <c r="H19" s="141">
        <f t="shared" si="3"/>
        <v>13</v>
      </c>
      <c r="I19" s="140">
        <f t="shared" si="1"/>
        <v>2</v>
      </c>
      <c r="J19" s="107">
        <f t="shared" si="4"/>
        <v>4387827.0659198994</v>
      </c>
      <c r="K19" s="125">
        <f t="shared" si="2"/>
        <v>0.25651562344245094</v>
      </c>
      <c r="L19" s="23">
        <f t="shared" si="0"/>
        <v>3.334703104751862</v>
      </c>
    </row>
    <row r="20" spans="2:12">
      <c r="B20" s="2"/>
      <c r="C20" s="3"/>
      <c r="D20" s="4"/>
      <c r="E20" s="3"/>
      <c r="F20" s="3"/>
      <c r="G20" s="3"/>
      <c r="H20" s="141">
        <f t="shared" si="3"/>
        <v>14</v>
      </c>
      <c r="I20" s="140">
        <f t="shared" si="1"/>
        <v>1</v>
      </c>
      <c r="J20" s="107">
        <f t="shared" si="4"/>
        <v>3510261.6527359197</v>
      </c>
      <c r="K20" s="125">
        <f t="shared" si="2"/>
        <v>0.20521249875396075</v>
      </c>
      <c r="L20" s="23">
        <f t="shared" si="0"/>
        <v>2.8729749825554505</v>
      </c>
    </row>
    <row r="21" spans="2:12">
      <c r="B21" s="2"/>
      <c r="C21" s="3"/>
      <c r="D21" s="4"/>
      <c r="E21" s="3"/>
      <c r="F21" s="3"/>
      <c r="G21" s="3"/>
      <c r="H21" s="141">
        <f t="shared" si="3"/>
        <v>15</v>
      </c>
      <c r="I21" s="140">
        <f t="shared" si="1"/>
        <v>0</v>
      </c>
      <c r="J21" s="107">
        <f t="shared" si="4"/>
        <v>1404104.661094368</v>
      </c>
      <c r="K21" s="125">
        <f t="shared" si="2"/>
        <v>8.2084999501584308E-2</v>
      </c>
      <c r="L21" s="23">
        <f t="shared" si="0"/>
        <v>1.2312749925237647</v>
      </c>
    </row>
    <row r="22" spans="2:12">
      <c r="B22" s="2"/>
      <c r="C22" s="3"/>
      <c r="D22" s="4"/>
      <c r="E22" s="3"/>
      <c r="F22" s="3"/>
      <c r="G22" s="3"/>
      <c r="H22" s="141">
        <f t="shared" si="3"/>
        <v>0</v>
      </c>
      <c r="I22" s="140">
        <f>IF(I21-1&gt;0,I21-1,0)</f>
        <v>0</v>
      </c>
      <c r="J22" s="107">
        <f t="shared" si="4"/>
        <v>0</v>
      </c>
      <c r="K22" s="125">
        <f t="shared" si="2"/>
        <v>0</v>
      </c>
      <c r="L22" s="23">
        <f t="shared" si="0"/>
        <v>0</v>
      </c>
    </row>
    <row r="23" spans="2:12">
      <c r="B23" s="2"/>
      <c r="C23" s="3"/>
      <c r="D23" s="4"/>
      <c r="E23" s="3"/>
      <c r="F23" s="3"/>
      <c r="G23" s="3"/>
      <c r="H23" s="141">
        <f t="shared" si="3"/>
        <v>0</v>
      </c>
      <c r="I23" s="140">
        <f t="shared" si="1"/>
        <v>0</v>
      </c>
      <c r="J23" s="107">
        <f t="shared" si="4"/>
        <v>0</v>
      </c>
      <c r="K23" s="125">
        <f t="shared" si="2"/>
        <v>0</v>
      </c>
      <c r="L23" s="23">
        <f t="shared" si="0"/>
        <v>0</v>
      </c>
    </row>
    <row r="24" spans="2:12">
      <c r="B24" s="2"/>
      <c r="C24" s="3"/>
      <c r="D24" s="4"/>
      <c r="E24" s="3"/>
      <c r="F24" s="3"/>
      <c r="G24" s="3"/>
      <c r="H24" s="141">
        <f t="shared" si="3"/>
        <v>0</v>
      </c>
      <c r="I24" s="140">
        <f t="shared" si="1"/>
        <v>0</v>
      </c>
      <c r="J24" s="107">
        <f t="shared" si="4"/>
        <v>0</v>
      </c>
      <c r="K24" s="125">
        <f t="shared" si="2"/>
        <v>0</v>
      </c>
      <c r="L24" s="23">
        <f t="shared" si="0"/>
        <v>0</v>
      </c>
    </row>
    <row r="25" spans="2:12">
      <c r="B25" s="2"/>
      <c r="C25" s="3"/>
      <c r="D25" s="4"/>
      <c r="E25" s="3"/>
      <c r="F25" s="3"/>
      <c r="G25" s="3"/>
      <c r="H25" s="141">
        <f t="shared" si="3"/>
        <v>0</v>
      </c>
      <c r="I25" s="140">
        <f t="shared" si="1"/>
        <v>0</v>
      </c>
      <c r="J25" s="107">
        <f t="shared" si="4"/>
        <v>0</v>
      </c>
      <c r="K25" s="125">
        <f t="shared" si="2"/>
        <v>0</v>
      </c>
      <c r="L25" s="23">
        <f t="shared" si="0"/>
        <v>0</v>
      </c>
    </row>
    <row r="26" spans="2:12">
      <c r="B26" s="2"/>
      <c r="C26" s="3"/>
      <c r="D26" s="4"/>
      <c r="E26" s="3"/>
      <c r="F26" s="3"/>
      <c r="G26" s="3"/>
      <c r="H26" s="142">
        <f t="shared" si="3"/>
        <v>0</v>
      </c>
      <c r="I26" s="143">
        <f t="shared" si="1"/>
        <v>0</v>
      </c>
      <c r="J26" s="128">
        <f t="shared" si="4"/>
        <v>0</v>
      </c>
      <c r="K26" s="126">
        <f t="shared" si="2"/>
        <v>0</v>
      </c>
      <c r="L26" s="23">
        <f t="shared" si="0"/>
        <v>0</v>
      </c>
    </row>
    <row r="27" spans="2:12" ht="15.75" thickBot="1">
      <c r="B27" s="5"/>
      <c r="C27" s="6"/>
      <c r="D27" s="7"/>
      <c r="E27" s="3"/>
      <c r="F27" s="3"/>
      <c r="G27" s="3"/>
      <c r="J27" s="108">
        <f>SUM(J6:J26)</f>
        <v>17105496.371078957</v>
      </c>
      <c r="K27" s="244">
        <f>SUM(K6:K26)</f>
        <v>1.0000000000000002</v>
      </c>
      <c r="L27" s="25">
        <f>SUM(L6:L26)</f>
        <v>12.500000146151859</v>
      </c>
    </row>
    <row r="28" spans="2:12">
      <c r="E28" s="3"/>
      <c r="F28" s="3"/>
      <c r="G28" s="3"/>
      <c r="H28" s="3"/>
    </row>
    <row r="31" spans="2:12">
      <c r="B31" s="246" t="s">
        <v>22</v>
      </c>
      <c r="C31" s="246"/>
      <c r="D31" s="246"/>
      <c r="E31" s="246"/>
      <c r="F31" s="246"/>
      <c r="G31" s="246"/>
    </row>
    <row r="32" spans="2:12">
      <c r="B32" t="s">
        <v>237</v>
      </c>
    </row>
    <row r="34" spans="3:9">
      <c r="C34" s="10" t="s">
        <v>23</v>
      </c>
      <c r="D34" s="10" t="s">
        <v>26</v>
      </c>
      <c r="E34" s="10" t="s">
        <v>12</v>
      </c>
      <c r="F34" s="3"/>
      <c r="G34" s="10" t="s">
        <v>19</v>
      </c>
      <c r="H34" s="20" t="s">
        <v>20</v>
      </c>
      <c r="I34" s="20" t="s">
        <v>21</v>
      </c>
    </row>
    <row r="35" spans="3:9" ht="24" customHeight="1">
      <c r="C35" s="10">
        <v>0.1</v>
      </c>
      <c r="D35" s="10">
        <v>1</v>
      </c>
      <c r="E35" s="27">
        <f>C35/D35</f>
        <v>0.1</v>
      </c>
      <c r="F35" s="21"/>
      <c r="G35" s="33">
        <v>2.145823431073473</v>
      </c>
      <c r="H35" s="10">
        <v>0.78541765689265275</v>
      </c>
      <c r="I35" s="10">
        <v>2.7320794385537406</v>
      </c>
    </row>
    <row r="36" spans="3:9" ht="26.25" customHeight="1">
      <c r="C36" s="10">
        <v>0.2</v>
      </c>
      <c r="D36" s="10">
        <v>1</v>
      </c>
      <c r="E36" s="27">
        <f t="shared" ref="E36:E45" si="5">C36/D36</f>
        <v>0.2</v>
      </c>
      <c r="F36" s="21"/>
      <c r="G36" s="32">
        <v>5.0919228516832398</v>
      </c>
      <c r="H36" s="30">
        <v>0.98161542966335191</v>
      </c>
      <c r="I36" s="30">
        <v>5.1872889298709675</v>
      </c>
    </row>
    <row r="37" spans="3:9" ht="25.5" customHeight="1">
      <c r="C37" s="10">
        <v>0.3</v>
      </c>
      <c r="D37" s="10">
        <v>1</v>
      </c>
      <c r="E37" s="27">
        <f t="shared" si="5"/>
        <v>0.3</v>
      </c>
      <c r="F37" s="21"/>
      <c r="G37" s="32">
        <v>6.672220020173909</v>
      </c>
      <c r="H37" s="30">
        <v>0.99833399394782707</v>
      </c>
      <c r="I37" s="30">
        <v>6.6833545292684873</v>
      </c>
    </row>
    <row r="38" spans="3:9" ht="27" customHeight="1">
      <c r="C38" s="10">
        <v>0.4</v>
      </c>
      <c r="D38" s="10">
        <v>1</v>
      </c>
      <c r="E38" s="27">
        <f t="shared" si="5"/>
        <v>0.4</v>
      </c>
      <c r="F38" s="21"/>
      <c r="G38" s="32">
        <v>7.5005393461994769</v>
      </c>
      <c r="H38" s="30">
        <v>0.99978426152020827</v>
      </c>
      <c r="I38" s="30">
        <v>7.5021578503292572</v>
      </c>
    </row>
    <row r="39" spans="3:9" ht="22.5" customHeight="1">
      <c r="C39" s="10">
        <v>0.5</v>
      </c>
      <c r="D39" s="10">
        <v>1</v>
      </c>
      <c r="E39" s="27">
        <f t="shared" si="5"/>
        <v>0.5</v>
      </c>
      <c r="F39" s="21"/>
      <c r="G39" s="32">
        <v>8.0000763803358819</v>
      </c>
      <c r="H39" s="30">
        <v>0.99996180983205873</v>
      </c>
      <c r="I39" s="30">
        <v>8.0003819162648551</v>
      </c>
    </row>
    <row r="40" spans="3:9" ht="24.75" customHeight="1">
      <c r="C40" s="10">
        <v>0.6</v>
      </c>
      <c r="D40" s="10">
        <v>1</v>
      </c>
      <c r="E40" s="27">
        <f t="shared" si="5"/>
        <v>0.6</v>
      </c>
      <c r="F40" s="21"/>
      <c r="G40" s="32">
        <v>8.3333476799578783</v>
      </c>
      <c r="H40" s="30">
        <v>0.99999139202527154</v>
      </c>
      <c r="I40" s="30">
        <v>8.3334194138215825</v>
      </c>
    </row>
    <row r="41" spans="3:9" ht="24" customHeight="1">
      <c r="C41" s="10">
        <v>0.8</v>
      </c>
      <c r="D41" s="10">
        <v>1</v>
      </c>
      <c r="E41" s="27">
        <f t="shared" si="5"/>
        <v>0.8</v>
      </c>
      <c r="F41" s="21"/>
      <c r="G41" s="32">
        <v>8.7500009191344592</v>
      </c>
      <c r="H41" s="30">
        <v>0.99999926469243294</v>
      </c>
      <c r="I41" s="30">
        <v>8.7500073530810809</v>
      </c>
    </row>
    <row r="42" spans="3:9" ht="24.75" customHeight="1">
      <c r="C42" s="10">
        <v>1</v>
      </c>
      <c r="D42" s="10">
        <v>1</v>
      </c>
      <c r="E42" s="27">
        <f t="shared" si="5"/>
        <v>1</v>
      </c>
      <c r="F42" s="21"/>
      <c r="G42" s="32">
        <v>9.0000001013777133</v>
      </c>
      <c r="H42" s="30">
        <v>0.999999898622287</v>
      </c>
      <c r="I42" s="30">
        <v>9.0000010137772364</v>
      </c>
    </row>
    <row r="43" spans="3:9" ht="24.75" customHeight="1">
      <c r="C43" s="10">
        <v>5</v>
      </c>
      <c r="D43" s="10">
        <v>1</v>
      </c>
      <c r="E43" s="27">
        <f t="shared" si="5"/>
        <v>5</v>
      </c>
      <c r="F43" s="21"/>
      <c r="G43" s="32">
        <v>9.8000000000000043</v>
      </c>
      <c r="H43" s="30">
        <v>0.99999999999997691</v>
      </c>
      <c r="I43" s="30">
        <v>9.8000000000002139</v>
      </c>
    </row>
    <row r="44" spans="3:9" ht="23.25" customHeight="1">
      <c r="C44" s="10">
        <v>10</v>
      </c>
      <c r="D44" s="10">
        <v>1</v>
      </c>
      <c r="E44" s="27">
        <f t="shared" si="5"/>
        <v>10</v>
      </c>
      <c r="F44" s="21"/>
      <c r="G44" s="32">
        <v>9.9000000000000021</v>
      </c>
      <c r="H44" s="30">
        <v>1</v>
      </c>
      <c r="I44" s="30">
        <v>9.9000000000002135</v>
      </c>
    </row>
    <row r="45" spans="3:9" ht="24.75" customHeight="1">
      <c r="C45" s="10">
        <v>20</v>
      </c>
      <c r="D45" s="10">
        <v>1</v>
      </c>
      <c r="E45" s="27">
        <f t="shared" si="5"/>
        <v>20</v>
      </c>
      <c r="F45" s="21"/>
      <c r="G45" s="32">
        <v>9.9500000000000011</v>
      </c>
      <c r="H45" s="30">
        <v>1</v>
      </c>
      <c r="I45" s="30">
        <v>9.9500000000002125</v>
      </c>
    </row>
    <row r="46" spans="3:9">
      <c r="C46" s="3"/>
      <c r="D46" s="3"/>
      <c r="E46" s="3"/>
      <c r="F46" s="3"/>
      <c r="G46" s="3"/>
      <c r="H46" s="3"/>
      <c r="I46" s="3"/>
    </row>
    <row r="47" spans="3:9">
      <c r="F47" s="3"/>
      <c r="G47" s="31"/>
    </row>
  </sheetData>
  <mergeCells count="1">
    <mergeCell ref="B31:G31"/>
  </mergeCells>
  <printOptions headings="1" gridLines="1"/>
  <pageMargins left="0.31496062992125984" right="0.23622047244094491" top="0.35433070866141736" bottom="0.47244094488188981" header="0.31496062992125984" footer="0.19685039370078741"/>
  <pageSetup paperSize="9" scale="85" orientation="landscape" verticalDpi="0" r:id="rId1"/>
  <headerFooter>
    <oddFooter>&amp;L&amp;Z&amp;F&amp;R&amp;A&amp;P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I102"/>
  <sheetViews>
    <sheetView zoomScale="85" zoomScaleNormal="85" workbookViewId="0">
      <selection activeCell="R55" sqref="R55"/>
    </sheetView>
  </sheetViews>
  <sheetFormatPr defaultRowHeight="15"/>
  <cols>
    <col min="1" max="1" width="3.85546875" customWidth="1"/>
    <col min="2" max="2" width="13.42578125" customWidth="1"/>
    <col min="3" max="3" width="12.85546875" customWidth="1"/>
    <col min="4" max="5" width="13.42578125" customWidth="1"/>
    <col min="6" max="6" width="10" customWidth="1"/>
    <col min="7" max="7" width="3.85546875" customWidth="1"/>
    <col min="8" max="8" width="8.5703125" customWidth="1"/>
    <col min="9" max="9" width="6.85546875" customWidth="1"/>
    <col min="10" max="10" width="6.7109375" customWidth="1"/>
    <col min="11" max="11" width="6.28515625" customWidth="1"/>
    <col min="12" max="12" width="15.5703125" customWidth="1"/>
    <col min="13" max="13" width="12.85546875" customWidth="1"/>
    <col min="14" max="14" width="10.42578125" customWidth="1"/>
    <col min="15" max="15" width="7.42578125" customWidth="1"/>
  </cols>
  <sheetData>
    <row r="1" spans="2:35">
      <c r="B1" s="254" t="s">
        <v>95</v>
      </c>
      <c r="C1" s="254"/>
    </row>
    <row r="2" spans="2:35">
      <c r="B2" s="255" t="s">
        <v>184</v>
      </c>
      <c r="C2" s="255"/>
      <c r="D2" s="255"/>
      <c r="E2" s="255"/>
      <c r="F2" s="255"/>
      <c r="G2" s="255"/>
      <c r="H2" s="255"/>
    </row>
    <row r="3" spans="2:35">
      <c r="H3" s="19" t="s">
        <v>39</v>
      </c>
      <c r="I3" s="19" t="s">
        <v>40</v>
      </c>
    </row>
    <row r="4" spans="2:35">
      <c r="P4" s="35" t="s">
        <v>47</v>
      </c>
    </row>
    <row r="5" spans="2:35">
      <c r="B5" s="250" t="s">
        <v>11</v>
      </c>
      <c r="C5" s="250"/>
      <c r="D5" s="250"/>
      <c r="E5" s="29" t="s">
        <v>9</v>
      </c>
      <c r="F5" s="29" t="s">
        <v>10</v>
      </c>
      <c r="I5" s="29" t="s">
        <v>14</v>
      </c>
      <c r="J5" s="29" t="s">
        <v>41</v>
      </c>
      <c r="K5" s="29" t="s">
        <v>43</v>
      </c>
      <c r="L5" s="28" t="s">
        <v>46</v>
      </c>
      <c r="M5" s="28" t="s">
        <v>48</v>
      </c>
      <c r="O5" s="42"/>
      <c r="P5" s="50">
        <v>1</v>
      </c>
      <c r="Q5" s="50">
        <f>P5+1</f>
        <v>2</v>
      </c>
      <c r="R5" s="50">
        <f t="shared" ref="R5:AH5" si="0">Q5+1</f>
        <v>3</v>
      </c>
      <c r="S5" s="50">
        <f t="shared" si="0"/>
        <v>4</v>
      </c>
      <c r="T5" s="50">
        <f t="shared" si="0"/>
        <v>5</v>
      </c>
      <c r="U5" s="50">
        <f t="shared" si="0"/>
        <v>6</v>
      </c>
      <c r="V5" s="50">
        <f t="shared" si="0"/>
        <v>7</v>
      </c>
      <c r="W5" s="50">
        <f t="shared" si="0"/>
        <v>8</v>
      </c>
      <c r="X5" s="50">
        <f t="shared" si="0"/>
        <v>9</v>
      </c>
      <c r="Y5" s="50">
        <f t="shared" si="0"/>
        <v>10</v>
      </c>
      <c r="Z5" s="50">
        <f t="shared" si="0"/>
        <v>11</v>
      </c>
      <c r="AA5" s="50">
        <f t="shared" si="0"/>
        <v>12</v>
      </c>
      <c r="AB5" s="50">
        <f t="shared" si="0"/>
        <v>13</v>
      </c>
      <c r="AC5" s="50">
        <f t="shared" si="0"/>
        <v>14</v>
      </c>
      <c r="AD5" s="50">
        <f t="shared" si="0"/>
        <v>15</v>
      </c>
      <c r="AE5" s="50">
        <f t="shared" si="0"/>
        <v>16</v>
      </c>
      <c r="AF5" s="50">
        <f t="shared" si="0"/>
        <v>17</v>
      </c>
      <c r="AG5" s="50">
        <f t="shared" si="0"/>
        <v>18</v>
      </c>
      <c r="AH5" s="50">
        <f t="shared" si="0"/>
        <v>19</v>
      </c>
      <c r="AI5" s="51">
        <v>20</v>
      </c>
    </row>
    <row r="6" spans="2:35">
      <c r="B6" s="251" t="s">
        <v>29</v>
      </c>
      <c r="C6" s="252"/>
      <c r="D6" s="253"/>
      <c r="E6" s="13" t="s">
        <v>4</v>
      </c>
      <c r="F6" s="212">
        <v>15</v>
      </c>
      <c r="I6" s="44">
        <v>0</v>
      </c>
      <c r="J6" s="42">
        <f>$F$13*MIN($F$7,$F$6-I6)</f>
        <v>0.33333333333333331</v>
      </c>
      <c r="K6" s="42"/>
      <c r="L6" s="46">
        <v>1</v>
      </c>
      <c r="M6" s="38">
        <f>1/L27</f>
        <v>0.88343558282208645</v>
      </c>
      <c r="O6" s="21"/>
      <c r="P6" s="52">
        <f>SUM(L6:L7)</f>
        <v>1.1111111111111112</v>
      </c>
      <c r="Q6" s="52">
        <f>SUM(L6:L8)</f>
        <v>1.1296296296296298</v>
      </c>
      <c r="R6" s="52">
        <f>SUM(L6:L9)</f>
        <v>1.131687242798354</v>
      </c>
      <c r="S6" s="52">
        <f>SUM(L6:L10)</f>
        <v>1.1319158664837679</v>
      </c>
      <c r="T6" s="52">
        <f>SUM(L6:L11)</f>
        <v>1.1319412691154804</v>
      </c>
      <c r="U6" s="52">
        <f>SUM(L6:L12)</f>
        <v>1.1319440916301151</v>
      </c>
      <c r="V6" s="52">
        <f>SUM(L6:L13)</f>
        <v>1.1319444052428522</v>
      </c>
      <c r="W6" s="52">
        <f>SUM(L6:L14)</f>
        <v>1.131944440088712</v>
      </c>
      <c r="X6" s="52">
        <f>SUM(L6:L15)</f>
        <v>1.1319444439604742</v>
      </c>
      <c r="Y6" s="52">
        <f>SUM(L6:L16)</f>
        <v>1.1319444443906701</v>
      </c>
      <c r="Z6" s="52">
        <f>SUM(L6:L17)</f>
        <v>1.1319444444384696</v>
      </c>
      <c r="AA6" s="52">
        <f>SUM(L6:L18)</f>
        <v>1.1319444444437807</v>
      </c>
      <c r="AB6" s="52">
        <f>SUM(L6:L19)</f>
        <v>1.1319444444443709</v>
      </c>
      <c r="AC6" s="52">
        <f>SUM(L6:L20)</f>
        <v>1.1319444444444364</v>
      </c>
      <c r="AD6" s="52">
        <f>SUM(L6:L21)</f>
        <v>1.1319444444444438</v>
      </c>
      <c r="AE6" s="52">
        <f>SUM(L6:L22)</f>
        <v>1.1319444444444438</v>
      </c>
      <c r="AF6" s="52">
        <f>SUM(L6:L23)</f>
        <v>1.1319444444444438</v>
      </c>
      <c r="AG6" s="52">
        <f>SUM(L6:L24)</f>
        <v>1.1319444444444438</v>
      </c>
      <c r="AH6" s="52">
        <f>SUM(L6:L25)</f>
        <v>1.1319444444444438</v>
      </c>
      <c r="AI6" s="71">
        <f>SUM(L6:L26)</f>
        <v>1.1319444444444438</v>
      </c>
    </row>
    <row r="7" spans="2:35">
      <c r="B7" s="251" t="s">
        <v>30</v>
      </c>
      <c r="C7" s="252"/>
      <c r="D7" s="253"/>
      <c r="E7" s="13" t="s">
        <v>44</v>
      </c>
      <c r="F7" s="212">
        <v>1</v>
      </c>
      <c r="I7" s="36">
        <v>1</v>
      </c>
      <c r="J7" s="21">
        <f>IF(I7&lt;&gt;0,MIN($F$7,$F$6-I7),0)</f>
        <v>1</v>
      </c>
      <c r="K7" s="21">
        <f t="shared" ref="K7:K26" si="1">MIN($F$8,I7)</f>
        <v>1</v>
      </c>
      <c r="L7" s="47">
        <f>IF(K7&lt;&gt;0,$F$15*J6/K7,0)</f>
        <v>0.1111111111111111</v>
      </c>
      <c r="M7" s="38">
        <f>IF(L7&lt;&gt;0,J6*$F$15*M6/K7,0)</f>
        <v>9.8159509202454046E-2</v>
      </c>
      <c r="O7" s="21" t="s">
        <v>49</v>
      </c>
      <c r="P7" s="54">
        <f>1/P6</f>
        <v>0.89999999999999991</v>
      </c>
      <c r="Q7" s="54">
        <f t="shared" ref="Q7:AI7" si="2">1/Q6</f>
        <v>0.88524590163934413</v>
      </c>
      <c r="R7" s="54">
        <f t="shared" si="2"/>
        <v>0.88363636363636355</v>
      </c>
      <c r="S7" s="54">
        <f t="shared" si="2"/>
        <v>0.88345788729549579</v>
      </c>
      <c r="T7" s="54">
        <f t="shared" si="2"/>
        <v>0.88343806104129263</v>
      </c>
      <c r="U7" s="54">
        <f t="shared" si="2"/>
        <v>0.88343585817908887</v>
      </c>
      <c r="V7" s="54">
        <f t="shared" si="2"/>
        <v>0.88343561341730004</v>
      </c>
      <c r="W7" s="54">
        <f t="shared" si="2"/>
        <v>0.88343558622155405</v>
      </c>
      <c r="X7" s="54">
        <f t="shared" si="2"/>
        <v>0.88343558319980453</v>
      </c>
      <c r="Y7" s="54">
        <f t="shared" si="2"/>
        <v>0.88343558286405455</v>
      </c>
      <c r="Z7" s="54">
        <f t="shared" si="2"/>
        <v>0.88343558282674894</v>
      </c>
      <c r="AA7" s="54">
        <f t="shared" si="2"/>
        <v>0.88343558282260393</v>
      </c>
      <c r="AB7" s="54">
        <f t="shared" si="2"/>
        <v>0.88343558282214329</v>
      </c>
      <c r="AC7" s="54">
        <f t="shared" si="2"/>
        <v>0.88343558282209211</v>
      </c>
      <c r="AD7" s="54">
        <f t="shared" si="2"/>
        <v>0.88343558282208645</v>
      </c>
      <c r="AE7" s="54">
        <f t="shared" si="2"/>
        <v>0.88343558282208645</v>
      </c>
      <c r="AF7" s="54">
        <f t="shared" si="2"/>
        <v>0.88343558282208645</v>
      </c>
      <c r="AG7" s="54">
        <f>1/AG6</f>
        <v>0.88343558282208645</v>
      </c>
      <c r="AH7" s="54">
        <f t="shared" si="2"/>
        <v>0.88343558282208645</v>
      </c>
      <c r="AI7" s="55">
        <f t="shared" si="2"/>
        <v>0.88343558282208645</v>
      </c>
    </row>
    <row r="8" spans="2:35">
      <c r="B8" s="251" t="s">
        <v>31</v>
      </c>
      <c r="C8" s="252"/>
      <c r="D8" s="253"/>
      <c r="E8" s="13" t="s">
        <v>45</v>
      </c>
      <c r="F8" s="212">
        <v>3</v>
      </c>
      <c r="I8" s="36">
        <f>IF(AND(I7&lt;&gt;0,I7+1&lt;=$F$6 ),I7+1,0)</f>
        <v>2</v>
      </c>
      <c r="J8" s="21">
        <f t="shared" ref="J8:J26" si="3">IF(I8&lt;&gt;0,MIN($F$7,$F$6-I8),0)</f>
        <v>1</v>
      </c>
      <c r="K8" s="21">
        <f t="shared" si="1"/>
        <v>2</v>
      </c>
      <c r="L8" s="47">
        <f>IF(K8&lt;&gt;0,$F$15*L7*J7/K8,0)</f>
        <v>1.8518518518518517E-2</v>
      </c>
      <c r="M8" s="38">
        <f t="shared" ref="M8:M26" si="4">IF(L8&lt;&gt;0,J7*$F$15*M7/K8,0)</f>
        <v>1.6359918200409006E-2</v>
      </c>
      <c r="O8" s="21" t="s">
        <v>50</v>
      </c>
      <c r="P8" s="52">
        <f>P7*$L$7</f>
        <v>9.9999999999999978E-2</v>
      </c>
      <c r="Q8" s="52">
        <f t="shared" ref="Q8:AI8" si="5">Q7*$L$7</f>
        <v>9.8360655737704902E-2</v>
      </c>
      <c r="R8" s="52">
        <f t="shared" si="5"/>
        <v>9.8181818181818162E-2</v>
      </c>
      <c r="S8" s="52">
        <f t="shared" si="5"/>
        <v>9.8161987477277307E-2</v>
      </c>
      <c r="T8" s="52">
        <f t="shared" si="5"/>
        <v>9.8159784560143626E-2</v>
      </c>
      <c r="U8" s="52">
        <f t="shared" si="5"/>
        <v>9.815953979767654E-2</v>
      </c>
      <c r="V8" s="52">
        <f t="shared" si="5"/>
        <v>9.8159512601922225E-2</v>
      </c>
      <c r="W8" s="52">
        <f t="shared" si="5"/>
        <v>9.8159509580172666E-2</v>
      </c>
      <c r="X8" s="52">
        <f t="shared" si="5"/>
        <v>9.8159509244422724E-2</v>
      </c>
      <c r="Y8" s="52">
        <f t="shared" si="5"/>
        <v>9.8159509207117163E-2</v>
      </c>
      <c r="Z8" s="52">
        <f t="shared" si="5"/>
        <v>9.8159509202972103E-2</v>
      </c>
      <c r="AA8" s="52">
        <f t="shared" si="5"/>
        <v>9.8159509202511541E-2</v>
      </c>
      <c r="AB8" s="52">
        <f t="shared" si="5"/>
        <v>9.815950920246036E-2</v>
      </c>
      <c r="AC8" s="52">
        <f t="shared" si="5"/>
        <v>9.815950920245467E-2</v>
      </c>
      <c r="AD8" s="52">
        <f t="shared" si="5"/>
        <v>9.8159509202454046E-2</v>
      </c>
      <c r="AE8" s="52">
        <f t="shared" si="5"/>
        <v>9.8159509202454046E-2</v>
      </c>
      <c r="AF8" s="52">
        <f t="shared" si="5"/>
        <v>9.8159509202454046E-2</v>
      </c>
      <c r="AG8" s="52">
        <f t="shared" si="5"/>
        <v>9.8159509202454046E-2</v>
      </c>
      <c r="AH8" s="52">
        <f t="shared" si="5"/>
        <v>9.8159509202454046E-2</v>
      </c>
      <c r="AI8" s="53">
        <f t="shared" si="5"/>
        <v>9.8159509202454046E-2</v>
      </c>
    </row>
    <row r="9" spans="2:35">
      <c r="B9" s="251" t="s">
        <v>6</v>
      </c>
      <c r="C9" s="252"/>
      <c r="D9" s="253"/>
      <c r="E9" s="13" t="s">
        <v>24</v>
      </c>
      <c r="F9" s="212">
        <v>1</v>
      </c>
      <c r="I9" s="36">
        <f t="shared" ref="I9:I26" si="6">IF(AND(I8&lt;&gt;0,I8+1&lt;=$F$6 ),I8+1,0)</f>
        <v>3</v>
      </c>
      <c r="J9" s="21">
        <f t="shared" si="3"/>
        <v>1</v>
      </c>
      <c r="K9" s="21">
        <f t="shared" si="1"/>
        <v>3</v>
      </c>
      <c r="L9" s="47">
        <f t="shared" ref="L9:L26" si="7">IF(K9&lt;&gt;0,$F$15*L8*J8/K9,0)</f>
        <v>2.0576131687242796E-3</v>
      </c>
      <c r="M9" s="38">
        <f t="shared" si="4"/>
        <v>1.817768688934334E-3</v>
      </c>
      <c r="O9" s="21" t="s">
        <v>51</v>
      </c>
      <c r="P9" s="54">
        <f>SUM(P7:P8)</f>
        <v>0.99999999999999989</v>
      </c>
      <c r="Q9" s="52">
        <f>Q7*$L$8</f>
        <v>1.6393442622950817E-2</v>
      </c>
      <c r="R9" s="52">
        <f t="shared" ref="R9:AI9" si="8">R7*$L$8</f>
        <v>1.6363636363636361E-2</v>
      </c>
      <c r="S9" s="52">
        <f t="shared" si="8"/>
        <v>1.6360331246212886E-2</v>
      </c>
      <c r="T9" s="52">
        <f t="shared" si="8"/>
        <v>1.6359964093357271E-2</v>
      </c>
      <c r="U9" s="52">
        <f t="shared" si="8"/>
        <v>1.6359923299612757E-2</v>
      </c>
      <c r="V9" s="52">
        <f t="shared" si="8"/>
        <v>1.6359918766987037E-2</v>
      </c>
      <c r="W9" s="52">
        <f t="shared" si="8"/>
        <v>1.6359918263362111E-2</v>
      </c>
      <c r="X9" s="52">
        <f t="shared" si="8"/>
        <v>1.6359918207403786E-2</v>
      </c>
      <c r="Y9" s="52">
        <f t="shared" si="8"/>
        <v>1.6359918201186194E-2</v>
      </c>
      <c r="Z9" s="52">
        <f t="shared" si="8"/>
        <v>1.6359918200495351E-2</v>
      </c>
      <c r="AA9" s="52">
        <f t="shared" si="8"/>
        <v>1.6359918200418589E-2</v>
      </c>
      <c r="AB9" s="52">
        <f t="shared" si="8"/>
        <v>1.6359918200410061E-2</v>
      </c>
      <c r="AC9" s="52">
        <f t="shared" si="8"/>
        <v>1.6359918200409114E-2</v>
      </c>
      <c r="AD9" s="52">
        <f t="shared" si="8"/>
        <v>1.6359918200409006E-2</v>
      </c>
      <c r="AE9" s="52">
        <f t="shared" si="8"/>
        <v>1.6359918200409006E-2</v>
      </c>
      <c r="AF9" s="52">
        <f t="shared" si="8"/>
        <v>1.6359918200409006E-2</v>
      </c>
      <c r="AG9" s="52">
        <f t="shared" si="8"/>
        <v>1.6359918200409006E-2</v>
      </c>
      <c r="AH9" s="52">
        <f t="shared" si="8"/>
        <v>1.6359918200409006E-2</v>
      </c>
      <c r="AI9" s="53">
        <f t="shared" si="8"/>
        <v>1.6359918200409006E-2</v>
      </c>
    </row>
    <row r="10" spans="2:35">
      <c r="B10" s="251" t="s">
        <v>32</v>
      </c>
      <c r="C10" s="252"/>
      <c r="D10" s="253"/>
      <c r="E10" s="13" t="s">
        <v>35</v>
      </c>
      <c r="F10" s="212">
        <v>3</v>
      </c>
      <c r="I10" s="36">
        <f t="shared" si="6"/>
        <v>4</v>
      </c>
      <c r="J10" s="21">
        <f t="shared" si="3"/>
        <v>1</v>
      </c>
      <c r="K10" s="21">
        <f t="shared" si="1"/>
        <v>3</v>
      </c>
      <c r="L10" s="47">
        <f t="shared" si="7"/>
        <v>2.2862368541380881E-4</v>
      </c>
      <c r="M10" s="38">
        <f t="shared" si="4"/>
        <v>2.0197429877048153E-4</v>
      </c>
      <c r="O10" s="21" t="s">
        <v>52</v>
      </c>
      <c r="P10" s="52"/>
      <c r="Q10" s="54">
        <f>SUM(Q7:Q9)</f>
        <v>0.99999999999999989</v>
      </c>
      <c r="R10" s="52">
        <f>$L$9*R7</f>
        <v>1.8181818181818177E-3</v>
      </c>
      <c r="S10" s="52">
        <f>$L$9*S7</f>
        <v>1.8178145829125425E-3</v>
      </c>
      <c r="T10" s="52">
        <f t="shared" ref="T10:AI10" si="9">$L$9*T7</f>
        <v>1.8177737881508076E-3</v>
      </c>
      <c r="U10" s="52">
        <f t="shared" si="9"/>
        <v>1.8177692555125283E-3</v>
      </c>
      <c r="V10" s="52">
        <f t="shared" si="9"/>
        <v>1.8177687518874483E-3</v>
      </c>
      <c r="W10" s="52">
        <f t="shared" si="9"/>
        <v>1.8177686959291233E-3</v>
      </c>
      <c r="X10" s="52">
        <f t="shared" si="9"/>
        <v>1.8177686897115318E-3</v>
      </c>
      <c r="Y10" s="52">
        <f t="shared" si="9"/>
        <v>1.8177686890206881E-3</v>
      </c>
      <c r="Z10" s="52">
        <f t="shared" si="9"/>
        <v>1.8177686889439277E-3</v>
      </c>
      <c r="AA10" s="52">
        <f t="shared" si="9"/>
        <v>1.8177686889353987E-3</v>
      </c>
      <c r="AB10" s="52">
        <f t="shared" si="9"/>
        <v>1.8177686889344509E-3</v>
      </c>
      <c r="AC10" s="52">
        <f t="shared" si="9"/>
        <v>1.8177686889343458E-3</v>
      </c>
      <c r="AD10" s="52">
        <f t="shared" si="9"/>
        <v>1.817768688934334E-3</v>
      </c>
      <c r="AE10" s="52">
        <f t="shared" si="9"/>
        <v>1.817768688934334E-3</v>
      </c>
      <c r="AF10" s="52">
        <f t="shared" si="9"/>
        <v>1.817768688934334E-3</v>
      </c>
      <c r="AG10" s="52">
        <f t="shared" si="9"/>
        <v>1.817768688934334E-3</v>
      </c>
      <c r="AH10" s="52">
        <f t="shared" si="9"/>
        <v>1.817768688934334E-3</v>
      </c>
      <c r="AI10" s="53">
        <f t="shared" si="9"/>
        <v>1.817768688934334E-3</v>
      </c>
    </row>
    <row r="11" spans="2:35">
      <c r="B11" s="251" t="s">
        <v>33</v>
      </c>
      <c r="C11" s="252"/>
      <c r="D11" s="253"/>
      <c r="E11" s="13" t="s">
        <v>36</v>
      </c>
      <c r="F11" s="212">
        <v>1</v>
      </c>
      <c r="I11" s="36">
        <f t="shared" si="6"/>
        <v>5</v>
      </c>
      <c r="J11" s="21">
        <f t="shared" si="3"/>
        <v>1</v>
      </c>
      <c r="K11" s="21">
        <f t="shared" si="1"/>
        <v>3</v>
      </c>
      <c r="L11" s="47">
        <f t="shared" si="7"/>
        <v>2.5402631712645422E-5</v>
      </c>
      <c r="M11" s="38">
        <f t="shared" si="4"/>
        <v>2.2441588752275726E-5</v>
      </c>
      <c r="O11" s="21" t="s">
        <v>53</v>
      </c>
      <c r="P11" s="52"/>
      <c r="Q11" s="52"/>
      <c r="R11" s="54">
        <f>SUM(R7:R10)</f>
        <v>0.99999999999999989</v>
      </c>
      <c r="S11" s="52">
        <f>$L$10*S7</f>
        <v>2.0197939810139359E-4</v>
      </c>
      <c r="T11" s="52">
        <f>$L$10*T7</f>
        <v>2.0197486535008971E-4</v>
      </c>
      <c r="U11" s="52">
        <f t="shared" ref="U11:AI11" si="10">$L$10*U7</f>
        <v>2.0197436172361422E-4</v>
      </c>
      <c r="V11" s="52">
        <f t="shared" si="10"/>
        <v>2.0197430576527202E-4</v>
      </c>
      <c r="W11" s="52">
        <f t="shared" si="10"/>
        <v>2.0197429954768034E-4</v>
      </c>
      <c r="X11" s="52">
        <f t="shared" si="10"/>
        <v>2.0197429885683682E-4</v>
      </c>
      <c r="Y11" s="52">
        <f t="shared" si="10"/>
        <v>2.0197429878007642E-4</v>
      </c>
      <c r="Z11" s="52">
        <f t="shared" si="10"/>
        <v>2.0197429877154749E-4</v>
      </c>
      <c r="AA11" s="52">
        <f t="shared" si="10"/>
        <v>2.0197429877059984E-4</v>
      </c>
      <c r="AB11" s="52">
        <f t="shared" si="10"/>
        <v>2.0197429877049454E-4</v>
      </c>
      <c r="AC11" s="52">
        <f t="shared" si="10"/>
        <v>2.0197429877048283E-4</v>
      </c>
      <c r="AD11" s="52">
        <f t="shared" si="10"/>
        <v>2.0197429877048153E-4</v>
      </c>
      <c r="AE11" s="52">
        <f t="shared" si="10"/>
        <v>2.0197429877048153E-4</v>
      </c>
      <c r="AF11" s="52">
        <f t="shared" si="10"/>
        <v>2.0197429877048153E-4</v>
      </c>
      <c r="AG11" s="52">
        <f t="shared" si="10"/>
        <v>2.0197429877048153E-4</v>
      </c>
      <c r="AH11" s="52">
        <f t="shared" si="10"/>
        <v>2.0197429877048153E-4</v>
      </c>
      <c r="AI11" s="53">
        <f t="shared" si="10"/>
        <v>2.0197429877048153E-4</v>
      </c>
    </row>
    <row r="12" spans="2:35">
      <c r="B12" s="251" t="s">
        <v>8</v>
      </c>
      <c r="C12" s="252"/>
      <c r="D12" s="253"/>
      <c r="E12" s="13" t="s">
        <v>23</v>
      </c>
      <c r="F12" s="10">
        <f>1/F9</f>
        <v>1</v>
      </c>
      <c r="I12" s="36">
        <f t="shared" si="6"/>
        <v>6</v>
      </c>
      <c r="J12" s="21">
        <f t="shared" si="3"/>
        <v>1</v>
      </c>
      <c r="K12" s="21">
        <f t="shared" si="1"/>
        <v>3</v>
      </c>
      <c r="L12" s="47">
        <f t="shared" si="7"/>
        <v>2.8225146347383798E-6</v>
      </c>
      <c r="M12" s="38">
        <f t="shared" si="4"/>
        <v>2.4935098613639697E-6</v>
      </c>
      <c r="O12" s="21" t="s">
        <v>54</v>
      </c>
      <c r="P12" s="52"/>
      <c r="Q12" s="52"/>
      <c r="R12" s="52"/>
      <c r="S12" s="54">
        <f>SUM(S7:S11)</f>
        <v>0.99999999999999989</v>
      </c>
      <c r="T12" s="52">
        <f>T7*$L$11</f>
        <v>2.2441651705565521E-5</v>
      </c>
      <c r="U12" s="52">
        <f t="shared" ref="U12:AI12" si="11">U7*$L$11</f>
        <v>2.2441595747068245E-5</v>
      </c>
      <c r="V12" s="52">
        <f t="shared" si="11"/>
        <v>2.2441589529474666E-5</v>
      </c>
      <c r="W12" s="52">
        <f t="shared" si="11"/>
        <v>2.2441588838631149E-5</v>
      </c>
      <c r="X12" s="52">
        <f t="shared" si="11"/>
        <v>2.2441588761870756E-5</v>
      </c>
      <c r="Y12" s="52">
        <f t="shared" si="11"/>
        <v>2.2441588753341826E-5</v>
      </c>
      <c r="Z12" s="52">
        <f t="shared" si="11"/>
        <v>2.2441588752394165E-5</v>
      </c>
      <c r="AA12" s="52">
        <f t="shared" si="11"/>
        <v>2.2441588752288869E-5</v>
      </c>
      <c r="AB12" s="52">
        <f t="shared" si="11"/>
        <v>2.244158875227717E-5</v>
      </c>
      <c r="AC12" s="52">
        <f t="shared" si="11"/>
        <v>2.2441588752275869E-5</v>
      </c>
      <c r="AD12" s="52">
        <f t="shared" si="11"/>
        <v>2.2441588752275723E-5</v>
      </c>
      <c r="AE12" s="52">
        <f t="shared" si="11"/>
        <v>2.2441588752275723E-5</v>
      </c>
      <c r="AF12" s="52">
        <f t="shared" si="11"/>
        <v>2.2441588752275723E-5</v>
      </c>
      <c r="AG12" s="52">
        <f t="shared" si="11"/>
        <v>2.2441588752275723E-5</v>
      </c>
      <c r="AH12" s="52">
        <f t="shared" si="11"/>
        <v>2.2441588752275723E-5</v>
      </c>
      <c r="AI12" s="53">
        <f t="shared" si="11"/>
        <v>2.2441588752275723E-5</v>
      </c>
    </row>
    <row r="13" spans="2:35">
      <c r="B13" s="251" t="s">
        <v>34</v>
      </c>
      <c r="C13" s="252"/>
      <c r="D13" s="253"/>
      <c r="E13" s="13" t="s">
        <v>26</v>
      </c>
      <c r="F13" s="10">
        <f>1/F10</f>
        <v>0.33333333333333331</v>
      </c>
      <c r="I13" s="36">
        <f t="shared" si="6"/>
        <v>7</v>
      </c>
      <c r="J13" s="21">
        <f t="shared" si="3"/>
        <v>1</v>
      </c>
      <c r="K13" s="21">
        <f t="shared" si="1"/>
        <v>3</v>
      </c>
      <c r="L13" s="47">
        <f t="shared" si="7"/>
        <v>3.1361273719315331E-7</v>
      </c>
      <c r="M13" s="38">
        <f t="shared" si="4"/>
        <v>2.7705665126266327E-7</v>
      </c>
      <c r="O13" s="21" t="s">
        <v>55</v>
      </c>
      <c r="P13" s="52"/>
      <c r="Q13" s="52"/>
      <c r="R13" s="52"/>
      <c r="S13" s="52"/>
      <c r="T13" s="54">
        <f>SUM(T7:T12)</f>
        <v>1</v>
      </c>
      <c r="U13" s="52">
        <f>U7*$L$12</f>
        <v>2.4935106385631382E-6</v>
      </c>
      <c r="V13" s="52">
        <f t="shared" ref="V13:AI13" si="12">V7*$L$12</f>
        <v>2.4935099477194072E-6</v>
      </c>
      <c r="W13" s="52">
        <f t="shared" si="12"/>
        <v>2.4935098709590162E-6</v>
      </c>
      <c r="X13" s="52">
        <f t="shared" si="12"/>
        <v>2.4935098624300839E-6</v>
      </c>
      <c r="Y13" s="52">
        <f t="shared" si="12"/>
        <v>2.4935098614824247E-6</v>
      </c>
      <c r="Z13" s="52">
        <f t="shared" si="12"/>
        <v>2.4935098613771292E-6</v>
      </c>
      <c r="AA13" s="52">
        <f t="shared" si="12"/>
        <v>2.4935098613654295E-6</v>
      </c>
      <c r="AB13" s="52">
        <f t="shared" si="12"/>
        <v>2.4935098613641293E-6</v>
      </c>
      <c r="AC13" s="52">
        <f t="shared" si="12"/>
        <v>2.4935098613639849E-6</v>
      </c>
      <c r="AD13" s="52">
        <f t="shared" si="12"/>
        <v>2.4935098613639692E-6</v>
      </c>
      <c r="AE13" s="52">
        <f t="shared" si="12"/>
        <v>2.4935098613639692E-6</v>
      </c>
      <c r="AF13" s="52">
        <f t="shared" si="12"/>
        <v>2.4935098613639692E-6</v>
      </c>
      <c r="AG13" s="52">
        <f t="shared" si="12"/>
        <v>2.4935098613639692E-6</v>
      </c>
      <c r="AH13" s="52">
        <f t="shared" si="12"/>
        <v>2.4935098613639692E-6</v>
      </c>
      <c r="AI13" s="53">
        <f t="shared" si="12"/>
        <v>2.4935098613639692E-6</v>
      </c>
    </row>
    <row r="14" spans="2:35">
      <c r="B14" s="251" t="s">
        <v>7</v>
      </c>
      <c r="C14" s="252"/>
      <c r="D14" s="253"/>
      <c r="E14" s="13" t="s">
        <v>37</v>
      </c>
      <c r="F14" s="10">
        <f>1/F11</f>
        <v>1</v>
      </c>
      <c r="I14" s="36">
        <f t="shared" si="6"/>
        <v>8</v>
      </c>
      <c r="J14" s="21">
        <f t="shared" si="3"/>
        <v>1</v>
      </c>
      <c r="K14" s="21">
        <f t="shared" si="1"/>
        <v>3</v>
      </c>
      <c r="L14" s="47">
        <f t="shared" si="7"/>
        <v>3.4845859688128141E-8</v>
      </c>
      <c r="M14" s="38">
        <f t="shared" si="4"/>
        <v>3.078407236251814E-8</v>
      </c>
      <c r="O14" s="21" t="s">
        <v>56</v>
      </c>
      <c r="P14" s="52"/>
      <c r="Q14" s="52"/>
      <c r="R14" s="52"/>
      <c r="S14" s="52"/>
      <c r="T14" s="52"/>
      <c r="U14" s="54">
        <f>SUM(U7:U13)</f>
        <v>1</v>
      </c>
      <c r="V14" s="52">
        <f>V7*$L$13</f>
        <v>2.7705666085771189E-7</v>
      </c>
      <c r="W14" s="52">
        <f t="shared" ref="W14:AI14" si="13">W7*$L$13</f>
        <v>2.7705665232877954E-7</v>
      </c>
      <c r="X14" s="52">
        <f t="shared" si="13"/>
        <v>2.7705665138112041E-7</v>
      </c>
      <c r="Y14" s="52">
        <f t="shared" si="13"/>
        <v>2.7705665127582495E-7</v>
      </c>
      <c r="Z14" s="52">
        <f t="shared" si="13"/>
        <v>2.7705665126412546E-7</v>
      </c>
      <c r="AA14" s="52">
        <f t="shared" si="13"/>
        <v>2.7705665126282553E-7</v>
      </c>
      <c r="AB14" s="52">
        <f t="shared" si="13"/>
        <v>2.7705665126268106E-7</v>
      </c>
      <c r="AC14" s="52">
        <f t="shared" si="13"/>
        <v>2.7705665126266502E-7</v>
      </c>
      <c r="AD14" s="52">
        <f t="shared" si="13"/>
        <v>2.7705665126266322E-7</v>
      </c>
      <c r="AE14" s="52">
        <f t="shared" si="13"/>
        <v>2.7705665126266322E-7</v>
      </c>
      <c r="AF14" s="52">
        <f t="shared" si="13"/>
        <v>2.7705665126266322E-7</v>
      </c>
      <c r="AG14" s="52">
        <f t="shared" si="13"/>
        <v>2.7705665126266322E-7</v>
      </c>
      <c r="AH14" s="52">
        <f t="shared" si="13"/>
        <v>2.7705665126266322E-7</v>
      </c>
      <c r="AI14" s="53">
        <f t="shared" si="13"/>
        <v>2.7705665126266322E-7</v>
      </c>
    </row>
    <row r="15" spans="2:35">
      <c r="B15" s="251" t="s">
        <v>38</v>
      </c>
      <c r="C15" s="252"/>
      <c r="D15" s="253"/>
      <c r="E15" s="13" t="s">
        <v>12</v>
      </c>
      <c r="F15" s="10">
        <f>F13/F14</f>
        <v>0.33333333333333331</v>
      </c>
      <c r="I15" s="36">
        <f t="shared" si="6"/>
        <v>9</v>
      </c>
      <c r="J15" s="21">
        <f t="shared" si="3"/>
        <v>1</v>
      </c>
      <c r="K15" s="21">
        <f t="shared" si="1"/>
        <v>3</v>
      </c>
      <c r="L15" s="47">
        <f t="shared" si="7"/>
        <v>3.8717621875697933E-9</v>
      </c>
      <c r="M15" s="38">
        <f t="shared" si="4"/>
        <v>3.4204524847242378E-9</v>
      </c>
      <c r="O15" s="21" t="s">
        <v>57</v>
      </c>
      <c r="P15" s="52"/>
      <c r="Q15" s="52"/>
      <c r="R15" s="52"/>
      <c r="S15" s="52"/>
      <c r="T15" s="52"/>
      <c r="U15" s="52"/>
      <c r="V15" s="54">
        <f>SUM(V7:V14)</f>
        <v>1.0000000000000002</v>
      </c>
      <c r="W15" s="52">
        <f>W7*$L$14</f>
        <v>3.0784072480975506E-8</v>
      </c>
      <c r="X15" s="52">
        <f t="shared" ref="X15:AI15" si="14">X7*$L$14</f>
        <v>3.0784072375680046E-8</v>
      </c>
      <c r="Y15" s="52">
        <f t="shared" si="14"/>
        <v>3.0784072363980549E-8</v>
      </c>
      <c r="Z15" s="52">
        <f t="shared" si="14"/>
        <v>3.0784072362680598E-8</v>
      </c>
      <c r="AA15" s="52">
        <f t="shared" si="14"/>
        <v>3.0784072362536166E-8</v>
      </c>
      <c r="AB15" s="52">
        <f t="shared" si="14"/>
        <v>3.0784072362520112E-8</v>
      </c>
      <c r="AC15" s="52">
        <f t="shared" si="14"/>
        <v>3.0784072362518332E-8</v>
      </c>
      <c r="AD15" s="52">
        <f t="shared" si="14"/>
        <v>3.0784072362518133E-8</v>
      </c>
      <c r="AE15" s="52">
        <f t="shared" si="14"/>
        <v>3.0784072362518133E-8</v>
      </c>
      <c r="AF15" s="52">
        <f t="shared" si="14"/>
        <v>3.0784072362518133E-8</v>
      </c>
      <c r="AG15" s="52">
        <f t="shared" si="14"/>
        <v>3.0784072362518133E-8</v>
      </c>
      <c r="AH15" s="52">
        <f t="shared" si="14"/>
        <v>3.0784072362518133E-8</v>
      </c>
      <c r="AI15" s="53">
        <f t="shared" si="14"/>
        <v>3.0784072362518133E-8</v>
      </c>
    </row>
    <row r="16" spans="2:35">
      <c r="I16" s="36">
        <f t="shared" si="6"/>
        <v>10</v>
      </c>
      <c r="J16" s="21">
        <f t="shared" si="3"/>
        <v>1</v>
      </c>
      <c r="K16" s="21">
        <f t="shared" si="1"/>
        <v>3</v>
      </c>
      <c r="L16" s="47">
        <f t="shared" si="7"/>
        <v>4.3019579861886592E-10</v>
      </c>
      <c r="M16" s="38">
        <f t="shared" si="4"/>
        <v>3.8005027608047084E-10</v>
      </c>
      <c r="O16" s="21" t="s">
        <v>58</v>
      </c>
      <c r="P16" s="52"/>
      <c r="Q16" s="52"/>
      <c r="R16" s="52"/>
      <c r="S16" s="52"/>
      <c r="T16" s="52"/>
      <c r="U16" s="52"/>
      <c r="V16" s="52"/>
      <c r="W16" s="54">
        <f>SUM(W7:W15)</f>
        <v>1</v>
      </c>
      <c r="X16" s="52">
        <f>X7*$L$15</f>
        <v>3.4204524861866712E-9</v>
      </c>
      <c r="Y16" s="52">
        <f t="shared" ref="Y16:AI16" si="15">Y7*$L$15</f>
        <v>3.420452484886727E-9</v>
      </c>
      <c r="Z16" s="52">
        <f t="shared" si="15"/>
        <v>3.4204524847422889E-9</v>
      </c>
      <c r="AA16" s="52">
        <f t="shared" si="15"/>
        <v>3.4204524847262404E-9</v>
      </c>
      <c r="AB16" s="52">
        <f t="shared" si="15"/>
        <v>3.420452484724457E-9</v>
      </c>
      <c r="AC16" s="52">
        <f t="shared" si="15"/>
        <v>3.4204524847242588E-9</v>
      </c>
      <c r="AD16" s="52">
        <f t="shared" si="15"/>
        <v>3.4204524847242369E-9</v>
      </c>
      <c r="AE16" s="52">
        <f t="shared" si="15"/>
        <v>3.4204524847242369E-9</v>
      </c>
      <c r="AF16" s="52">
        <f t="shared" si="15"/>
        <v>3.4204524847242369E-9</v>
      </c>
      <c r="AG16" s="52">
        <f t="shared" si="15"/>
        <v>3.4204524847242369E-9</v>
      </c>
      <c r="AH16" s="52">
        <f t="shared" si="15"/>
        <v>3.4204524847242369E-9</v>
      </c>
      <c r="AI16" s="53">
        <f t="shared" si="15"/>
        <v>3.4204524847242369E-9</v>
      </c>
    </row>
    <row r="17" spans="2:35" ht="15.75" thickBot="1">
      <c r="I17" s="36">
        <f t="shared" si="6"/>
        <v>11</v>
      </c>
      <c r="J17" s="21">
        <f t="shared" si="3"/>
        <v>1</v>
      </c>
      <c r="K17" s="21">
        <f t="shared" si="1"/>
        <v>3</v>
      </c>
      <c r="L17" s="47">
        <f t="shared" si="7"/>
        <v>4.7799533179873986E-11</v>
      </c>
      <c r="M17" s="38">
        <f t="shared" si="4"/>
        <v>4.2227808453385649E-11</v>
      </c>
      <c r="O17" s="21" t="s">
        <v>59</v>
      </c>
      <c r="P17" s="52"/>
      <c r="Q17" s="52"/>
      <c r="R17" s="52"/>
      <c r="S17" s="52"/>
      <c r="T17" s="52"/>
      <c r="U17" s="52"/>
      <c r="V17" s="52"/>
      <c r="W17" s="52"/>
      <c r="X17" s="54">
        <f>SUM(X7:X16)</f>
        <v>1</v>
      </c>
      <c r="Y17" s="52">
        <f>Y7*$L$16</f>
        <v>3.8005027609852525E-10</v>
      </c>
      <c r="Z17" s="52">
        <f t="shared" ref="Z17:AI17" si="16">Z7*$L$16</f>
        <v>3.8005027608247655E-10</v>
      </c>
      <c r="AA17" s="52">
        <f t="shared" si="16"/>
        <v>3.8005027608069336E-10</v>
      </c>
      <c r="AB17" s="52">
        <f t="shared" si="16"/>
        <v>3.8005027608049519E-10</v>
      </c>
      <c r="AC17" s="52">
        <f t="shared" si="16"/>
        <v>3.8005027608047317E-10</v>
      </c>
      <c r="AD17" s="52">
        <f t="shared" si="16"/>
        <v>3.8005027608047074E-10</v>
      </c>
      <c r="AE17" s="52">
        <f t="shared" si="16"/>
        <v>3.8005027608047074E-10</v>
      </c>
      <c r="AF17" s="52">
        <f t="shared" si="16"/>
        <v>3.8005027608047074E-10</v>
      </c>
      <c r="AG17" s="52">
        <f t="shared" si="16"/>
        <v>3.8005027608047074E-10</v>
      </c>
      <c r="AH17" s="52">
        <f t="shared" si="16"/>
        <v>3.8005027608047074E-10</v>
      </c>
      <c r="AI17" s="53">
        <f t="shared" si="16"/>
        <v>3.8005027608047074E-10</v>
      </c>
    </row>
    <row r="18" spans="2:35">
      <c r="B18" s="247" t="s">
        <v>27</v>
      </c>
      <c r="C18" s="248"/>
      <c r="D18" s="248"/>
      <c r="E18" s="248"/>
      <c r="F18" s="248"/>
      <c r="G18" s="249"/>
      <c r="I18" s="36">
        <f t="shared" si="6"/>
        <v>12</v>
      </c>
      <c r="J18" s="21">
        <f t="shared" si="3"/>
        <v>1</v>
      </c>
      <c r="K18" s="21">
        <f t="shared" si="1"/>
        <v>3</v>
      </c>
      <c r="L18" s="47">
        <f t="shared" si="7"/>
        <v>5.3110592422082209E-12</v>
      </c>
      <c r="M18" s="38">
        <f t="shared" si="4"/>
        <v>4.6919787170428493E-12</v>
      </c>
      <c r="O18" s="21" t="s">
        <v>60</v>
      </c>
      <c r="P18" s="52"/>
      <c r="Q18" s="52"/>
      <c r="R18" s="52"/>
      <c r="S18" s="52"/>
      <c r="T18" s="52"/>
      <c r="U18" s="52"/>
      <c r="V18" s="52"/>
      <c r="W18" s="52"/>
      <c r="X18" s="52"/>
      <c r="Y18" s="54">
        <f>SUM(Y7:Y17)</f>
        <v>1</v>
      </c>
      <c r="Z18" s="52">
        <f>Z7*$L$17</f>
        <v>4.2227808453608497E-11</v>
      </c>
      <c r="AA18" s="52">
        <f t="shared" ref="AA18:AI18" si="17">AA7*$L$17</f>
        <v>4.2227808453410368E-11</v>
      </c>
      <c r="AB18" s="52">
        <f t="shared" si="17"/>
        <v>4.2227808453388351E-11</v>
      </c>
      <c r="AC18" s="52">
        <f t="shared" si="17"/>
        <v>4.2227808453385908E-11</v>
      </c>
      <c r="AD18" s="52">
        <f t="shared" si="17"/>
        <v>4.2227808453385636E-11</v>
      </c>
      <c r="AE18" s="52">
        <f t="shared" si="17"/>
        <v>4.2227808453385636E-11</v>
      </c>
      <c r="AF18" s="52">
        <f t="shared" si="17"/>
        <v>4.2227808453385636E-11</v>
      </c>
      <c r="AG18" s="52">
        <f t="shared" si="17"/>
        <v>4.2227808453385636E-11</v>
      </c>
      <c r="AH18" s="52">
        <f t="shared" si="17"/>
        <v>4.2227808453385636E-11</v>
      </c>
      <c r="AI18" s="53">
        <f t="shared" si="17"/>
        <v>4.2227808453385636E-11</v>
      </c>
    </row>
    <row r="19" spans="2:35">
      <c r="B19" s="2"/>
      <c r="C19" s="3"/>
      <c r="D19" s="3"/>
      <c r="E19" s="3"/>
      <c r="F19" s="3"/>
      <c r="G19" s="4"/>
      <c r="I19" s="36">
        <f t="shared" si="6"/>
        <v>13</v>
      </c>
      <c r="J19" s="21">
        <f t="shared" si="3"/>
        <v>1</v>
      </c>
      <c r="K19" s="21">
        <f t="shared" si="1"/>
        <v>3</v>
      </c>
      <c r="L19" s="47">
        <f t="shared" si="7"/>
        <v>5.9011769357869121E-13</v>
      </c>
      <c r="M19" s="38">
        <f t="shared" si="4"/>
        <v>5.2133096856031655E-13</v>
      </c>
      <c r="O19" s="21" t="s">
        <v>61</v>
      </c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4">
        <f>SUM(Z7:Z18)</f>
        <v>0.99999999999999989</v>
      </c>
      <c r="AA19" s="52">
        <f>AA7*$L$18</f>
        <v>4.6919787170455966E-12</v>
      </c>
      <c r="AB19" s="52">
        <f t="shared" ref="AB19:AI19" si="18">AB7*$L$18</f>
        <v>4.6919787170431506E-12</v>
      </c>
      <c r="AC19" s="52">
        <f t="shared" si="18"/>
        <v>4.6919787170428784E-12</v>
      </c>
      <c r="AD19" s="52">
        <f t="shared" si="18"/>
        <v>4.6919787170428485E-12</v>
      </c>
      <c r="AE19" s="52">
        <f t="shared" si="18"/>
        <v>4.6919787170428485E-12</v>
      </c>
      <c r="AF19" s="52">
        <f t="shared" si="18"/>
        <v>4.6919787170428485E-12</v>
      </c>
      <c r="AG19" s="52">
        <f t="shared" si="18"/>
        <v>4.6919787170428485E-12</v>
      </c>
      <c r="AH19" s="52">
        <f t="shared" si="18"/>
        <v>4.6919787170428485E-12</v>
      </c>
      <c r="AI19" s="53">
        <f t="shared" si="18"/>
        <v>4.6919787170428485E-12</v>
      </c>
    </row>
    <row r="20" spans="2:35">
      <c r="B20" s="2"/>
      <c r="C20" s="3"/>
      <c r="D20" s="3"/>
      <c r="E20" s="3"/>
      <c r="F20" s="3"/>
      <c r="G20" s="4"/>
      <c r="I20" s="36">
        <f t="shared" si="6"/>
        <v>14</v>
      </c>
      <c r="J20" s="21">
        <f t="shared" si="3"/>
        <v>1</v>
      </c>
      <c r="K20" s="21">
        <f t="shared" si="1"/>
        <v>3</v>
      </c>
      <c r="L20" s="47">
        <f t="shared" si="7"/>
        <v>6.5568632619854574E-14</v>
      </c>
      <c r="M20" s="38">
        <f t="shared" si="4"/>
        <v>5.7925663173368508E-14</v>
      </c>
      <c r="O20" s="21" t="s">
        <v>62</v>
      </c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4">
        <f>SUM(AA7:AA19)</f>
        <v>1</v>
      </c>
      <c r="AB20" s="52">
        <f>AB7*$L$19</f>
        <v>5.2133096856035008E-13</v>
      </c>
      <c r="AC20" s="52">
        <f t="shared" ref="AC20:AI20" si="19">AC7*$L$19</f>
        <v>5.2133096856031989E-13</v>
      </c>
      <c r="AD20" s="52">
        <f t="shared" si="19"/>
        <v>5.2133096856031645E-13</v>
      </c>
      <c r="AE20" s="52">
        <f t="shared" si="19"/>
        <v>5.2133096856031645E-13</v>
      </c>
      <c r="AF20" s="52">
        <f t="shared" si="19"/>
        <v>5.2133096856031645E-13</v>
      </c>
      <c r="AG20" s="52">
        <f t="shared" si="19"/>
        <v>5.2133096856031645E-13</v>
      </c>
      <c r="AH20" s="52">
        <f t="shared" si="19"/>
        <v>5.2133096856031645E-13</v>
      </c>
      <c r="AI20" s="53">
        <f t="shared" si="19"/>
        <v>5.2133096856031645E-13</v>
      </c>
    </row>
    <row r="21" spans="2:35">
      <c r="B21" s="2"/>
      <c r="C21" s="3"/>
      <c r="D21" s="3"/>
      <c r="E21" s="3"/>
      <c r="F21" s="3"/>
      <c r="G21" s="4"/>
      <c r="I21" s="36">
        <f t="shared" si="6"/>
        <v>15</v>
      </c>
      <c r="J21" s="21">
        <f t="shared" si="3"/>
        <v>0</v>
      </c>
      <c r="K21" s="21">
        <f t="shared" si="1"/>
        <v>3</v>
      </c>
      <c r="L21" s="47">
        <f t="shared" si="7"/>
        <v>7.2854036244282854E-15</v>
      </c>
      <c r="M21" s="38">
        <f t="shared" si="4"/>
        <v>6.4361847970409452E-15</v>
      </c>
      <c r="O21" s="21" t="s">
        <v>63</v>
      </c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4">
        <f>SUM(AB7:AB20)</f>
        <v>1</v>
      </c>
      <c r="AC21" s="52">
        <f>AC7*$L$20</f>
        <v>5.7925663173368861E-14</v>
      </c>
      <c r="AD21" s="52">
        <f t="shared" ref="AD21:AI21" si="20">AD7*$L$20</f>
        <v>5.7925663173368495E-14</v>
      </c>
      <c r="AE21" s="52">
        <f t="shared" si="20"/>
        <v>5.7925663173368495E-14</v>
      </c>
      <c r="AF21" s="52">
        <f t="shared" si="20"/>
        <v>5.7925663173368495E-14</v>
      </c>
      <c r="AG21" s="52">
        <f t="shared" si="20"/>
        <v>5.7925663173368495E-14</v>
      </c>
      <c r="AH21" s="52">
        <f t="shared" si="20"/>
        <v>5.7925663173368495E-14</v>
      </c>
      <c r="AI21" s="53">
        <f t="shared" si="20"/>
        <v>5.7925663173368495E-14</v>
      </c>
    </row>
    <row r="22" spans="2:35">
      <c r="B22" s="2"/>
      <c r="C22" s="3"/>
      <c r="D22" s="3"/>
      <c r="E22" s="3"/>
      <c r="F22" s="3"/>
      <c r="G22" s="4"/>
      <c r="I22" s="36">
        <f t="shared" si="6"/>
        <v>0</v>
      </c>
      <c r="J22" s="21">
        <f t="shared" si="3"/>
        <v>0</v>
      </c>
      <c r="K22" s="21">
        <f t="shared" si="1"/>
        <v>0</v>
      </c>
      <c r="L22" s="47">
        <f t="shared" si="7"/>
        <v>0</v>
      </c>
      <c r="M22" s="38">
        <f t="shared" si="4"/>
        <v>0</v>
      </c>
      <c r="O22" s="21" t="s">
        <v>64</v>
      </c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4">
        <f>SUM(AC7:AC21)</f>
        <v>1</v>
      </c>
      <c r="AD22" s="52">
        <f>AD7*$L$21</f>
        <v>6.4361847970409436E-15</v>
      </c>
      <c r="AE22" s="52">
        <f t="shared" ref="AE22:AI22" si="21">AE7*$L$21</f>
        <v>6.4361847970409436E-15</v>
      </c>
      <c r="AF22" s="52">
        <f t="shared" si="21"/>
        <v>6.4361847970409436E-15</v>
      </c>
      <c r="AG22" s="52">
        <f t="shared" si="21"/>
        <v>6.4361847970409436E-15</v>
      </c>
      <c r="AH22" s="52">
        <f t="shared" si="21"/>
        <v>6.4361847970409436E-15</v>
      </c>
      <c r="AI22" s="53">
        <f t="shared" si="21"/>
        <v>6.4361847970409436E-15</v>
      </c>
    </row>
    <row r="23" spans="2:35">
      <c r="B23" s="2"/>
      <c r="C23" s="3"/>
      <c r="D23" s="3"/>
      <c r="E23" s="3"/>
      <c r="F23" s="3"/>
      <c r="G23" s="4"/>
      <c r="I23" s="36">
        <f t="shared" si="6"/>
        <v>0</v>
      </c>
      <c r="J23" s="21">
        <f t="shared" si="3"/>
        <v>0</v>
      </c>
      <c r="K23" s="21">
        <f t="shared" si="1"/>
        <v>0</v>
      </c>
      <c r="L23" s="47">
        <f t="shared" si="7"/>
        <v>0</v>
      </c>
      <c r="M23" s="38">
        <f t="shared" si="4"/>
        <v>0</v>
      </c>
      <c r="O23" s="21" t="s">
        <v>65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4">
        <f>SUM(AD7:AD22)</f>
        <v>1</v>
      </c>
      <c r="AE23" s="52">
        <f>AE7*$L$22</f>
        <v>0</v>
      </c>
      <c r="AF23" s="52">
        <f t="shared" ref="AF23:AI23" si="22">AF7*$L$22</f>
        <v>0</v>
      </c>
      <c r="AG23" s="52">
        <f t="shared" si="22"/>
        <v>0</v>
      </c>
      <c r="AH23" s="52">
        <f t="shared" si="22"/>
        <v>0</v>
      </c>
      <c r="AI23" s="53">
        <f t="shared" si="22"/>
        <v>0</v>
      </c>
    </row>
    <row r="24" spans="2:35">
      <c r="B24" s="2"/>
      <c r="C24" s="3"/>
      <c r="D24" s="3"/>
      <c r="E24" s="3"/>
      <c r="F24" s="3"/>
      <c r="G24" s="4"/>
      <c r="I24" s="36">
        <f>IF(AND(I23&lt;&gt;0,I23+1&lt;=$F$6 ),I23+1,0)</f>
        <v>0</v>
      </c>
      <c r="J24" s="21">
        <f t="shared" si="3"/>
        <v>0</v>
      </c>
      <c r="K24" s="21">
        <f t="shared" si="1"/>
        <v>0</v>
      </c>
      <c r="L24" s="47">
        <f t="shared" si="7"/>
        <v>0</v>
      </c>
      <c r="M24" s="38">
        <f t="shared" si="4"/>
        <v>0</v>
      </c>
      <c r="O24" s="21" t="s">
        <v>66</v>
      </c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4">
        <f>SUM(AE7:AE23)</f>
        <v>1</v>
      </c>
      <c r="AF24" s="52">
        <f>AF7*$L$23</f>
        <v>0</v>
      </c>
      <c r="AG24" s="52">
        <f t="shared" ref="AG24:AI24" si="23">AG7*$L$23</f>
        <v>0</v>
      </c>
      <c r="AH24" s="52">
        <f t="shared" si="23"/>
        <v>0</v>
      </c>
      <c r="AI24" s="53">
        <f t="shared" si="23"/>
        <v>0</v>
      </c>
    </row>
    <row r="25" spans="2:35">
      <c r="B25" s="2"/>
      <c r="C25" s="3"/>
      <c r="D25" s="3"/>
      <c r="E25" s="3"/>
      <c r="F25" s="3"/>
      <c r="G25" s="4"/>
      <c r="I25" s="36">
        <f t="shared" si="6"/>
        <v>0</v>
      </c>
      <c r="J25" s="21">
        <f t="shared" si="3"/>
        <v>0</v>
      </c>
      <c r="K25" s="21">
        <f t="shared" si="1"/>
        <v>0</v>
      </c>
      <c r="L25" s="47">
        <f t="shared" si="7"/>
        <v>0</v>
      </c>
      <c r="M25" s="38">
        <f t="shared" si="4"/>
        <v>0</v>
      </c>
      <c r="O25" s="21" t="s">
        <v>67</v>
      </c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4">
        <f>SUM(AF7:AF24)</f>
        <v>1</v>
      </c>
      <c r="AG25" s="52">
        <f>AG7*$L$24</f>
        <v>0</v>
      </c>
      <c r="AH25" s="52">
        <f>AH7*$L$24</f>
        <v>0</v>
      </c>
      <c r="AI25" s="53">
        <f>AI7*$L$24</f>
        <v>0</v>
      </c>
    </row>
    <row r="26" spans="2:35">
      <c r="B26" s="2"/>
      <c r="C26" s="3"/>
      <c r="D26" s="3"/>
      <c r="E26" s="3"/>
      <c r="F26" s="3"/>
      <c r="G26" s="4"/>
      <c r="I26" s="36">
        <f t="shared" si="6"/>
        <v>0</v>
      </c>
      <c r="J26" s="21">
        <f t="shared" si="3"/>
        <v>0</v>
      </c>
      <c r="K26" s="21">
        <f t="shared" si="1"/>
        <v>0</v>
      </c>
      <c r="L26" s="47">
        <f t="shared" si="7"/>
        <v>0</v>
      </c>
      <c r="M26" s="38">
        <f t="shared" si="4"/>
        <v>0</v>
      </c>
      <c r="O26" s="21" t="s">
        <v>68</v>
      </c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4">
        <f>SUM(AG7:AG25)</f>
        <v>1</v>
      </c>
      <c r="AH26" s="52">
        <f>AH7*$L$25</f>
        <v>0</v>
      </c>
      <c r="AI26" s="53">
        <f>AI7*$L$25</f>
        <v>0</v>
      </c>
    </row>
    <row r="27" spans="2:35">
      <c r="B27" s="2"/>
      <c r="C27" s="3"/>
      <c r="D27" s="3"/>
      <c r="E27" s="3"/>
      <c r="F27" s="3"/>
      <c r="G27" s="4"/>
      <c r="I27" s="27"/>
      <c r="J27" s="10"/>
      <c r="K27" s="10"/>
      <c r="L27" s="48">
        <f>SUM(L6:L26)</f>
        <v>1.1319444444444438</v>
      </c>
      <c r="M27" s="45">
        <f>SUM(M6:M26)</f>
        <v>1</v>
      </c>
      <c r="O27" s="43" t="s">
        <v>92</v>
      </c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4">
        <f>SUM(AH7:AH26)</f>
        <v>1</v>
      </c>
      <c r="AI27" s="57">
        <f>AI7*$L$26</f>
        <v>0</v>
      </c>
    </row>
    <row r="28" spans="2:35">
      <c r="B28" s="2"/>
      <c r="C28" s="3"/>
      <c r="D28" s="3"/>
      <c r="E28" s="3"/>
      <c r="F28" s="3"/>
      <c r="G28" s="4"/>
      <c r="O28" s="1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56">
        <f>SUM(AI7:AI27)</f>
        <v>1</v>
      </c>
    </row>
    <row r="29" spans="2:35">
      <c r="B29" s="2"/>
      <c r="C29" s="3"/>
      <c r="D29" s="3"/>
      <c r="E29" s="3"/>
      <c r="F29" s="3"/>
      <c r="G29" s="4"/>
    </row>
    <row r="30" spans="2:35">
      <c r="B30" s="2"/>
      <c r="C30" s="3"/>
      <c r="D30" s="3"/>
      <c r="E30" s="3"/>
      <c r="F30" s="3"/>
      <c r="G30" s="4"/>
    </row>
    <row r="31" spans="2:35" ht="15.75" thickBot="1">
      <c r="B31" s="5"/>
      <c r="C31" s="6"/>
      <c r="D31" s="6"/>
      <c r="E31" s="6"/>
      <c r="F31" s="6"/>
      <c r="G31" s="7"/>
      <c r="O31" s="13" t="s">
        <v>41</v>
      </c>
      <c r="P31" s="50" t="s">
        <v>69</v>
      </c>
      <c r="Q31" s="50" t="s">
        <v>70</v>
      </c>
      <c r="R31" s="50" t="s">
        <v>71</v>
      </c>
      <c r="S31" s="50" t="s">
        <v>72</v>
      </c>
      <c r="T31" s="50" t="s">
        <v>73</v>
      </c>
      <c r="U31" s="50" t="s">
        <v>74</v>
      </c>
      <c r="V31" s="50" t="s">
        <v>75</v>
      </c>
      <c r="W31" s="50" t="s">
        <v>76</v>
      </c>
      <c r="X31" s="50" t="s">
        <v>77</v>
      </c>
      <c r="Y31" s="50" t="s">
        <v>78</v>
      </c>
      <c r="Z31" s="50" t="s">
        <v>79</v>
      </c>
      <c r="AA31" s="50" t="s">
        <v>80</v>
      </c>
      <c r="AB31" s="50" t="s">
        <v>81</v>
      </c>
      <c r="AC31" s="50" t="s">
        <v>82</v>
      </c>
      <c r="AD31" s="50" t="s">
        <v>83</v>
      </c>
      <c r="AE31" s="50" t="s">
        <v>84</v>
      </c>
      <c r="AF31" s="50" t="s">
        <v>85</v>
      </c>
      <c r="AG31" s="50" t="s">
        <v>86</v>
      </c>
      <c r="AH31" s="51" t="s">
        <v>87</v>
      </c>
      <c r="AI31" s="51" t="s">
        <v>88</v>
      </c>
    </row>
    <row r="32" spans="2:35" ht="15.75" thickBot="1">
      <c r="O32" s="42">
        <f>J7</f>
        <v>1</v>
      </c>
      <c r="P32" s="58">
        <f>$O$32*P8</f>
        <v>9.9999999999999978E-2</v>
      </c>
      <c r="Q32" s="3">
        <f t="shared" ref="Q32:AI32" si="24">$O$32*Q8</f>
        <v>9.8360655737704902E-2</v>
      </c>
      <c r="R32" s="3">
        <f t="shared" si="24"/>
        <v>9.8181818181818162E-2</v>
      </c>
      <c r="S32" s="3">
        <f t="shared" si="24"/>
        <v>9.8161987477277307E-2</v>
      </c>
      <c r="T32" s="3">
        <f t="shared" si="24"/>
        <v>9.8159784560143626E-2</v>
      </c>
      <c r="U32" s="3">
        <f t="shared" si="24"/>
        <v>9.815953979767654E-2</v>
      </c>
      <c r="V32" s="3">
        <f t="shared" si="24"/>
        <v>9.8159512601922225E-2</v>
      </c>
      <c r="W32" s="3">
        <f t="shared" si="24"/>
        <v>9.8159509580172666E-2</v>
      </c>
      <c r="X32" s="3">
        <f t="shared" si="24"/>
        <v>9.8159509244422724E-2</v>
      </c>
      <c r="Y32" s="3">
        <f t="shared" si="24"/>
        <v>9.8159509207117163E-2</v>
      </c>
      <c r="Z32" s="3">
        <f t="shared" si="24"/>
        <v>9.8159509202972103E-2</v>
      </c>
      <c r="AA32" s="3">
        <f t="shared" si="24"/>
        <v>9.8159509202511541E-2</v>
      </c>
      <c r="AB32" s="3">
        <f t="shared" si="24"/>
        <v>9.815950920246036E-2</v>
      </c>
      <c r="AC32" s="3">
        <f t="shared" si="24"/>
        <v>9.815950920245467E-2</v>
      </c>
      <c r="AD32" s="3">
        <f t="shared" si="24"/>
        <v>9.8159509202454046E-2</v>
      </c>
      <c r="AE32" s="3">
        <f t="shared" si="24"/>
        <v>9.8159509202454046E-2</v>
      </c>
      <c r="AF32" s="3">
        <f t="shared" si="24"/>
        <v>9.8159509202454046E-2</v>
      </c>
      <c r="AG32" s="3">
        <f t="shared" si="24"/>
        <v>9.8159509202454046E-2</v>
      </c>
      <c r="AH32" s="3">
        <f t="shared" si="24"/>
        <v>9.8159509202454046E-2</v>
      </c>
      <c r="AI32" s="57">
        <f t="shared" si="24"/>
        <v>9.8159509202454046E-2</v>
      </c>
    </row>
    <row r="33" spans="2:35">
      <c r="B33" s="247" t="s">
        <v>28</v>
      </c>
      <c r="C33" s="248"/>
      <c r="D33" s="248"/>
      <c r="E33" s="248"/>
      <c r="F33" s="248"/>
      <c r="G33" s="249"/>
      <c r="O33" s="42">
        <f t="shared" ref="O33:O51" si="25">J8</f>
        <v>1</v>
      </c>
      <c r="P33" s="3"/>
      <c r="Q33" s="3">
        <f>$O$33*Q9</f>
        <v>1.6393442622950817E-2</v>
      </c>
      <c r="R33" s="3">
        <f t="shared" ref="R33:AI33" si="26">$O$33*R9</f>
        <v>1.6363636363636361E-2</v>
      </c>
      <c r="S33" s="3">
        <f t="shared" si="26"/>
        <v>1.6360331246212886E-2</v>
      </c>
      <c r="T33" s="3">
        <f t="shared" si="26"/>
        <v>1.6359964093357271E-2</v>
      </c>
      <c r="U33" s="3">
        <f t="shared" si="26"/>
        <v>1.6359923299612757E-2</v>
      </c>
      <c r="V33" s="3">
        <f t="shared" si="26"/>
        <v>1.6359918766987037E-2</v>
      </c>
      <c r="W33" s="3">
        <f t="shared" si="26"/>
        <v>1.6359918263362111E-2</v>
      </c>
      <c r="X33" s="3">
        <f t="shared" si="26"/>
        <v>1.6359918207403786E-2</v>
      </c>
      <c r="Y33" s="3">
        <f t="shared" si="26"/>
        <v>1.6359918201186194E-2</v>
      </c>
      <c r="Z33" s="3">
        <f t="shared" si="26"/>
        <v>1.6359918200495351E-2</v>
      </c>
      <c r="AA33" s="3">
        <f t="shared" si="26"/>
        <v>1.6359918200418589E-2</v>
      </c>
      <c r="AB33" s="3">
        <f t="shared" si="26"/>
        <v>1.6359918200410061E-2</v>
      </c>
      <c r="AC33" s="3">
        <f t="shared" si="26"/>
        <v>1.6359918200409114E-2</v>
      </c>
      <c r="AD33" s="3">
        <f t="shared" si="26"/>
        <v>1.6359918200409006E-2</v>
      </c>
      <c r="AE33" s="3">
        <f t="shared" si="26"/>
        <v>1.6359918200409006E-2</v>
      </c>
      <c r="AF33" s="3">
        <f t="shared" si="26"/>
        <v>1.6359918200409006E-2</v>
      </c>
      <c r="AG33" s="3">
        <f t="shared" si="26"/>
        <v>1.6359918200409006E-2</v>
      </c>
      <c r="AH33" s="3">
        <f t="shared" si="26"/>
        <v>1.6359918200409006E-2</v>
      </c>
      <c r="AI33" s="57">
        <f t="shared" si="26"/>
        <v>1.6359918200409006E-2</v>
      </c>
    </row>
    <row r="34" spans="2:35">
      <c r="B34" s="2"/>
      <c r="C34" s="3"/>
      <c r="D34" s="3"/>
      <c r="E34" s="3"/>
      <c r="F34" s="3"/>
      <c r="G34" s="4"/>
      <c r="O34" s="42">
        <f t="shared" si="25"/>
        <v>1</v>
      </c>
      <c r="P34" s="3"/>
      <c r="Q34" s="58">
        <f>SUM(Q32:Q33)</f>
        <v>0.11475409836065573</v>
      </c>
      <c r="R34" s="3">
        <f>$O$34*R10</f>
        <v>1.8181818181818177E-3</v>
      </c>
      <c r="S34" s="3">
        <f t="shared" ref="S34:AI34" si="27">$O$34*S10</f>
        <v>1.8178145829125425E-3</v>
      </c>
      <c r="T34" s="3">
        <f t="shared" si="27"/>
        <v>1.8177737881508076E-3</v>
      </c>
      <c r="U34" s="3">
        <f t="shared" si="27"/>
        <v>1.8177692555125283E-3</v>
      </c>
      <c r="V34" s="3">
        <f t="shared" si="27"/>
        <v>1.8177687518874483E-3</v>
      </c>
      <c r="W34" s="3">
        <f t="shared" si="27"/>
        <v>1.8177686959291233E-3</v>
      </c>
      <c r="X34" s="3">
        <f t="shared" si="27"/>
        <v>1.8177686897115318E-3</v>
      </c>
      <c r="Y34" s="3">
        <f t="shared" si="27"/>
        <v>1.8177686890206881E-3</v>
      </c>
      <c r="Z34" s="3">
        <f t="shared" si="27"/>
        <v>1.8177686889439277E-3</v>
      </c>
      <c r="AA34" s="3">
        <f t="shared" si="27"/>
        <v>1.8177686889353987E-3</v>
      </c>
      <c r="AB34" s="3">
        <f t="shared" si="27"/>
        <v>1.8177686889344509E-3</v>
      </c>
      <c r="AC34" s="3">
        <f t="shared" si="27"/>
        <v>1.8177686889343458E-3</v>
      </c>
      <c r="AD34" s="3">
        <f t="shared" si="27"/>
        <v>1.817768688934334E-3</v>
      </c>
      <c r="AE34" s="3">
        <f t="shared" si="27"/>
        <v>1.817768688934334E-3</v>
      </c>
      <c r="AF34" s="3">
        <f t="shared" si="27"/>
        <v>1.817768688934334E-3</v>
      </c>
      <c r="AG34" s="3">
        <f t="shared" si="27"/>
        <v>1.817768688934334E-3</v>
      </c>
      <c r="AH34" s="3">
        <f t="shared" si="27"/>
        <v>1.817768688934334E-3</v>
      </c>
      <c r="AI34" s="57">
        <f t="shared" si="27"/>
        <v>1.817768688934334E-3</v>
      </c>
    </row>
    <row r="35" spans="2:35">
      <c r="B35" s="2"/>
      <c r="C35" s="3"/>
      <c r="D35" s="3"/>
      <c r="E35" s="3"/>
      <c r="F35" s="3"/>
      <c r="G35" s="4"/>
      <c r="O35" s="42">
        <f t="shared" si="25"/>
        <v>1</v>
      </c>
      <c r="P35" s="3"/>
      <c r="Q35" s="3"/>
      <c r="R35" s="58">
        <f>SUM(R32:R34)</f>
        <v>0.11636363636363634</v>
      </c>
      <c r="S35" s="3">
        <f>$O$35*S11</f>
        <v>2.0197939810139359E-4</v>
      </c>
      <c r="T35" s="3">
        <f t="shared" ref="T35:AI35" si="28">$O$35*T11</f>
        <v>2.0197486535008971E-4</v>
      </c>
      <c r="U35" s="3">
        <f t="shared" si="28"/>
        <v>2.0197436172361422E-4</v>
      </c>
      <c r="V35" s="3">
        <f t="shared" si="28"/>
        <v>2.0197430576527202E-4</v>
      </c>
      <c r="W35" s="3">
        <f t="shared" si="28"/>
        <v>2.0197429954768034E-4</v>
      </c>
      <c r="X35" s="3">
        <f t="shared" si="28"/>
        <v>2.0197429885683682E-4</v>
      </c>
      <c r="Y35" s="3">
        <f t="shared" si="28"/>
        <v>2.0197429878007642E-4</v>
      </c>
      <c r="Z35" s="3">
        <f t="shared" si="28"/>
        <v>2.0197429877154749E-4</v>
      </c>
      <c r="AA35" s="3">
        <f t="shared" si="28"/>
        <v>2.0197429877059984E-4</v>
      </c>
      <c r="AB35" s="3">
        <f t="shared" si="28"/>
        <v>2.0197429877049454E-4</v>
      </c>
      <c r="AC35" s="3">
        <f t="shared" si="28"/>
        <v>2.0197429877048283E-4</v>
      </c>
      <c r="AD35" s="3">
        <f t="shared" si="28"/>
        <v>2.0197429877048153E-4</v>
      </c>
      <c r="AE35" s="3">
        <f t="shared" si="28"/>
        <v>2.0197429877048153E-4</v>
      </c>
      <c r="AF35" s="3">
        <f t="shared" si="28"/>
        <v>2.0197429877048153E-4</v>
      </c>
      <c r="AG35" s="3">
        <f t="shared" si="28"/>
        <v>2.0197429877048153E-4</v>
      </c>
      <c r="AH35" s="3">
        <f t="shared" si="28"/>
        <v>2.0197429877048153E-4</v>
      </c>
      <c r="AI35" s="57">
        <f t="shared" si="28"/>
        <v>2.0197429877048153E-4</v>
      </c>
    </row>
    <row r="36" spans="2:35">
      <c r="B36" s="2"/>
      <c r="C36" s="3"/>
      <c r="D36" s="3"/>
      <c r="E36" s="3"/>
      <c r="F36" s="3"/>
      <c r="G36" s="4"/>
      <c r="O36" s="42">
        <f t="shared" si="25"/>
        <v>1</v>
      </c>
      <c r="P36" s="3"/>
      <c r="Q36" s="3"/>
      <c r="R36" s="3"/>
      <c r="S36" s="58">
        <f>SUM(S32:S35)</f>
        <v>0.11654211270450412</v>
      </c>
      <c r="T36" s="3">
        <f>$O$36*T12</f>
        <v>2.2441651705565521E-5</v>
      </c>
      <c r="U36" s="3">
        <f t="shared" ref="U36:AI36" si="29">$O$36*U12</f>
        <v>2.2441595747068245E-5</v>
      </c>
      <c r="V36" s="3">
        <f t="shared" si="29"/>
        <v>2.2441589529474666E-5</v>
      </c>
      <c r="W36" s="3">
        <f t="shared" si="29"/>
        <v>2.2441588838631149E-5</v>
      </c>
      <c r="X36" s="3">
        <f t="shared" si="29"/>
        <v>2.2441588761870756E-5</v>
      </c>
      <c r="Y36" s="3">
        <f t="shared" si="29"/>
        <v>2.2441588753341826E-5</v>
      </c>
      <c r="Z36" s="3">
        <f t="shared" si="29"/>
        <v>2.2441588752394165E-5</v>
      </c>
      <c r="AA36" s="3">
        <f t="shared" si="29"/>
        <v>2.2441588752288869E-5</v>
      </c>
      <c r="AB36" s="3">
        <f t="shared" si="29"/>
        <v>2.244158875227717E-5</v>
      </c>
      <c r="AC36" s="3">
        <f t="shared" si="29"/>
        <v>2.2441588752275869E-5</v>
      </c>
      <c r="AD36" s="3">
        <f t="shared" si="29"/>
        <v>2.2441588752275723E-5</v>
      </c>
      <c r="AE36" s="3">
        <f t="shared" si="29"/>
        <v>2.2441588752275723E-5</v>
      </c>
      <c r="AF36" s="3">
        <f t="shared" si="29"/>
        <v>2.2441588752275723E-5</v>
      </c>
      <c r="AG36" s="3">
        <f t="shared" si="29"/>
        <v>2.2441588752275723E-5</v>
      </c>
      <c r="AH36" s="3">
        <f t="shared" si="29"/>
        <v>2.2441588752275723E-5</v>
      </c>
      <c r="AI36" s="57">
        <f t="shared" si="29"/>
        <v>2.2441588752275723E-5</v>
      </c>
    </row>
    <row r="37" spans="2:35">
      <c r="B37" s="2"/>
      <c r="C37" s="3"/>
      <c r="D37" s="3"/>
      <c r="E37" s="3"/>
      <c r="F37" s="3"/>
      <c r="G37" s="4"/>
      <c r="O37" s="42">
        <f t="shared" si="25"/>
        <v>1</v>
      </c>
      <c r="P37" s="3"/>
      <c r="Q37" s="3"/>
      <c r="R37" s="3"/>
      <c r="S37" s="3"/>
      <c r="T37" s="58">
        <f>SUM(T32:T36)</f>
        <v>0.11656193895870735</v>
      </c>
      <c r="U37" s="3">
        <f>$O$37*U13</f>
        <v>2.4935106385631382E-6</v>
      </c>
      <c r="V37" s="3">
        <f t="shared" ref="V37:AI37" si="30">$O$37*V13</f>
        <v>2.4935099477194072E-6</v>
      </c>
      <c r="W37" s="3">
        <f t="shared" si="30"/>
        <v>2.4935098709590162E-6</v>
      </c>
      <c r="X37" s="3">
        <f t="shared" si="30"/>
        <v>2.4935098624300839E-6</v>
      </c>
      <c r="Y37" s="3">
        <f t="shared" si="30"/>
        <v>2.4935098614824247E-6</v>
      </c>
      <c r="Z37" s="3">
        <f t="shared" si="30"/>
        <v>2.4935098613771292E-6</v>
      </c>
      <c r="AA37" s="3">
        <f t="shared" si="30"/>
        <v>2.4935098613654295E-6</v>
      </c>
      <c r="AB37" s="3">
        <f t="shared" si="30"/>
        <v>2.4935098613641293E-6</v>
      </c>
      <c r="AC37" s="3">
        <f t="shared" si="30"/>
        <v>2.4935098613639849E-6</v>
      </c>
      <c r="AD37" s="3">
        <f t="shared" si="30"/>
        <v>2.4935098613639692E-6</v>
      </c>
      <c r="AE37" s="3">
        <f t="shared" si="30"/>
        <v>2.4935098613639692E-6</v>
      </c>
      <c r="AF37" s="3">
        <f t="shared" si="30"/>
        <v>2.4935098613639692E-6</v>
      </c>
      <c r="AG37" s="3">
        <f t="shared" si="30"/>
        <v>2.4935098613639692E-6</v>
      </c>
      <c r="AH37" s="3">
        <f t="shared" si="30"/>
        <v>2.4935098613639692E-6</v>
      </c>
      <c r="AI37" s="57">
        <f t="shared" si="30"/>
        <v>2.4935098613639692E-6</v>
      </c>
    </row>
    <row r="38" spans="2:35">
      <c r="B38" s="2"/>
      <c r="C38" s="3"/>
      <c r="D38" s="3"/>
      <c r="E38" s="3"/>
      <c r="F38" s="3"/>
      <c r="G38" s="4"/>
      <c r="O38" s="42">
        <f t="shared" si="25"/>
        <v>1</v>
      </c>
      <c r="P38" s="3"/>
      <c r="Q38" s="3"/>
      <c r="R38" s="3"/>
      <c r="S38" s="3"/>
      <c r="T38" s="3"/>
      <c r="U38" s="58">
        <f>SUM(U32:U37)</f>
        <v>0.11656414182091109</v>
      </c>
      <c r="V38" s="3">
        <f>V14*$O$38</f>
        <v>2.7705666085771189E-7</v>
      </c>
      <c r="W38" s="3">
        <f t="shared" ref="W38:AI38" si="31">W14*$O$38</f>
        <v>2.7705665232877954E-7</v>
      </c>
      <c r="X38" s="3">
        <f t="shared" si="31"/>
        <v>2.7705665138112041E-7</v>
      </c>
      <c r="Y38" s="3">
        <f t="shared" si="31"/>
        <v>2.7705665127582495E-7</v>
      </c>
      <c r="Z38" s="3">
        <f t="shared" si="31"/>
        <v>2.7705665126412546E-7</v>
      </c>
      <c r="AA38" s="3">
        <f t="shared" si="31"/>
        <v>2.7705665126282553E-7</v>
      </c>
      <c r="AB38" s="3">
        <f t="shared" si="31"/>
        <v>2.7705665126268106E-7</v>
      </c>
      <c r="AC38" s="3">
        <f t="shared" si="31"/>
        <v>2.7705665126266502E-7</v>
      </c>
      <c r="AD38" s="3">
        <f t="shared" si="31"/>
        <v>2.7705665126266322E-7</v>
      </c>
      <c r="AE38" s="3">
        <f t="shared" si="31"/>
        <v>2.7705665126266322E-7</v>
      </c>
      <c r="AF38" s="3">
        <f t="shared" si="31"/>
        <v>2.7705665126266322E-7</v>
      </c>
      <c r="AG38" s="3">
        <f t="shared" si="31"/>
        <v>2.7705665126266322E-7</v>
      </c>
      <c r="AH38" s="3">
        <f t="shared" si="31"/>
        <v>2.7705665126266322E-7</v>
      </c>
      <c r="AI38" s="57">
        <f t="shared" si="31"/>
        <v>2.7705665126266322E-7</v>
      </c>
    </row>
    <row r="39" spans="2:35">
      <c r="B39" s="2"/>
      <c r="C39" s="3"/>
      <c r="D39" s="3"/>
      <c r="E39" s="3"/>
      <c r="F39" s="3"/>
      <c r="G39" s="4"/>
      <c r="O39" s="42">
        <f t="shared" si="25"/>
        <v>1</v>
      </c>
      <c r="P39" s="3"/>
      <c r="Q39" s="3"/>
      <c r="R39" s="3"/>
      <c r="S39" s="3"/>
      <c r="T39" s="3"/>
      <c r="U39" s="3"/>
      <c r="V39" s="58">
        <f>SUM(V32:V38)</f>
        <v>0.11656438658270005</v>
      </c>
      <c r="W39" s="3">
        <f>$O$39*W15</f>
        <v>3.0784072480975506E-8</v>
      </c>
      <c r="X39" s="3">
        <f t="shared" ref="X39:AI39" si="32">$O$39*X15</f>
        <v>3.0784072375680046E-8</v>
      </c>
      <c r="Y39" s="3">
        <f t="shared" si="32"/>
        <v>3.0784072363980549E-8</v>
      </c>
      <c r="Z39" s="3">
        <f t="shared" si="32"/>
        <v>3.0784072362680598E-8</v>
      </c>
      <c r="AA39" s="3">
        <f t="shared" si="32"/>
        <v>3.0784072362536166E-8</v>
      </c>
      <c r="AB39" s="3">
        <f t="shared" si="32"/>
        <v>3.0784072362520112E-8</v>
      </c>
      <c r="AC39" s="3">
        <f t="shared" si="32"/>
        <v>3.0784072362518332E-8</v>
      </c>
      <c r="AD39" s="3">
        <f t="shared" si="32"/>
        <v>3.0784072362518133E-8</v>
      </c>
      <c r="AE39" s="3">
        <f t="shared" si="32"/>
        <v>3.0784072362518133E-8</v>
      </c>
      <c r="AF39" s="3">
        <f t="shared" si="32"/>
        <v>3.0784072362518133E-8</v>
      </c>
      <c r="AG39" s="3">
        <f t="shared" si="32"/>
        <v>3.0784072362518133E-8</v>
      </c>
      <c r="AH39" s="3">
        <f t="shared" si="32"/>
        <v>3.0784072362518133E-8</v>
      </c>
      <c r="AI39" s="57">
        <f t="shared" si="32"/>
        <v>3.0784072362518133E-8</v>
      </c>
    </row>
    <row r="40" spans="2:35">
      <c r="B40" s="2"/>
      <c r="C40" s="3"/>
      <c r="D40" s="3"/>
      <c r="E40" s="3"/>
      <c r="F40" s="3"/>
      <c r="G40" s="4"/>
      <c r="O40" s="42">
        <f t="shared" si="25"/>
        <v>1</v>
      </c>
      <c r="P40" s="3"/>
      <c r="Q40" s="3"/>
      <c r="R40" s="3"/>
      <c r="S40" s="3"/>
      <c r="T40" s="3"/>
      <c r="U40" s="3"/>
      <c r="V40" s="3"/>
      <c r="W40" s="58">
        <f>SUM(W32:W39)</f>
        <v>0.11656441377844598</v>
      </c>
      <c r="X40" s="3">
        <f>$O$40*X16</f>
        <v>3.4204524861866712E-9</v>
      </c>
      <c r="Y40" s="3">
        <f>$O$40*Y16</f>
        <v>3.420452484886727E-9</v>
      </c>
      <c r="Z40" s="3">
        <f t="shared" ref="Z40:AI40" si="33">$O$40*Z16</f>
        <v>3.4204524847422889E-9</v>
      </c>
      <c r="AA40" s="3">
        <f t="shared" si="33"/>
        <v>3.4204524847262404E-9</v>
      </c>
      <c r="AB40" s="3">
        <f t="shared" si="33"/>
        <v>3.420452484724457E-9</v>
      </c>
      <c r="AC40" s="3">
        <f t="shared" si="33"/>
        <v>3.4204524847242588E-9</v>
      </c>
      <c r="AD40" s="3">
        <f t="shared" si="33"/>
        <v>3.4204524847242369E-9</v>
      </c>
      <c r="AE40" s="3">
        <f t="shared" si="33"/>
        <v>3.4204524847242369E-9</v>
      </c>
      <c r="AF40" s="3">
        <f t="shared" si="33"/>
        <v>3.4204524847242369E-9</v>
      </c>
      <c r="AG40" s="3">
        <f t="shared" si="33"/>
        <v>3.4204524847242369E-9</v>
      </c>
      <c r="AH40" s="3">
        <f t="shared" si="33"/>
        <v>3.4204524847242369E-9</v>
      </c>
      <c r="AI40" s="57">
        <f t="shared" si="33"/>
        <v>3.4204524847242369E-9</v>
      </c>
    </row>
    <row r="41" spans="2:35">
      <c r="B41" s="2"/>
      <c r="C41" s="3"/>
      <c r="D41" s="3"/>
      <c r="E41" s="3"/>
      <c r="F41" s="3"/>
      <c r="G41" s="4"/>
      <c r="O41" s="42">
        <f t="shared" si="25"/>
        <v>1</v>
      </c>
      <c r="P41" s="3"/>
      <c r="Q41" s="3"/>
      <c r="R41" s="3"/>
      <c r="S41" s="3"/>
      <c r="T41" s="3"/>
      <c r="U41" s="3"/>
      <c r="V41" s="3"/>
      <c r="W41" s="3"/>
      <c r="X41" s="58">
        <f>SUM(X32:X40)</f>
        <v>0.11656441680019544</v>
      </c>
      <c r="Y41" s="3">
        <f>$O$41*Y17</f>
        <v>3.8005027609852525E-10</v>
      </c>
      <c r="Z41" s="3">
        <f t="shared" ref="Z41:AI41" si="34">$O$41*Z17</f>
        <v>3.8005027608247655E-10</v>
      </c>
      <c r="AA41" s="3">
        <f t="shared" si="34"/>
        <v>3.8005027608069336E-10</v>
      </c>
      <c r="AB41" s="3">
        <f t="shared" si="34"/>
        <v>3.8005027608049519E-10</v>
      </c>
      <c r="AC41" s="3">
        <f t="shared" si="34"/>
        <v>3.8005027608047317E-10</v>
      </c>
      <c r="AD41" s="3">
        <f t="shared" si="34"/>
        <v>3.8005027608047074E-10</v>
      </c>
      <c r="AE41" s="3">
        <f t="shared" si="34"/>
        <v>3.8005027608047074E-10</v>
      </c>
      <c r="AF41" s="3">
        <f t="shared" si="34"/>
        <v>3.8005027608047074E-10</v>
      </c>
      <c r="AG41" s="3">
        <f t="shared" si="34"/>
        <v>3.8005027608047074E-10</v>
      </c>
      <c r="AH41" s="3">
        <f t="shared" si="34"/>
        <v>3.8005027608047074E-10</v>
      </c>
      <c r="AI41" s="57">
        <f t="shared" si="34"/>
        <v>3.8005027608047074E-10</v>
      </c>
    </row>
    <row r="42" spans="2:35">
      <c r="B42" s="2"/>
      <c r="C42" s="3"/>
      <c r="D42" s="3"/>
      <c r="E42" s="3"/>
      <c r="F42" s="3"/>
      <c r="G42" s="4"/>
      <c r="O42" s="42">
        <f t="shared" si="25"/>
        <v>1</v>
      </c>
      <c r="P42" s="3"/>
      <c r="Q42" s="3"/>
      <c r="R42" s="3"/>
      <c r="S42" s="3"/>
      <c r="T42" s="3"/>
      <c r="U42" s="3"/>
      <c r="V42" s="3"/>
      <c r="W42" s="3"/>
      <c r="X42" s="3"/>
      <c r="Y42" s="58">
        <f>SUM(Y32:Y41)</f>
        <v>0.11656441713594534</v>
      </c>
      <c r="Z42" s="3">
        <f>$O$42*Z18</f>
        <v>4.2227808453608497E-11</v>
      </c>
      <c r="AA42" s="3">
        <f t="shared" ref="AA42:AI42" si="35">$O$42*AA18</f>
        <v>4.2227808453410368E-11</v>
      </c>
      <c r="AB42" s="3">
        <f t="shared" si="35"/>
        <v>4.2227808453388351E-11</v>
      </c>
      <c r="AC42" s="3">
        <f t="shared" si="35"/>
        <v>4.2227808453385908E-11</v>
      </c>
      <c r="AD42" s="3">
        <f t="shared" si="35"/>
        <v>4.2227808453385636E-11</v>
      </c>
      <c r="AE42" s="3">
        <f t="shared" si="35"/>
        <v>4.2227808453385636E-11</v>
      </c>
      <c r="AF42" s="3">
        <f t="shared" si="35"/>
        <v>4.2227808453385636E-11</v>
      </c>
      <c r="AG42" s="3">
        <f t="shared" si="35"/>
        <v>4.2227808453385636E-11</v>
      </c>
      <c r="AH42" s="3">
        <f t="shared" si="35"/>
        <v>4.2227808453385636E-11</v>
      </c>
      <c r="AI42" s="57">
        <f t="shared" si="35"/>
        <v>4.2227808453385636E-11</v>
      </c>
    </row>
    <row r="43" spans="2:35">
      <c r="B43" s="2"/>
      <c r="C43" s="3"/>
      <c r="D43" s="3"/>
      <c r="E43" s="3"/>
      <c r="F43" s="3"/>
      <c r="G43" s="4"/>
      <c r="O43" s="42">
        <f t="shared" si="25"/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58">
        <f>SUM(Z32:Z42)</f>
        <v>0.1165644171732509</v>
      </c>
      <c r="AA43" s="3">
        <f>$O$43*AA19</f>
        <v>4.6919787170455966E-12</v>
      </c>
      <c r="AB43" s="3">
        <f t="shared" ref="AB43:AI43" si="36">$O$43*AB19</f>
        <v>4.6919787170431506E-12</v>
      </c>
      <c r="AC43" s="3">
        <f t="shared" si="36"/>
        <v>4.6919787170428784E-12</v>
      </c>
      <c r="AD43" s="3">
        <f t="shared" si="36"/>
        <v>4.6919787170428485E-12</v>
      </c>
      <c r="AE43" s="3">
        <f t="shared" si="36"/>
        <v>4.6919787170428485E-12</v>
      </c>
      <c r="AF43" s="3">
        <f t="shared" si="36"/>
        <v>4.6919787170428485E-12</v>
      </c>
      <c r="AG43" s="3">
        <f t="shared" si="36"/>
        <v>4.6919787170428485E-12</v>
      </c>
      <c r="AH43" s="3">
        <f t="shared" si="36"/>
        <v>4.6919787170428485E-12</v>
      </c>
      <c r="AI43" s="57">
        <f t="shared" si="36"/>
        <v>4.6919787170428485E-12</v>
      </c>
    </row>
    <row r="44" spans="2:35" ht="15.75" thickBot="1">
      <c r="B44" s="5"/>
      <c r="C44" s="6"/>
      <c r="D44" s="6"/>
      <c r="E44" s="6"/>
      <c r="F44" s="6"/>
      <c r="G44" s="7"/>
      <c r="O44" s="42">
        <f t="shared" si="25"/>
        <v>1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58">
        <f>SUM(AA32:AA43)</f>
        <v>0.11656441717739596</v>
      </c>
      <c r="AB44" s="3">
        <f>$O$44*AB20</f>
        <v>5.2133096856035008E-13</v>
      </c>
      <c r="AC44" s="3">
        <f t="shared" ref="AC44:AI44" si="37">$O$44*AC20</f>
        <v>5.2133096856031989E-13</v>
      </c>
      <c r="AD44" s="3">
        <f t="shared" si="37"/>
        <v>5.2133096856031645E-13</v>
      </c>
      <c r="AE44" s="3">
        <f t="shared" si="37"/>
        <v>5.2133096856031645E-13</v>
      </c>
      <c r="AF44" s="3">
        <f t="shared" si="37"/>
        <v>5.2133096856031645E-13</v>
      </c>
      <c r="AG44" s="3">
        <f t="shared" si="37"/>
        <v>5.2133096856031645E-13</v>
      </c>
      <c r="AH44" s="3">
        <f t="shared" si="37"/>
        <v>5.2133096856031645E-13</v>
      </c>
      <c r="AI44" s="57">
        <f t="shared" si="37"/>
        <v>5.2133096856031645E-13</v>
      </c>
    </row>
    <row r="45" spans="2:35">
      <c r="O45" s="42">
        <f t="shared" si="25"/>
        <v>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58">
        <f>SUM(AB32:AB44)</f>
        <v>0.11656441717785652</v>
      </c>
      <c r="AC45" s="3">
        <f>$O$45*AC21</f>
        <v>5.7925663173368861E-14</v>
      </c>
      <c r="AD45" s="3">
        <f t="shared" ref="AD45:AI45" si="38">$O$45*AD21</f>
        <v>5.7925663173368495E-14</v>
      </c>
      <c r="AE45" s="3">
        <f t="shared" si="38"/>
        <v>5.7925663173368495E-14</v>
      </c>
      <c r="AF45" s="3">
        <f t="shared" si="38"/>
        <v>5.7925663173368495E-14</v>
      </c>
      <c r="AG45" s="3">
        <f t="shared" si="38"/>
        <v>5.7925663173368495E-14</v>
      </c>
      <c r="AH45" s="3">
        <f t="shared" si="38"/>
        <v>5.7925663173368495E-14</v>
      </c>
      <c r="AI45" s="57">
        <f t="shared" si="38"/>
        <v>5.7925663173368495E-14</v>
      </c>
    </row>
    <row r="46" spans="2:35">
      <c r="O46" s="42">
        <f t="shared" si="25"/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58">
        <f>SUM(AC32:AC45)</f>
        <v>0.11656441717790771</v>
      </c>
      <c r="AD46" s="3">
        <f>$O$46*AD22</f>
        <v>0</v>
      </c>
      <c r="AE46" s="3">
        <f t="shared" ref="AE46:AI46" si="39">$O$46*AE22</f>
        <v>0</v>
      </c>
      <c r="AF46" s="3">
        <f t="shared" si="39"/>
        <v>0</v>
      </c>
      <c r="AG46" s="3">
        <f t="shared" si="39"/>
        <v>0</v>
      </c>
      <c r="AH46" s="3">
        <f t="shared" si="39"/>
        <v>0</v>
      </c>
      <c r="AI46" s="57">
        <f t="shared" si="39"/>
        <v>0</v>
      </c>
    </row>
    <row r="47" spans="2:35">
      <c r="O47" s="42">
        <f t="shared" si="25"/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58">
        <f>SUM(AD32:AD46)</f>
        <v>0.11656441717790697</v>
      </c>
      <c r="AE47" s="3">
        <f>$O$47*AE23</f>
        <v>0</v>
      </c>
      <c r="AF47" s="3">
        <f>$O$47*AF23</f>
        <v>0</v>
      </c>
      <c r="AG47" s="3">
        <f t="shared" ref="AG47:AI47" si="40">$O$47*AG23</f>
        <v>0</v>
      </c>
      <c r="AH47" s="3">
        <f t="shared" si="40"/>
        <v>0</v>
      </c>
      <c r="AI47" s="57">
        <f t="shared" si="40"/>
        <v>0</v>
      </c>
    </row>
    <row r="48" spans="2:35">
      <c r="O48" s="42">
        <f t="shared" si="25"/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58">
        <f>SUM(AE32:AE47)</f>
        <v>0.11656441717790697</v>
      </c>
      <c r="AF48" s="3">
        <f>$O$48*AF24</f>
        <v>0</v>
      </c>
      <c r="AG48" s="3">
        <f t="shared" ref="AG48:AI48" si="41">$O$48*AG24</f>
        <v>0</v>
      </c>
      <c r="AH48" s="3">
        <f t="shared" si="41"/>
        <v>0</v>
      </c>
      <c r="AI48" s="57">
        <f t="shared" si="41"/>
        <v>0</v>
      </c>
    </row>
    <row r="49" spans="8:35">
      <c r="O49" s="42">
        <f t="shared" si="25"/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8">
        <f>SUM(AF32:AF48)</f>
        <v>0.11656441717790697</v>
      </c>
      <c r="AG49" s="3">
        <f>$O$49*AG25</f>
        <v>0</v>
      </c>
      <c r="AH49" s="3">
        <f>$O$49*AH25</f>
        <v>0</v>
      </c>
      <c r="AI49" s="57">
        <f>$O$49*AI25</f>
        <v>0</v>
      </c>
    </row>
    <row r="50" spans="8:35">
      <c r="O50" s="42">
        <f t="shared" si="25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58">
        <f>SUM(AG32:AG49)</f>
        <v>0.11656441717790697</v>
      </c>
      <c r="AH50" s="3">
        <f>$O$50*AH26</f>
        <v>0</v>
      </c>
      <c r="AI50" s="57">
        <f>$O$50*AI26</f>
        <v>0</v>
      </c>
    </row>
    <row r="51" spans="8:35">
      <c r="O51" s="10">
        <f t="shared" si="25"/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58">
        <f>SUM(AH32:AH50)</f>
        <v>0.11656441717790697</v>
      </c>
      <c r="AI51" s="57">
        <f>$O$51*AI27</f>
        <v>0</v>
      </c>
    </row>
    <row r="52" spans="8:35">
      <c r="O52" s="1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59">
        <f>SUM(AI32:AI51)</f>
        <v>0.11656441717790697</v>
      </c>
    </row>
    <row r="53" spans="8:35">
      <c r="H53" s="66" t="s">
        <v>94</v>
      </c>
      <c r="I53" s="66"/>
      <c r="J53" s="66"/>
      <c r="K53" s="66"/>
      <c r="L53" s="34"/>
    </row>
    <row r="54" spans="8:35" ht="15.75" thickBot="1"/>
    <row r="55" spans="8:35">
      <c r="J55" s="44"/>
      <c r="K55" s="29" t="s">
        <v>14</v>
      </c>
      <c r="L55" s="29" t="s">
        <v>15</v>
      </c>
      <c r="M55" s="29" t="s">
        <v>16</v>
      </c>
      <c r="N55" s="28" t="s">
        <v>18</v>
      </c>
      <c r="Q55" s="222" t="s">
        <v>21</v>
      </c>
      <c r="R55" s="68">
        <f>N76/(F6-N76)/F12</f>
        <v>127.68421052632192</v>
      </c>
    </row>
    <row r="56" spans="8:35" ht="15.75" thickBot="1">
      <c r="H56" s="13" t="s">
        <v>69</v>
      </c>
      <c r="I56" s="27">
        <f>P32</f>
        <v>9.9999999999999978E-2</v>
      </c>
      <c r="J56" s="42">
        <f>K75</f>
        <v>0</v>
      </c>
      <c r="K56" s="213">
        <f>F6</f>
        <v>15</v>
      </c>
      <c r="L56" s="72">
        <f>K56*$F$12/I56</f>
        <v>150.00000000000003</v>
      </c>
      <c r="M56" s="74">
        <f>1/L76</f>
        <v>5.7169060668285938E-27</v>
      </c>
      <c r="N56" s="63">
        <f>J56*M56</f>
        <v>0</v>
      </c>
      <c r="Q56" s="223" t="s">
        <v>252</v>
      </c>
      <c r="R56" s="70">
        <f>N76</f>
        <v>14.883435582822091</v>
      </c>
    </row>
    <row r="57" spans="8:35">
      <c r="H57" s="13" t="s">
        <v>70</v>
      </c>
      <c r="I57" s="27">
        <f>Q34</f>
        <v>0.11475409836065573</v>
      </c>
      <c r="J57" s="21">
        <f>J56+1</f>
        <v>1</v>
      </c>
      <c r="K57" s="21">
        <f>IF(K56-1&gt;0, K56-1, 0)</f>
        <v>14</v>
      </c>
      <c r="L57" s="73">
        <f>K57*L56*$F$12/I57</f>
        <v>18300.000000000007</v>
      </c>
      <c r="M57" s="75">
        <f>M56*K56*$F$12/I56</f>
        <v>8.5753591002428924E-25</v>
      </c>
      <c r="N57" s="63">
        <f t="shared" ref="N57:N75" si="42">J57*M57</f>
        <v>8.5753591002428924E-25</v>
      </c>
      <c r="Q57" s="152"/>
      <c r="R57" s="52"/>
    </row>
    <row r="58" spans="8:35">
      <c r="H58" s="13" t="s">
        <v>71</v>
      </c>
      <c r="I58" s="27">
        <f>R35</f>
        <v>0.11636363636363634</v>
      </c>
      <c r="J58" s="21">
        <f t="shared" ref="J58:J75" si="43">J57+1</f>
        <v>2</v>
      </c>
      <c r="K58" s="21">
        <f t="shared" ref="K58:K75" si="44">IF(K57-1&gt;0, K57-1, 0)</f>
        <v>13</v>
      </c>
      <c r="L58" s="73">
        <f t="shared" ref="L58:L75" si="45">K58*L57*$F$12/I58</f>
        <v>2044453.1250000012</v>
      </c>
      <c r="M58" s="75">
        <f>M57*K57*$F$12/I57</f>
        <v>1.046193810229633E-22</v>
      </c>
      <c r="N58" s="63">
        <f t="shared" si="42"/>
        <v>2.092387620459266E-22</v>
      </c>
    </row>
    <row r="59" spans="8:35">
      <c r="H59" s="13" t="s">
        <v>72</v>
      </c>
      <c r="I59" s="27">
        <f>S36</f>
        <v>0.11654211270450412</v>
      </c>
      <c r="J59" s="21">
        <f t="shared" si="43"/>
        <v>3</v>
      </c>
      <c r="K59" s="21">
        <f t="shared" si="44"/>
        <v>12</v>
      </c>
      <c r="L59" s="73">
        <f t="shared" si="45"/>
        <v>210511350.19497415</v>
      </c>
      <c r="M59" s="75">
        <f t="shared" ref="M59:M75" si="46">M58*K58*$F$12/I58</f>
        <v>1.1687946473659184E-20</v>
      </c>
      <c r="N59" s="63">
        <f t="shared" si="42"/>
        <v>3.5063839420977549E-20</v>
      </c>
    </row>
    <row r="60" spans="8:35">
      <c r="H60" s="13" t="s">
        <v>73</v>
      </c>
      <c r="I60" s="27">
        <f>T37</f>
        <v>0.11656193895870735</v>
      </c>
      <c r="J60" s="21">
        <f t="shared" si="43"/>
        <v>4</v>
      </c>
      <c r="K60" s="21">
        <f t="shared" si="44"/>
        <v>11</v>
      </c>
      <c r="L60" s="73">
        <f t="shared" si="45"/>
        <v>19866046093.871494</v>
      </c>
      <c r="M60" s="75">
        <f t="shared" si="46"/>
        <v>1.2034736150659262E-18</v>
      </c>
      <c r="N60" s="63">
        <f t="shared" si="42"/>
        <v>4.8138944602637048E-18</v>
      </c>
    </row>
    <row r="61" spans="8:35">
      <c r="H61" s="13" t="s">
        <v>74</v>
      </c>
      <c r="I61" s="27">
        <f>U38</f>
        <v>0.11656414182091109</v>
      </c>
      <c r="J61" s="21">
        <f t="shared" si="43"/>
        <v>5</v>
      </c>
      <c r="K61" s="21">
        <f t="shared" si="44"/>
        <v>10</v>
      </c>
      <c r="L61" s="73">
        <f t="shared" si="45"/>
        <v>1704301664605.7109</v>
      </c>
      <c r="M61" s="75">
        <f t="shared" si="46"/>
        <v>1.135723194379504E-16</v>
      </c>
      <c r="N61" s="63">
        <f t="shared" si="42"/>
        <v>5.6786159718975198E-16</v>
      </c>
    </row>
    <row r="62" spans="8:35">
      <c r="H62" s="13" t="s">
        <v>75</v>
      </c>
      <c r="I62" s="27">
        <f>V39</f>
        <v>0.11656438658270005</v>
      </c>
      <c r="J62" s="21">
        <f t="shared" si="43"/>
        <v>6</v>
      </c>
      <c r="K62" s="21">
        <f t="shared" si="44"/>
        <v>9</v>
      </c>
      <c r="L62" s="73">
        <f t="shared" si="45"/>
        <v>131590063064149.48</v>
      </c>
      <c r="M62" s="75">
        <f t="shared" si="46"/>
        <v>9.7433325260904582E-15</v>
      </c>
      <c r="N62" s="63">
        <f t="shared" si="42"/>
        <v>5.8459995156542749E-14</v>
      </c>
    </row>
    <row r="63" spans="8:35">
      <c r="H63" s="13" t="s">
        <v>76</v>
      </c>
      <c r="I63" s="27">
        <f>W40</f>
        <v>0.11656441377844598</v>
      </c>
      <c r="J63" s="21">
        <f t="shared" si="43"/>
        <v>7</v>
      </c>
      <c r="K63" s="21">
        <f t="shared" si="44"/>
        <v>8</v>
      </c>
      <c r="L63" s="73">
        <f t="shared" si="45"/>
        <v>9031234065261994</v>
      </c>
      <c r="M63" s="75">
        <f t="shared" si="46"/>
        <v>7.5228802986579321E-13</v>
      </c>
      <c r="N63" s="63">
        <f t="shared" si="42"/>
        <v>5.2660162090605528E-12</v>
      </c>
    </row>
    <row r="64" spans="8:35">
      <c r="H64" s="13" t="s">
        <v>77</v>
      </c>
      <c r="I64" s="27">
        <f>X41</f>
        <v>0.11656441680019544</v>
      </c>
      <c r="J64" s="21">
        <f t="shared" si="43"/>
        <v>8</v>
      </c>
      <c r="K64" s="21">
        <f t="shared" si="44"/>
        <v>7</v>
      </c>
      <c r="L64" s="73">
        <f t="shared" si="45"/>
        <v>5.4234937378186208E+17</v>
      </c>
      <c r="M64" s="75">
        <f t="shared" si="46"/>
        <v>5.1630716818645343E-11</v>
      </c>
      <c r="N64" s="63">
        <f t="shared" si="42"/>
        <v>4.1304573454916274E-10</v>
      </c>
    </row>
    <row r="65" spans="8:18">
      <c r="H65" s="13" t="s">
        <v>78</v>
      </c>
      <c r="I65" s="27">
        <f>Y42</f>
        <v>0.11656441713594534</v>
      </c>
      <c r="J65" s="21">
        <f t="shared" si="43"/>
        <v>9</v>
      </c>
      <c r="K65" s="21">
        <f t="shared" si="44"/>
        <v>6</v>
      </c>
      <c r="L65" s="73">
        <f t="shared" si="45"/>
        <v>2.7916720407875625E+19</v>
      </c>
      <c r="M65" s="75">
        <f t="shared" si="46"/>
        <v>3.1005604253142149E-9</v>
      </c>
      <c r="N65" s="63">
        <f t="shared" si="42"/>
        <v>2.7905043827827936E-8</v>
      </c>
    </row>
    <row r="66" spans="8:18">
      <c r="H66" s="13" t="s">
        <v>79</v>
      </c>
      <c r="I66" s="27">
        <f>Z43</f>
        <v>0.1165644171732509</v>
      </c>
      <c r="J66" s="21">
        <f t="shared" si="43"/>
        <v>10</v>
      </c>
      <c r="K66" s="21">
        <f t="shared" si="44"/>
        <v>5</v>
      </c>
      <c r="L66" s="73">
        <f t="shared" si="45"/>
        <v>1.1974803754383602E+21</v>
      </c>
      <c r="M66" s="75">
        <f>M65*K65*$F$12/I65</f>
        <v>1.5959726826574173E-7</v>
      </c>
      <c r="N66" s="63">
        <f t="shared" si="42"/>
        <v>1.5959726826574173E-6</v>
      </c>
    </row>
    <row r="67" spans="8:18">
      <c r="H67" s="13" t="s">
        <v>80</v>
      </c>
      <c r="I67" s="27">
        <f>AA44</f>
        <v>0.11656441717739596</v>
      </c>
      <c r="J67" s="21">
        <f t="shared" si="43"/>
        <v>11</v>
      </c>
      <c r="K67" s="21">
        <f t="shared" si="44"/>
        <v>4</v>
      </c>
      <c r="L67" s="73">
        <f t="shared" si="45"/>
        <v>4.1092484462593758E+22</v>
      </c>
      <c r="M67" s="75">
        <f t="shared" si="46"/>
        <v>6.8458828232517408E-6</v>
      </c>
      <c r="N67" s="63">
        <f t="shared" si="42"/>
        <v>7.5304711055769152E-5</v>
      </c>
    </row>
    <row r="68" spans="8:18">
      <c r="H68" s="13" t="s">
        <v>81</v>
      </c>
      <c r="I68" s="27">
        <f>AB45</f>
        <v>0.11656441717785652</v>
      </c>
      <c r="J68" s="21">
        <f t="shared" si="43"/>
        <v>12</v>
      </c>
      <c r="K68" s="21">
        <f t="shared" si="44"/>
        <v>3</v>
      </c>
      <c r="L68" s="73">
        <f t="shared" si="45"/>
        <v>1.0575907843272775E+24</v>
      </c>
      <c r="M68" s="75">
        <f t="shared" si="46"/>
        <v>2.349218737252619E-4</v>
      </c>
      <c r="N68" s="63">
        <f t="shared" si="42"/>
        <v>2.8190624847031429E-3</v>
      </c>
    </row>
    <row r="69" spans="8:18">
      <c r="H69" s="13" t="s">
        <v>82</v>
      </c>
      <c r="I69" s="27">
        <f>AC46</f>
        <v>0.11656441717790771</v>
      </c>
      <c r="J69" s="21">
        <f t="shared" si="43"/>
        <v>13</v>
      </c>
      <c r="K69" s="21">
        <f t="shared" si="44"/>
        <v>2</v>
      </c>
      <c r="L69" s="73">
        <f t="shared" si="45"/>
        <v>1.8146031352142706E+25</v>
      </c>
      <c r="M69" s="75">
        <f t="shared" si="46"/>
        <v>6.0461471711426226E-3</v>
      </c>
      <c r="N69" s="63">
        <f t="shared" si="42"/>
        <v>7.8599913224854101E-2</v>
      </c>
    </row>
    <row r="70" spans="8:18">
      <c r="H70" s="13" t="s">
        <v>83</v>
      </c>
      <c r="I70" s="27">
        <f>AD47</f>
        <v>0.11656441717790697</v>
      </c>
      <c r="J70" s="21">
        <f t="shared" si="43"/>
        <v>14</v>
      </c>
      <c r="K70" s="21">
        <f t="shared" si="44"/>
        <v>1</v>
      </c>
      <c r="L70" s="73">
        <f t="shared" si="45"/>
        <v>1.5567384791576012E+26</v>
      </c>
      <c r="M70" s="75">
        <f t="shared" si="46"/>
        <v>0.10373915672592648</v>
      </c>
      <c r="N70" s="63">
        <f t="shared" si="42"/>
        <v>1.4523481941629708</v>
      </c>
    </row>
    <row r="71" spans="8:18">
      <c r="H71" s="13" t="s">
        <v>84</v>
      </c>
      <c r="I71" s="27">
        <f>AE48</f>
        <v>0.11656441717790697</v>
      </c>
      <c r="J71" s="21">
        <f t="shared" si="43"/>
        <v>15</v>
      </c>
      <c r="K71" s="21">
        <f t="shared" si="44"/>
        <v>0</v>
      </c>
      <c r="L71" s="73">
        <f t="shared" si="45"/>
        <v>0</v>
      </c>
      <c r="M71" s="75">
        <f t="shared" si="46"/>
        <v>0.88997276559616068</v>
      </c>
      <c r="N71" s="63">
        <f t="shared" si="42"/>
        <v>13.34959148394241</v>
      </c>
    </row>
    <row r="72" spans="8:18">
      <c r="H72" s="13" t="s">
        <v>85</v>
      </c>
      <c r="I72" s="27">
        <f>AF49</f>
        <v>0.11656441717790697</v>
      </c>
      <c r="J72" s="21">
        <f t="shared" si="43"/>
        <v>16</v>
      </c>
      <c r="K72" s="21">
        <f t="shared" si="44"/>
        <v>0</v>
      </c>
      <c r="L72" s="73">
        <f t="shared" si="45"/>
        <v>0</v>
      </c>
      <c r="M72" s="75">
        <f t="shared" si="46"/>
        <v>0</v>
      </c>
      <c r="N72" s="63">
        <f t="shared" si="42"/>
        <v>0</v>
      </c>
    </row>
    <row r="73" spans="8:18">
      <c r="H73" s="13" t="s">
        <v>86</v>
      </c>
      <c r="I73" s="27">
        <f>AG50</f>
        <v>0.11656441717790697</v>
      </c>
      <c r="J73" s="21">
        <f t="shared" si="43"/>
        <v>17</v>
      </c>
      <c r="K73" s="21">
        <f t="shared" si="44"/>
        <v>0</v>
      </c>
      <c r="L73" s="73">
        <f t="shared" si="45"/>
        <v>0</v>
      </c>
      <c r="M73" s="75">
        <f t="shared" si="46"/>
        <v>0</v>
      </c>
      <c r="N73" s="63">
        <f t="shared" si="42"/>
        <v>0</v>
      </c>
    </row>
    <row r="74" spans="8:18">
      <c r="H74" s="13" t="s">
        <v>87</v>
      </c>
      <c r="I74" s="27">
        <f>AH51</f>
        <v>0.11656441717790697</v>
      </c>
      <c r="J74" s="21">
        <f t="shared" si="43"/>
        <v>18</v>
      </c>
      <c r="K74" s="21">
        <f t="shared" si="44"/>
        <v>0</v>
      </c>
      <c r="L74" s="73">
        <f t="shared" si="45"/>
        <v>0</v>
      </c>
      <c r="M74" s="75">
        <f t="shared" si="46"/>
        <v>0</v>
      </c>
      <c r="N74" s="63">
        <f t="shared" si="42"/>
        <v>0</v>
      </c>
    </row>
    <row r="75" spans="8:18">
      <c r="H75" s="13" t="s">
        <v>88</v>
      </c>
      <c r="I75" s="27">
        <f>AI52</f>
        <v>0.11656441717790697</v>
      </c>
      <c r="J75" s="43">
        <f t="shared" si="43"/>
        <v>19</v>
      </c>
      <c r="K75" s="43">
        <f t="shared" si="44"/>
        <v>0</v>
      </c>
      <c r="L75" s="73">
        <f t="shared" si="45"/>
        <v>0</v>
      </c>
      <c r="M75" s="75">
        <f t="shared" si="46"/>
        <v>0</v>
      </c>
      <c r="N75" s="63">
        <f t="shared" si="42"/>
        <v>0</v>
      </c>
    </row>
    <row r="76" spans="8:18">
      <c r="H76" s="58"/>
      <c r="I76" s="3"/>
      <c r="J76" s="39"/>
      <c r="K76" s="40"/>
      <c r="L76" s="78">
        <f>SUM(L56:L75)</f>
        <v>1.7491978848530246E+26</v>
      </c>
      <c r="M76" s="76">
        <f>SUM(M56:M75)</f>
        <v>0.99999999999999989</v>
      </c>
      <c r="N76" s="64">
        <f>SUM(N56:N75)</f>
        <v>14.883435582822091</v>
      </c>
    </row>
    <row r="78" spans="8:18">
      <c r="H78" s="3"/>
      <c r="I78" s="3"/>
      <c r="J78" s="3"/>
      <c r="K78" s="3"/>
      <c r="L78" s="79"/>
      <c r="M78" s="3"/>
      <c r="N78" s="3"/>
      <c r="O78" s="3"/>
      <c r="P78" s="3"/>
      <c r="Q78" s="3"/>
      <c r="R78" s="3"/>
    </row>
    <row r="79" spans="8:18"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8:18">
      <c r="H80" s="3"/>
      <c r="I80" s="3"/>
      <c r="J80" s="3"/>
      <c r="K80" s="80"/>
      <c r="L80" s="80"/>
      <c r="M80" s="80"/>
      <c r="N80" s="35"/>
      <c r="O80" s="3"/>
      <c r="P80" s="3"/>
      <c r="Q80" s="65"/>
      <c r="R80" s="81"/>
    </row>
    <row r="81" spans="8:18">
      <c r="H81" s="3"/>
      <c r="I81" s="58"/>
      <c r="J81" s="3"/>
      <c r="K81" s="3"/>
      <c r="L81" s="77"/>
      <c r="M81" s="52"/>
      <c r="N81" s="52"/>
      <c r="O81" s="3"/>
      <c r="P81" s="3"/>
      <c r="Q81" s="82"/>
      <c r="R81" s="83"/>
    </row>
    <row r="82" spans="8:18">
      <c r="H82" s="3"/>
      <c r="I82" s="58"/>
      <c r="J82" s="3"/>
      <c r="K82" s="3"/>
      <c r="L82" s="77"/>
      <c r="M82" s="52"/>
      <c r="N82" s="52"/>
      <c r="O82" s="3"/>
      <c r="P82" s="3"/>
      <c r="Q82" s="3"/>
      <c r="R82" s="3"/>
    </row>
    <row r="83" spans="8:18">
      <c r="H83" s="3"/>
      <c r="I83" s="58"/>
      <c r="J83" s="3"/>
      <c r="K83" s="3"/>
      <c r="L83" s="77"/>
      <c r="M83" s="52"/>
      <c r="N83" s="52"/>
      <c r="O83" s="3"/>
      <c r="P83" s="3"/>
      <c r="Q83" s="3"/>
      <c r="R83" s="3"/>
    </row>
    <row r="84" spans="8:18">
      <c r="H84" s="3"/>
      <c r="I84" s="58"/>
      <c r="J84" s="3"/>
      <c r="K84" s="3"/>
      <c r="L84" s="77"/>
      <c r="M84" s="52"/>
      <c r="N84" s="52"/>
      <c r="O84" s="3"/>
      <c r="P84" s="3"/>
      <c r="Q84" s="3"/>
      <c r="R84" s="3"/>
    </row>
    <row r="85" spans="8:18">
      <c r="H85" s="3"/>
      <c r="I85" s="58"/>
      <c r="J85" s="3"/>
      <c r="K85" s="3"/>
      <c r="L85" s="77"/>
      <c r="M85" s="52"/>
      <c r="N85" s="52"/>
      <c r="O85" s="3"/>
      <c r="P85" s="3"/>
      <c r="Q85" s="3"/>
      <c r="R85" s="3"/>
    </row>
    <row r="86" spans="8:18">
      <c r="H86" s="3"/>
      <c r="I86" s="58"/>
      <c r="J86" s="3"/>
      <c r="K86" s="3"/>
      <c r="L86" s="77"/>
      <c r="M86" s="52"/>
      <c r="N86" s="52"/>
      <c r="O86" s="3"/>
      <c r="P86" s="3"/>
      <c r="Q86" s="3"/>
      <c r="R86" s="3"/>
    </row>
    <row r="87" spans="8:18">
      <c r="H87" s="3"/>
      <c r="I87" s="58"/>
      <c r="J87" s="3"/>
      <c r="K87" s="3"/>
      <c r="L87" s="77"/>
      <c r="M87" s="52"/>
      <c r="N87" s="52"/>
      <c r="O87" s="3"/>
      <c r="P87" s="3"/>
      <c r="Q87" s="3"/>
      <c r="R87" s="3"/>
    </row>
    <row r="88" spans="8:18">
      <c r="H88" s="3"/>
      <c r="I88" s="58"/>
      <c r="J88" s="3"/>
      <c r="K88" s="3"/>
      <c r="L88" s="77"/>
      <c r="M88" s="52"/>
      <c r="N88" s="52"/>
      <c r="O88" s="3"/>
      <c r="P88" s="3"/>
      <c r="Q88" s="3"/>
      <c r="R88" s="3"/>
    </row>
    <row r="89" spans="8:18">
      <c r="H89" s="3"/>
      <c r="I89" s="58"/>
      <c r="J89" s="3"/>
      <c r="K89" s="3"/>
      <c r="L89" s="77"/>
      <c r="M89" s="52"/>
      <c r="N89" s="52"/>
      <c r="O89" s="3"/>
      <c r="P89" s="3"/>
      <c r="Q89" s="3"/>
      <c r="R89" s="3"/>
    </row>
    <row r="90" spans="8:18">
      <c r="H90" s="3"/>
      <c r="I90" s="58"/>
      <c r="J90" s="3"/>
      <c r="K90" s="3"/>
      <c r="L90" s="77"/>
      <c r="M90" s="52"/>
      <c r="N90" s="52"/>
      <c r="O90" s="3"/>
      <c r="P90" s="3"/>
      <c r="Q90" s="3"/>
      <c r="R90" s="3"/>
    </row>
    <row r="91" spans="8:18">
      <c r="H91" s="3"/>
      <c r="I91" s="58"/>
      <c r="J91" s="3"/>
      <c r="K91" s="3"/>
      <c r="L91" s="77"/>
      <c r="M91" s="52"/>
      <c r="N91" s="52"/>
      <c r="O91" s="3"/>
      <c r="P91" s="3"/>
      <c r="Q91" s="3"/>
      <c r="R91" s="3"/>
    </row>
    <row r="92" spans="8:18">
      <c r="H92" s="3"/>
      <c r="I92" s="58"/>
      <c r="J92" s="3"/>
      <c r="K92" s="3"/>
      <c r="L92" s="77"/>
      <c r="M92" s="52"/>
      <c r="N92" s="52"/>
      <c r="O92" s="3"/>
      <c r="P92" s="3"/>
      <c r="Q92" s="3"/>
      <c r="R92" s="3"/>
    </row>
    <row r="93" spans="8:18">
      <c r="H93" s="3"/>
      <c r="I93" s="58"/>
      <c r="J93" s="3"/>
      <c r="K93" s="3"/>
      <c r="L93" s="77"/>
      <c r="M93" s="52"/>
      <c r="N93" s="52"/>
      <c r="O93" s="3"/>
      <c r="P93" s="3"/>
      <c r="Q93" s="3"/>
      <c r="R93" s="3"/>
    </row>
    <row r="94" spans="8:18">
      <c r="H94" s="3"/>
      <c r="I94" s="58"/>
      <c r="J94" s="3"/>
      <c r="K94" s="3"/>
      <c r="L94" s="77"/>
      <c r="M94" s="52"/>
      <c r="N94" s="52"/>
      <c r="O94" s="3"/>
      <c r="P94" s="3"/>
      <c r="Q94" s="3"/>
      <c r="R94" s="3"/>
    </row>
    <row r="95" spans="8:18">
      <c r="H95" s="3"/>
      <c r="I95" s="58"/>
      <c r="J95" s="3"/>
      <c r="K95" s="3"/>
      <c r="L95" s="77"/>
      <c r="M95" s="52"/>
      <c r="N95" s="52"/>
      <c r="O95" s="3"/>
      <c r="P95" s="3"/>
      <c r="Q95" s="3"/>
      <c r="R95" s="3"/>
    </row>
    <row r="96" spans="8:18">
      <c r="H96" s="3"/>
      <c r="I96" s="58"/>
      <c r="J96" s="3"/>
      <c r="K96" s="3"/>
      <c r="L96" s="77"/>
      <c r="M96" s="52"/>
      <c r="N96" s="52"/>
      <c r="O96" s="3"/>
      <c r="P96" s="3"/>
      <c r="Q96" s="3"/>
      <c r="R96" s="3"/>
    </row>
    <row r="97" spans="8:18">
      <c r="H97" s="3"/>
      <c r="I97" s="58"/>
      <c r="J97" s="3"/>
      <c r="K97" s="3"/>
      <c r="L97" s="77"/>
      <c r="M97" s="52"/>
      <c r="N97" s="52"/>
      <c r="O97" s="3"/>
      <c r="P97" s="3"/>
      <c r="Q97" s="3"/>
      <c r="R97" s="3"/>
    </row>
    <row r="98" spans="8:18">
      <c r="H98" s="3"/>
      <c r="I98" s="58"/>
      <c r="J98" s="3"/>
      <c r="K98" s="3"/>
      <c r="L98" s="77"/>
      <c r="M98" s="52"/>
      <c r="N98" s="52"/>
      <c r="O98" s="3"/>
      <c r="P98" s="3"/>
      <c r="Q98" s="3"/>
      <c r="R98" s="3"/>
    </row>
    <row r="99" spans="8:18">
      <c r="H99" s="3"/>
      <c r="I99" s="58"/>
      <c r="J99" s="3"/>
      <c r="K99" s="3"/>
      <c r="L99" s="77"/>
      <c r="M99" s="52"/>
      <c r="N99" s="52"/>
      <c r="O99" s="3"/>
      <c r="P99" s="3"/>
      <c r="Q99" s="3"/>
      <c r="R99" s="3"/>
    </row>
    <row r="100" spans="8:18">
      <c r="H100" s="3"/>
      <c r="I100" s="58"/>
      <c r="J100" s="3"/>
      <c r="K100" s="3"/>
      <c r="L100" s="77"/>
      <c r="M100" s="52"/>
      <c r="N100" s="52"/>
      <c r="O100" s="3"/>
      <c r="P100" s="3"/>
      <c r="Q100" s="3"/>
      <c r="R100" s="3"/>
    </row>
    <row r="101" spans="8:18">
      <c r="H101" s="3"/>
      <c r="I101" s="3"/>
      <c r="J101" s="3"/>
      <c r="K101" s="3"/>
      <c r="L101" s="84"/>
      <c r="M101" s="54"/>
      <c r="N101" s="54"/>
      <c r="O101" s="3"/>
      <c r="P101" s="3"/>
      <c r="Q101" s="3"/>
      <c r="R101" s="3"/>
    </row>
    <row r="102" spans="8:18"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</sheetData>
  <mergeCells count="15">
    <mergeCell ref="B1:C1"/>
    <mergeCell ref="B2:H2"/>
    <mergeCell ref="B18:G18"/>
    <mergeCell ref="B15:D15"/>
    <mergeCell ref="B6:D6"/>
    <mergeCell ref="B33:G33"/>
    <mergeCell ref="B5:D5"/>
    <mergeCell ref="B7:D7"/>
    <mergeCell ref="B8:D8"/>
    <mergeCell ref="B9:D9"/>
    <mergeCell ref="B10:D10"/>
    <mergeCell ref="B11:D11"/>
    <mergeCell ref="B12:D12"/>
    <mergeCell ref="B13:D13"/>
    <mergeCell ref="B14:D14"/>
  </mergeCells>
  <printOptions headings="1" gridLines="1"/>
  <pageMargins left="0.27559055118110237" right="0.27559055118110237" top="0.39370078740157483" bottom="0.43307086614173229" header="0.31496062992125984" footer="0.19685039370078741"/>
  <pageSetup paperSize="9" scale="75" orientation="landscape" verticalDpi="0" r:id="rId1"/>
  <headerFooter>
    <oddFooter>&amp;L&amp;Z&amp;F&amp;R&amp;A&amp; [Страница]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A95"/>
  <sheetViews>
    <sheetView zoomScale="115" zoomScaleNormal="115" workbookViewId="0">
      <selection activeCell="J12" sqref="J12"/>
    </sheetView>
  </sheetViews>
  <sheetFormatPr defaultRowHeight="15"/>
  <cols>
    <col min="1" max="1" width="3.85546875" customWidth="1"/>
    <col min="2" max="2" width="13.42578125" customWidth="1"/>
    <col min="3" max="3" width="12.85546875" customWidth="1"/>
    <col min="4" max="5" width="13.42578125" customWidth="1"/>
    <col min="6" max="6" width="10" customWidth="1"/>
    <col min="7" max="7" width="3.85546875" customWidth="1"/>
    <col min="8" max="8" width="6.85546875" customWidth="1"/>
    <col min="9" max="9" width="9.42578125" customWidth="1"/>
    <col min="10" max="10" width="6.7109375" customWidth="1"/>
    <col min="11" max="11" width="6.28515625" customWidth="1"/>
    <col min="12" max="12" width="10.85546875" style="105" customWidth="1"/>
    <col min="13" max="13" width="8.85546875" style="113" customWidth="1"/>
    <col min="14" max="14" width="12.28515625" style="113" customWidth="1"/>
    <col min="15" max="15" width="8" style="113" customWidth="1"/>
    <col min="16" max="17" width="4.7109375" style="113" customWidth="1"/>
    <col min="18" max="18" width="4.7109375" style="195" customWidth="1"/>
    <col min="19" max="20" width="7.7109375" style="113" customWidth="1"/>
    <col min="21" max="21" width="3" style="113" customWidth="1"/>
    <col min="22" max="24" width="4.85546875" style="113" customWidth="1"/>
    <col min="25" max="26" width="6.7109375" style="113" customWidth="1"/>
    <col min="27" max="30" width="4.85546875" style="113" customWidth="1"/>
    <col min="31" max="32" width="7.42578125" style="113" customWidth="1"/>
    <col min="33" max="33" width="3.28515625" style="113" customWidth="1"/>
    <col min="34" max="36" width="4.85546875" style="113" customWidth="1"/>
    <col min="37" max="38" width="7.140625" style="113" customWidth="1"/>
    <col min="39" max="45" width="4.85546875" style="113" customWidth="1"/>
    <col min="46" max="46" width="4.85546875" customWidth="1"/>
  </cols>
  <sheetData>
    <row r="1" spans="2:45">
      <c r="B1" s="254" t="s">
        <v>95</v>
      </c>
      <c r="C1" s="254"/>
      <c r="E1" s="133"/>
      <c r="F1" s="133"/>
    </row>
    <row r="2" spans="2:45">
      <c r="B2" s="255" t="s">
        <v>184</v>
      </c>
      <c r="C2" s="255"/>
      <c r="D2" s="255"/>
      <c r="E2" s="255"/>
      <c r="F2" s="255"/>
      <c r="G2" s="255"/>
      <c r="H2" s="255"/>
      <c r="I2" s="19" t="s">
        <v>39</v>
      </c>
      <c r="L2" s="105">
        <f>L27</f>
        <v>1.3958333333333306</v>
      </c>
      <c r="M2" s="113">
        <f>M27</f>
        <v>1</v>
      </c>
    </row>
    <row r="3" spans="2:45">
      <c r="I3" s="19" t="s">
        <v>40</v>
      </c>
    </row>
    <row r="4" spans="2:45">
      <c r="N4" s="205" t="s">
        <v>47</v>
      </c>
      <c r="P4" s="194" t="s">
        <v>195</v>
      </c>
      <c r="V4" s="194" t="s">
        <v>195</v>
      </c>
      <c r="X4" s="195"/>
      <c r="AB4" s="194" t="s">
        <v>195</v>
      </c>
      <c r="AH4" s="194" t="s">
        <v>195</v>
      </c>
    </row>
    <row r="5" spans="2:45">
      <c r="B5" s="250" t="s">
        <v>11</v>
      </c>
      <c r="C5" s="250"/>
      <c r="D5" s="250"/>
      <c r="E5" s="29" t="s">
        <v>9</v>
      </c>
      <c r="F5" s="29" t="s">
        <v>10</v>
      </c>
      <c r="I5" s="144" t="s">
        <v>14</v>
      </c>
      <c r="J5" s="144" t="s">
        <v>41</v>
      </c>
      <c r="K5" s="144" t="s">
        <v>43</v>
      </c>
      <c r="L5" s="206" t="s">
        <v>46</v>
      </c>
      <c r="M5" s="207" t="s">
        <v>48</v>
      </c>
      <c r="N5" s="192">
        <f>SUMPRODUCT(M6:M26,J6:J26)*$F$13</f>
        <v>0.3333333333333281</v>
      </c>
      <c r="O5" s="114"/>
      <c r="P5" s="193">
        <v>1</v>
      </c>
      <c r="Q5" s="211" t="s">
        <v>41</v>
      </c>
      <c r="R5" s="211" t="s">
        <v>43</v>
      </c>
      <c r="S5" s="136" t="s">
        <v>239</v>
      </c>
      <c r="T5" s="192">
        <f>SUMPRODUCT(T6:T7,Q6:Q7)*$F$13</f>
        <v>0.25</v>
      </c>
      <c r="U5" s="114"/>
      <c r="V5" s="193">
        <v>7</v>
      </c>
      <c r="W5" s="211" t="s">
        <v>41</v>
      </c>
      <c r="X5" s="211" t="s">
        <v>43</v>
      </c>
      <c r="Y5" s="136" t="s">
        <v>244</v>
      </c>
      <c r="Z5" s="192">
        <f>SUMPRODUCT(Z6:Z13,W6:W13)*$F$13</f>
        <v>0.33333310865553256</v>
      </c>
      <c r="AA5" s="114"/>
      <c r="AB5" s="193">
        <v>11</v>
      </c>
      <c r="AC5" s="211" t="s">
        <v>41</v>
      </c>
      <c r="AD5" s="211" t="s">
        <v>43</v>
      </c>
      <c r="AE5" s="136" t="s">
        <v>247</v>
      </c>
      <c r="AF5" s="192">
        <f>SUMPRODUCT(AC6:AC17,AF6:AF17)*$F$13</f>
        <v>0.33333333329908887</v>
      </c>
      <c r="AG5" s="114"/>
      <c r="AH5" s="193">
        <v>14</v>
      </c>
      <c r="AI5" s="211" t="s">
        <v>41</v>
      </c>
      <c r="AJ5" s="211" t="s">
        <v>43</v>
      </c>
      <c r="AK5" s="136" t="s">
        <v>247</v>
      </c>
      <c r="AL5" s="192">
        <f>SUMPRODUCT(AI6:AI20,AL6:AL20)*$F$13</f>
        <v>0.33333333333328635</v>
      </c>
      <c r="AM5" s="114"/>
      <c r="AN5" s="114"/>
      <c r="AO5" s="114"/>
      <c r="AP5" s="114"/>
      <c r="AQ5" s="114"/>
      <c r="AR5" s="114"/>
      <c r="AS5" s="114"/>
    </row>
    <row r="6" spans="2:45">
      <c r="B6" s="251" t="s">
        <v>29</v>
      </c>
      <c r="C6" s="252"/>
      <c r="D6" s="253"/>
      <c r="E6" s="13" t="s">
        <v>4</v>
      </c>
      <c r="F6" s="212">
        <v>15</v>
      </c>
      <c r="G6" s="212">
        <v>15</v>
      </c>
      <c r="I6" s="44">
        <v>0</v>
      </c>
      <c r="J6" s="42">
        <f>MIN($F$7,$F$6-I6)</f>
        <v>1</v>
      </c>
      <c r="K6" s="42"/>
      <c r="L6" s="106">
        <v>1</v>
      </c>
      <c r="M6" s="119">
        <f>1/L27</f>
        <v>0.7164179104477626</v>
      </c>
      <c r="N6" s="116"/>
      <c r="O6" s="116"/>
      <c r="P6" s="44">
        <v>0</v>
      </c>
      <c r="Q6" s="135">
        <f>MIN($F$7,$P$5-P6)</f>
        <v>1</v>
      </c>
      <c r="R6" s="196"/>
      <c r="S6" s="189">
        <v>1</v>
      </c>
      <c r="T6" s="117">
        <f>1/S8</f>
        <v>0.75</v>
      </c>
      <c r="U6" s="116"/>
      <c r="V6" s="44">
        <v>0</v>
      </c>
      <c r="W6" s="135">
        <f>MIN($F$7,$V$5-V6)</f>
        <v>1</v>
      </c>
      <c r="X6" s="196"/>
      <c r="Y6" s="116">
        <v>1</v>
      </c>
      <c r="Z6" s="119">
        <f>1/Y14</f>
        <v>0.71641797080896141</v>
      </c>
      <c r="AA6" s="116"/>
      <c r="AB6" s="44">
        <v>0</v>
      </c>
      <c r="AC6" s="135">
        <f>MIN($F$7,$AB$5-AB6)</f>
        <v>1</v>
      </c>
      <c r="AD6" s="196"/>
      <c r="AE6" s="116">
        <v>1</v>
      </c>
      <c r="AF6" s="119">
        <f>1/AE18</f>
        <v>0.71641791045696124</v>
      </c>
      <c r="AG6" s="116"/>
      <c r="AH6" s="44">
        <v>0</v>
      </c>
      <c r="AI6" s="135">
        <f>MIN($F$7,$AH$5-AH6)</f>
        <v>1</v>
      </c>
      <c r="AJ6" s="196"/>
      <c r="AK6" s="116">
        <v>1</v>
      </c>
      <c r="AL6" s="119">
        <f>1/AK21</f>
        <v>0.71641791044777381</v>
      </c>
      <c r="AM6" s="116"/>
      <c r="AN6" s="116"/>
      <c r="AO6" s="116"/>
      <c r="AP6" s="116"/>
      <c r="AQ6" s="116"/>
      <c r="AR6" s="116"/>
      <c r="AS6" s="116"/>
    </row>
    <row r="7" spans="2:45">
      <c r="B7" s="251" t="s">
        <v>30</v>
      </c>
      <c r="C7" s="252"/>
      <c r="D7" s="253"/>
      <c r="E7" s="13" t="s">
        <v>44</v>
      </c>
      <c r="F7" s="212">
        <v>1</v>
      </c>
      <c r="G7" s="212">
        <v>1</v>
      </c>
      <c r="I7" s="36">
        <v>1</v>
      </c>
      <c r="J7" s="21">
        <f>IF(I7&lt;&gt;0,MIN($F$7,$F$6-I7),0)</f>
        <v>1</v>
      </c>
      <c r="K7" s="21">
        <f t="shared" ref="K7:K26" si="0">MIN($F$8,I7)</f>
        <v>1</v>
      </c>
      <c r="L7" s="107">
        <f>IF(K7&lt;&gt;0,$F$15*L6*J6/K7,0)</f>
        <v>0.33333333333333331</v>
      </c>
      <c r="M7" s="119">
        <f>IF(L7&lt;&gt;0,J6*$F$15*M6/K7,0)</f>
        <v>0.2388059701492542</v>
      </c>
      <c r="N7" s="116"/>
      <c r="O7" s="116"/>
      <c r="P7" s="39">
        <v>1</v>
      </c>
      <c r="Q7" s="40">
        <f>MIN($F$7,$P$5-P7)</f>
        <v>0</v>
      </c>
      <c r="R7" s="197">
        <f t="shared" ref="R7" si="1">MIN($F$8,P7)</f>
        <v>1</v>
      </c>
      <c r="S7" s="119">
        <f>IF(R7&lt;&gt;0,$F$15*Q6/R7,0)</f>
        <v>0.33333333333333331</v>
      </c>
      <c r="T7" s="119">
        <f>T6*S7</f>
        <v>0.25</v>
      </c>
      <c r="U7" s="116"/>
      <c r="V7" s="36">
        <v>1</v>
      </c>
      <c r="W7" s="3">
        <f>MIN($F$7,$V$5-V7)</f>
        <v>1</v>
      </c>
      <c r="X7" s="198">
        <f t="shared" ref="X7:X13" si="2">MIN($F$8,V7)</f>
        <v>1</v>
      </c>
      <c r="Y7" s="119">
        <f>IF(X7&lt;&gt;0,$F$15*Y6*W6/X7,0)</f>
        <v>0.33333333333333331</v>
      </c>
      <c r="Z7" s="119">
        <f>Z6*Y7</f>
        <v>0.2388059902696538</v>
      </c>
      <c r="AA7" s="116"/>
      <c r="AB7" s="36">
        <v>1</v>
      </c>
      <c r="AC7" s="3">
        <f>MIN($F$7,$AB$5-AB7)</f>
        <v>1</v>
      </c>
      <c r="AD7" s="198">
        <f t="shared" ref="AD7:AD17" si="3">MIN($F$8,AB7)</f>
        <v>1</v>
      </c>
      <c r="AE7" s="119">
        <f>IF(AD7&lt;&gt;0,$F$15*AE6*AC6/AD7,0)</f>
        <v>0.33333333333333331</v>
      </c>
      <c r="AF7" s="119">
        <f>AF6*AE7</f>
        <v>0.23880597015232041</v>
      </c>
      <c r="AG7" s="116"/>
      <c r="AH7" s="36">
        <v>1</v>
      </c>
      <c r="AI7" s="3">
        <f>MIN($F$7,$AH$5-AH7)</f>
        <v>1</v>
      </c>
      <c r="AJ7" s="198">
        <f t="shared" ref="AJ7:AJ19" si="4">MIN($F$8,AH7)</f>
        <v>1</v>
      </c>
      <c r="AK7" s="119">
        <f>IF(AJ7&lt;&gt;0,$F$15*AK6*AI6/AJ7,0)</f>
        <v>0.33333333333333331</v>
      </c>
      <c r="AL7" s="119">
        <f>AL6*AK7</f>
        <v>0.23880597014925792</v>
      </c>
      <c r="AM7" s="116"/>
      <c r="AN7" s="116"/>
      <c r="AO7" s="116"/>
      <c r="AP7" s="116"/>
      <c r="AQ7" s="116"/>
      <c r="AR7" s="116"/>
      <c r="AS7" s="116"/>
    </row>
    <row r="8" spans="2:45">
      <c r="B8" s="251" t="s">
        <v>31</v>
      </c>
      <c r="C8" s="252"/>
      <c r="D8" s="253"/>
      <c r="E8" s="13" t="s">
        <v>45</v>
      </c>
      <c r="F8" s="212">
        <v>3</v>
      </c>
      <c r="G8" s="212">
        <v>3</v>
      </c>
      <c r="I8" s="36">
        <f>IF(AND(I7&lt;&gt;0,I7+1&lt;=$F$6 ),I7+1,0)</f>
        <v>2</v>
      </c>
      <c r="J8" s="21">
        <f t="shared" ref="J8:J26" si="5">IF(I8&lt;&gt;0,MIN($F$7,$F$6-I8),0)</f>
        <v>1</v>
      </c>
      <c r="K8" s="21">
        <f t="shared" si="0"/>
        <v>2</v>
      </c>
      <c r="L8" s="107">
        <f>IF(K8&lt;&gt;0,$F$15*L7*J7/K8,0)</f>
        <v>5.5555555555555552E-2</v>
      </c>
      <c r="M8" s="119">
        <f t="shared" ref="M8:M26" si="6">IF(L8&lt;&gt;0,J7*$F$15*M7/K8,0)</f>
        <v>3.9800995024875697E-2</v>
      </c>
      <c r="N8" s="116"/>
      <c r="O8" s="116"/>
      <c r="P8" s="39"/>
      <c r="Q8" s="40"/>
      <c r="R8" s="197"/>
      <c r="S8" s="185">
        <f>SUM(S6:S7)</f>
        <v>1.3333333333333333</v>
      </c>
      <c r="T8" s="203">
        <f>SUM(T6:T7)</f>
        <v>1</v>
      </c>
      <c r="U8" s="116"/>
      <c r="V8" s="36">
        <v>2</v>
      </c>
      <c r="W8" s="3">
        <f t="shared" ref="W8:W13" si="7">MIN($F$7,$V$5-V8)</f>
        <v>1</v>
      </c>
      <c r="X8" s="198">
        <f t="shared" si="2"/>
        <v>2</v>
      </c>
      <c r="Y8" s="119">
        <f t="shared" ref="Y8:Y13" si="8">IF(X8&lt;&gt;0,$F$15*Y7*W7/X8,0)</f>
        <v>5.5555555555555552E-2</v>
      </c>
      <c r="Z8" s="119">
        <f t="shared" ref="Z8:Z13" si="9">IF(Y8&lt;&gt;0,W7*$F$15*Z7/X8,0)</f>
        <v>3.980099837827563E-2</v>
      </c>
      <c r="AA8" s="116"/>
      <c r="AB8" s="36">
        <v>2</v>
      </c>
      <c r="AC8" s="3">
        <f t="shared" ref="AC8:AC16" si="10">MIN($F$7,$AB$5-AB8)</f>
        <v>1</v>
      </c>
      <c r="AD8" s="198">
        <f t="shared" si="3"/>
        <v>2</v>
      </c>
      <c r="AE8" s="119">
        <f t="shared" ref="AE8:AE17" si="11">IF(AD8&lt;&gt;0,$F$15*AE7*AC7/AD8,0)</f>
        <v>5.5555555555555552E-2</v>
      </c>
      <c r="AF8" s="119">
        <f t="shared" ref="AF8:AF17" si="12">IF(AE8&lt;&gt;0,AC7*$F$15*AF7/AD8,0)</f>
        <v>3.9800995025386733E-2</v>
      </c>
      <c r="AG8" s="116"/>
      <c r="AH8" s="36">
        <v>2</v>
      </c>
      <c r="AI8" s="3">
        <f t="shared" ref="AI8:AI20" si="13">MIN($F$7,$AH$5-AH8)</f>
        <v>1</v>
      </c>
      <c r="AJ8" s="198">
        <f t="shared" si="4"/>
        <v>2</v>
      </c>
      <c r="AK8" s="119">
        <f t="shared" ref="AK8:AK19" si="14">IF(AJ8&lt;&gt;0,$F$15*AK7*AI7/AJ8,0)</f>
        <v>5.5555555555555552E-2</v>
      </c>
      <c r="AL8" s="119">
        <f t="shared" ref="AL8:AL19" si="15">IF(AK8&lt;&gt;0,AI7*$F$15*AL7/AJ8,0)</f>
        <v>3.9800995024876315E-2</v>
      </c>
      <c r="AM8" s="116"/>
      <c r="AN8" s="116"/>
      <c r="AO8" s="116"/>
      <c r="AP8" s="116"/>
      <c r="AQ8" s="116"/>
      <c r="AR8" s="116"/>
      <c r="AS8" s="116"/>
    </row>
    <row r="9" spans="2:45">
      <c r="B9" s="251" t="s">
        <v>6</v>
      </c>
      <c r="C9" s="252"/>
      <c r="D9" s="253"/>
      <c r="E9" s="13" t="s">
        <v>24</v>
      </c>
      <c r="F9" s="212">
        <v>1</v>
      </c>
      <c r="G9" s="212">
        <v>1</v>
      </c>
      <c r="I9" s="36">
        <f t="shared" ref="I9:I26" si="16">IF(AND(I8&lt;&gt;0,I8+1&lt;=$F$6 ),I8+1,0)</f>
        <v>3</v>
      </c>
      <c r="J9" s="21">
        <f t="shared" si="5"/>
        <v>1</v>
      </c>
      <c r="K9" s="21">
        <f t="shared" si="0"/>
        <v>3</v>
      </c>
      <c r="L9" s="107">
        <f t="shared" ref="L9:L26" si="17">IF(K9&lt;&gt;0,$F$15*L8*J8/K9,0)</f>
        <v>6.1728395061728392E-3</v>
      </c>
      <c r="M9" s="119">
        <f t="shared" si="6"/>
        <v>4.4223327805417443E-3</v>
      </c>
      <c r="N9" s="116"/>
      <c r="O9" s="116"/>
      <c r="P9" s="193">
        <v>2</v>
      </c>
      <c r="S9" s="136" t="s">
        <v>240</v>
      </c>
      <c r="T9" s="192">
        <f>SUMPRODUCT(T10:T12,Q10:Q12)*$F$13</f>
        <v>0.31999999999999995</v>
      </c>
      <c r="U9" s="116"/>
      <c r="V9" s="36">
        <v>3</v>
      </c>
      <c r="W9" s="3">
        <f t="shared" si="7"/>
        <v>1</v>
      </c>
      <c r="X9" s="198">
        <f t="shared" si="2"/>
        <v>3</v>
      </c>
      <c r="Y9" s="119">
        <f t="shared" si="8"/>
        <v>6.1728395061728392E-3</v>
      </c>
      <c r="Z9" s="119">
        <f t="shared" si="9"/>
        <v>4.4223331531417368E-3</v>
      </c>
      <c r="AA9" s="116"/>
      <c r="AB9" s="36">
        <v>3</v>
      </c>
      <c r="AC9" s="3">
        <f t="shared" si="10"/>
        <v>1</v>
      </c>
      <c r="AD9" s="198">
        <f t="shared" si="3"/>
        <v>3</v>
      </c>
      <c r="AE9" s="119">
        <f t="shared" si="11"/>
        <v>6.1728395061728392E-3</v>
      </c>
      <c r="AF9" s="119">
        <f t="shared" si="12"/>
        <v>4.4223327805985252E-3</v>
      </c>
      <c r="AG9" s="116"/>
      <c r="AH9" s="36">
        <v>3</v>
      </c>
      <c r="AI9" s="3">
        <f t="shared" si="13"/>
        <v>1</v>
      </c>
      <c r="AJ9" s="198">
        <f t="shared" si="4"/>
        <v>3</v>
      </c>
      <c r="AK9" s="119">
        <f t="shared" si="14"/>
        <v>6.1728395061728392E-3</v>
      </c>
      <c r="AL9" s="119">
        <f t="shared" si="15"/>
        <v>4.4223327805418128E-3</v>
      </c>
      <c r="AM9" s="116"/>
      <c r="AN9" s="116"/>
      <c r="AO9" s="116"/>
      <c r="AP9" s="116"/>
      <c r="AQ9" s="116"/>
      <c r="AR9" s="116"/>
      <c r="AS9" s="116"/>
    </row>
    <row r="10" spans="2:45">
      <c r="B10" s="251" t="s">
        <v>32</v>
      </c>
      <c r="C10" s="252"/>
      <c r="D10" s="253"/>
      <c r="E10" s="13" t="s">
        <v>35</v>
      </c>
      <c r="F10" s="212">
        <v>3</v>
      </c>
      <c r="G10" s="212">
        <v>3</v>
      </c>
      <c r="I10" s="36">
        <f t="shared" si="16"/>
        <v>4</v>
      </c>
      <c r="J10" s="21">
        <f t="shared" si="5"/>
        <v>1</v>
      </c>
      <c r="K10" s="21">
        <f t="shared" si="0"/>
        <v>3</v>
      </c>
      <c r="L10" s="107">
        <f t="shared" si="17"/>
        <v>6.8587105624142656E-4</v>
      </c>
      <c r="M10" s="119">
        <f t="shared" si="6"/>
        <v>4.9137030894908266E-4</v>
      </c>
      <c r="N10" s="116"/>
      <c r="O10" s="116"/>
      <c r="P10" s="44">
        <v>0</v>
      </c>
      <c r="Q10" s="135">
        <f>MIN($F$7,$P$9-P10)</f>
        <v>1</v>
      </c>
      <c r="R10" s="196"/>
      <c r="S10" s="189">
        <v>1</v>
      </c>
      <c r="T10" s="117">
        <f>1/S13</f>
        <v>0.72</v>
      </c>
      <c r="U10" s="116"/>
      <c r="V10" s="36">
        <v>4</v>
      </c>
      <c r="W10" s="3">
        <f t="shared" si="7"/>
        <v>1</v>
      </c>
      <c r="X10" s="198">
        <f t="shared" si="2"/>
        <v>3</v>
      </c>
      <c r="Y10" s="119">
        <f t="shared" si="8"/>
        <v>6.8587105624142656E-4</v>
      </c>
      <c r="Z10" s="119">
        <f t="shared" si="9"/>
        <v>4.9137035034908186E-4</v>
      </c>
      <c r="AA10" s="116"/>
      <c r="AB10" s="36">
        <v>4</v>
      </c>
      <c r="AC10" s="3">
        <f t="shared" si="10"/>
        <v>1</v>
      </c>
      <c r="AD10" s="198">
        <f t="shared" si="3"/>
        <v>3</v>
      </c>
      <c r="AE10" s="119">
        <f t="shared" si="11"/>
        <v>6.8587105624142656E-4</v>
      </c>
      <c r="AF10" s="119">
        <f t="shared" si="12"/>
        <v>4.9137030895539163E-4</v>
      </c>
      <c r="AG10" s="116"/>
      <c r="AH10" s="36">
        <v>4</v>
      </c>
      <c r="AI10" s="3">
        <f t="shared" si="13"/>
        <v>1</v>
      </c>
      <c r="AJ10" s="198">
        <f t="shared" si="4"/>
        <v>3</v>
      </c>
      <c r="AK10" s="119">
        <f t="shared" si="14"/>
        <v>6.8587105624142656E-4</v>
      </c>
      <c r="AL10" s="119">
        <f t="shared" si="15"/>
        <v>4.9137030894909025E-4</v>
      </c>
      <c r="AM10" s="116"/>
      <c r="AN10" s="116"/>
      <c r="AO10" s="116"/>
      <c r="AP10" s="116"/>
      <c r="AQ10" s="116"/>
      <c r="AR10" s="116"/>
      <c r="AS10" s="116"/>
    </row>
    <row r="11" spans="2:45">
      <c r="B11" s="251" t="s">
        <v>33</v>
      </c>
      <c r="C11" s="252"/>
      <c r="D11" s="253"/>
      <c r="E11" s="13" t="s">
        <v>36</v>
      </c>
      <c r="F11" s="212">
        <v>1</v>
      </c>
      <c r="G11" s="212">
        <v>1</v>
      </c>
      <c r="I11" s="36">
        <f t="shared" si="16"/>
        <v>5</v>
      </c>
      <c r="J11" s="21">
        <f t="shared" si="5"/>
        <v>1</v>
      </c>
      <c r="K11" s="21">
        <f t="shared" si="0"/>
        <v>3</v>
      </c>
      <c r="L11" s="107">
        <f t="shared" si="17"/>
        <v>7.6207895137936279E-5</v>
      </c>
      <c r="M11" s="119">
        <f t="shared" si="6"/>
        <v>5.4596700994342512E-5</v>
      </c>
      <c r="N11" s="116"/>
      <c r="O11" s="116"/>
      <c r="P11" s="36">
        <v>1</v>
      </c>
      <c r="Q11" s="3">
        <f t="shared" ref="Q11:Q12" si="18">MIN($F$7,$P$9-P11)</f>
        <v>1</v>
      </c>
      <c r="R11" s="198">
        <f t="shared" ref="R11:R12" si="19">MIN($F$8,P11)</f>
        <v>1</v>
      </c>
      <c r="S11" s="119">
        <f>IF(R11&lt;&gt;0,$F$15*S10*Q10/R11,0)</f>
        <v>0.33333333333333331</v>
      </c>
      <c r="T11" s="119">
        <f>T10*S11</f>
        <v>0.24</v>
      </c>
      <c r="U11" s="116"/>
      <c r="V11" s="36">
        <v>5</v>
      </c>
      <c r="W11" s="3">
        <f t="shared" si="7"/>
        <v>1</v>
      </c>
      <c r="X11" s="198">
        <f t="shared" si="2"/>
        <v>3</v>
      </c>
      <c r="Y11" s="119">
        <f t="shared" si="8"/>
        <v>7.6207895137936279E-5</v>
      </c>
      <c r="Z11" s="119">
        <f t="shared" si="9"/>
        <v>5.4596705594342432E-5</v>
      </c>
      <c r="AA11" s="116"/>
      <c r="AB11" s="36">
        <v>5</v>
      </c>
      <c r="AC11" s="3">
        <f t="shared" si="10"/>
        <v>1</v>
      </c>
      <c r="AD11" s="198">
        <f t="shared" si="3"/>
        <v>3</v>
      </c>
      <c r="AE11" s="119">
        <f t="shared" si="11"/>
        <v>7.6207895137936279E-5</v>
      </c>
      <c r="AF11" s="119">
        <f t="shared" si="12"/>
        <v>5.4596700995043517E-5</v>
      </c>
      <c r="AG11" s="116"/>
      <c r="AH11" s="36">
        <v>5</v>
      </c>
      <c r="AI11" s="3">
        <f t="shared" si="13"/>
        <v>1</v>
      </c>
      <c r="AJ11" s="198">
        <f t="shared" si="4"/>
        <v>3</v>
      </c>
      <c r="AK11" s="119">
        <f t="shared" si="14"/>
        <v>7.6207895137936279E-5</v>
      </c>
      <c r="AL11" s="119">
        <f t="shared" si="15"/>
        <v>5.4596700994343353E-5</v>
      </c>
      <c r="AM11" s="116"/>
      <c r="AN11" s="116"/>
      <c r="AO11" s="116"/>
      <c r="AP11" s="116"/>
      <c r="AQ11" s="116"/>
      <c r="AR11" s="116"/>
      <c r="AS11" s="116"/>
    </row>
    <row r="12" spans="2:45">
      <c r="B12" s="251" t="s">
        <v>8</v>
      </c>
      <c r="C12" s="252"/>
      <c r="D12" s="253"/>
      <c r="E12" s="13" t="s">
        <v>23</v>
      </c>
      <c r="F12" s="10">
        <f>1/F9</f>
        <v>1</v>
      </c>
      <c r="I12" s="36">
        <f t="shared" si="16"/>
        <v>6</v>
      </c>
      <c r="J12" s="21">
        <f t="shared" si="5"/>
        <v>1</v>
      </c>
      <c r="K12" s="21">
        <f t="shared" si="0"/>
        <v>3</v>
      </c>
      <c r="L12" s="107">
        <f t="shared" si="17"/>
        <v>8.4675439042151411E-6</v>
      </c>
      <c r="M12" s="119">
        <f t="shared" si="6"/>
        <v>6.0663001104825009E-6</v>
      </c>
      <c r="N12" s="116"/>
      <c r="O12" s="116"/>
      <c r="P12" s="39">
        <v>2</v>
      </c>
      <c r="Q12" s="40">
        <f t="shared" si="18"/>
        <v>0</v>
      </c>
      <c r="R12" s="197">
        <f t="shared" si="19"/>
        <v>2</v>
      </c>
      <c r="S12" s="119">
        <f>IF(R12&lt;&gt;0,$F$15*S11*Q11/R12,0)</f>
        <v>5.5555555555555552E-2</v>
      </c>
      <c r="T12" s="119">
        <f t="shared" ref="T12" si="20">IF(S12&lt;&gt;0,Q11*$F$15*T11/R12,0)</f>
        <v>3.9999999999999994E-2</v>
      </c>
      <c r="U12" s="116"/>
      <c r="V12" s="36">
        <v>6</v>
      </c>
      <c r="W12" s="3">
        <f t="shared" si="7"/>
        <v>1</v>
      </c>
      <c r="X12" s="198">
        <f t="shared" si="2"/>
        <v>3</v>
      </c>
      <c r="Y12" s="119">
        <f t="shared" si="8"/>
        <v>8.4675439042151411E-6</v>
      </c>
      <c r="Z12" s="119">
        <f t="shared" si="9"/>
        <v>6.0663006215936035E-6</v>
      </c>
      <c r="AA12" s="116"/>
      <c r="AB12" s="36">
        <v>6</v>
      </c>
      <c r="AC12" s="3">
        <f t="shared" si="10"/>
        <v>1</v>
      </c>
      <c r="AD12" s="198">
        <f t="shared" si="3"/>
        <v>3</v>
      </c>
      <c r="AE12" s="119">
        <f t="shared" si="11"/>
        <v>8.4675439042151411E-6</v>
      </c>
      <c r="AF12" s="119">
        <f t="shared" si="12"/>
        <v>6.0663001105603907E-6</v>
      </c>
      <c r="AG12" s="116"/>
      <c r="AH12" s="36">
        <v>6</v>
      </c>
      <c r="AI12" s="3">
        <f t="shared" si="13"/>
        <v>1</v>
      </c>
      <c r="AJ12" s="198">
        <f t="shared" si="4"/>
        <v>3</v>
      </c>
      <c r="AK12" s="119">
        <f t="shared" si="14"/>
        <v>8.4675439042151411E-6</v>
      </c>
      <c r="AL12" s="119">
        <f t="shared" si="15"/>
        <v>6.0663001104825941E-6</v>
      </c>
      <c r="AM12" s="116"/>
      <c r="AN12" s="116"/>
      <c r="AO12" s="116"/>
      <c r="AP12" s="116"/>
      <c r="AQ12" s="116"/>
      <c r="AR12" s="116"/>
      <c r="AS12" s="116"/>
    </row>
    <row r="13" spans="2:45">
      <c r="B13" s="251" t="s">
        <v>34</v>
      </c>
      <c r="C13" s="252"/>
      <c r="D13" s="253"/>
      <c r="E13" s="13" t="s">
        <v>26</v>
      </c>
      <c r="F13" s="10">
        <f>1/F10</f>
        <v>0.33333333333333331</v>
      </c>
      <c r="I13" s="36">
        <f t="shared" si="16"/>
        <v>7</v>
      </c>
      <c r="J13" s="21">
        <f t="shared" si="5"/>
        <v>1</v>
      </c>
      <c r="K13" s="21">
        <f t="shared" si="0"/>
        <v>3</v>
      </c>
      <c r="L13" s="107">
        <f t="shared" si="17"/>
        <v>9.4083821157946008E-7</v>
      </c>
      <c r="M13" s="119">
        <f t="shared" si="6"/>
        <v>6.7403334560916669E-7</v>
      </c>
      <c r="N13" s="116"/>
      <c r="O13" s="116"/>
      <c r="P13" s="39"/>
      <c r="Q13" s="40"/>
      <c r="R13" s="199"/>
      <c r="S13" s="191">
        <f>SUM(S10:S12)</f>
        <v>1.3888888888888888</v>
      </c>
      <c r="T13" s="204">
        <f>SUM(T10:T12)</f>
        <v>1</v>
      </c>
      <c r="U13" s="116"/>
      <c r="V13" s="39">
        <v>7</v>
      </c>
      <c r="W13" s="40">
        <f t="shared" si="7"/>
        <v>0</v>
      </c>
      <c r="X13" s="197">
        <f t="shared" si="2"/>
        <v>3</v>
      </c>
      <c r="Y13" s="119">
        <f t="shared" si="8"/>
        <v>9.4083821157946008E-7</v>
      </c>
      <c r="Z13" s="119">
        <f t="shared" si="9"/>
        <v>6.7403340239928928E-7</v>
      </c>
      <c r="AA13" s="116"/>
      <c r="AB13" s="36">
        <v>7</v>
      </c>
      <c r="AC13" s="3">
        <f t="shared" si="10"/>
        <v>1</v>
      </c>
      <c r="AD13" s="198">
        <f t="shared" si="3"/>
        <v>3</v>
      </c>
      <c r="AE13" s="119">
        <f t="shared" si="11"/>
        <v>9.4083821157946008E-7</v>
      </c>
      <c r="AF13" s="119">
        <f t="shared" si="12"/>
        <v>6.7403334561782114E-7</v>
      </c>
      <c r="AG13" s="116"/>
      <c r="AH13" s="36">
        <v>7</v>
      </c>
      <c r="AI13" s="3">
        <f t="shared" si="13"/>
        <v>1</v>
      </c>
      <c r="AJ13" s="198">
        <f t="shared" si="4"/>
        <v>3</v>
      </c>
      <c r="AK13" s="119">
        <f t="shared" si="14"/>
        <v>9.4083821157946008E-7</v>
      </c>
      <c r="AL13" s="119">
        <f t="shared" si="15"/>
        <v>6.7403334560917706E-7</v>
      </c>
      <c r="AM13" s="116"/>
      <c r="AN13" s="116"/>
      <c r="AO13" s="116"/>
      <c r="AP13" s="116"/>
      <c r="AQ13" s="116"/>
      <c r="AR13" s="116"/>
      <c r="AS13" s="116"/>
    </row>
    <row r="14" spans="2:45">
      <c r="B14" s="251" t="s">
        <v>7</v>
      </c>
      <c r="C14" s="252"/>
      <c r="D14" s="253"/>
      <c r="E14" s="13" t="s">
        <v>37</v>
      </c>
      <c r="F14" s="10">
        <f>1/F11</f>
        <v>1</v>
      </c>
      <c r="I14" s="36">
        <f>IF(AND(I13&lt;&gt;0,I13+1&lt;=$F$6 ),I13+1,0)</f>
        <v>8</v>
      </c>
      <c r="J14" s="21">
        <f t="shared" si="5"/>
        <v>1</v>
      </c>
      <c r="K14" s="21">
        <f t="shared" si="0"/>
        <v>3</v>
      </c>
      <c r="L14" s="107">
        <f t="shared" si="17"/>
        <v>1.0453757906438446E-7</v>
      </c>
      <c r="M14" s="119">
        <f t="shared" si="6"/>
        <v>7.4892593956574081E-8</v>
      </c>
      <c r="N14" s="116"/>
      <c r="O14" s="116"/>
      <c r="P14" s="193">
        <v>3</v>
      </c>
      <c r="Q14" s="189"/>
      <c r="R14" s="209"/>
      <c r="S14" s="136" t="s">
        <v>241</v>
      </c>
      <c r="T14" s="192">
        <f>SUMPRODUCT(T15:T18,Q15:Q18)*F13</f>
        <v>0.33185840707964598</v>
      </c>
      <c r="U14" s="116"/>
      <c r="V14" s="210"/>
      <c r="W14" s="120"/>
      <c r="X14" s="120"/>
      <c r="Y14" s="191">
        <f>SUM(Y6:Y13)</f>
        <v>1.3958332157285569</v>
      </c>
      <c r="Z14" s="185">
        <f>SUM(Z6:Z13)</f>
        <v>1</v>
      </c>
      <c r="AA14" s="116"/>
      <c r="AB14" s="36">
        <v>8</v>
      </c>
      <c r="AC14" s="3">
        <f t="shared" si="10"/>
        <v>1</v>
      </c>
      <c r="AD14" s="198">
        <f t="shared" si="3"/>
        <v>3</v>
      </c>
      <c r="AE14" s="119">
        <f t="shared" si="11"/>
        <v>1.0453757906438446E-7</v>
      </c>
      <c r="AF14" s="119">
        <f t="shared" si="12"/>
        <v>7.4892593957535675E-8</v>
      </c>
      <c r="AG14" s="116"/>
      <c r="AH14" s="36">
        <v>8</v>
      </c>
      <c r="AI14" s="3">
        <f t="shared" si="13"/>
        <v>1</v>
      </c>
      <c r="AJ14" s="198">
        <f t="shared" si="4"/>
        <v>3</v>
      </c>
      <c r="AK14" s="119">
        <f t="shared" si="14"/>
        <v>1.0453757906438446E-7</v>
      </c>
      <c r="AL14" s="119">
        <f t="shared" si="15"/>
        <v>7.4892593956575219E-8</v>
      </c>
      <c r="AM14" s="116"/>
      <c r="AN14" s="116"/>
      <c r="AO14" s="116"/>
      <c r="AP14" s="116"/>
      <c r="AQ14" s="116"/>
      <c r="AR14" s="116"/>
      <c r="AS14" s="116"/>
    </row>
    <row r="15" spans="2:45">
      <c r="B15" s="251" t="s">
        <v>38</v>
      </c>
      <c r="C15" s="252"/>
      <c r="D15" s="253"/>
      <c r="E15" s="13" t="s">
        <v>12</v>
      </c>
      <c r="F15" s="10">
        <f>F13/F14</f>
        <v>0.33333333333333331</v>
      </c>
      <c r="I15" s="36">
        <f t="shared" si="16"/>
        <v>9</v>
      </c>
      <c r="J15" s="21">
        <f t="shared" si="5"/>
        <v>1</v>
      </c>
      <c r="K15" s="21">
        <f t="shared" si="0"/>
        <v>3</v>
      </c>
      <c r="L15" s="107">
        <f t="shared" si="17"/>
        <v>1.1615286562709383E-8</v>
      </c>
      <c r="M15" s="119">
        <f t="shared" si="6"/>
        <v>8.321399328508231E-9</v>
      </c>
      <c r="N15" s="116"/>
      <c r="O15" s="116"/>
      <c r="P15" s="44">
        <v>0</v>
      </c>
      <c r="Q15" s="135">
        <f>MIN($F$7,$P$14-P15)</f>
        <v>1</v>
      </c>
      <c r="R15" s="196"/>
      <c r="S15" s="116">
        <v>1</v>
      </c>
      <c r="T15" s="119">
        <f>1/S19</f>
        <v>0.7168141592920354</v>
      </c>
      <c r="U15" s="116"/>
      <c r="V15" s="193">
        <v>8</v>
      </c>
      <c r="W15" s="211" t="s">
        <v>41</v>
      </c>
      <c r="X15" s="211" t="s">
        <v>43</v>
      </c>
      <c r="Y15" s="136" t="s">
        <v>245</v>
      </c>
      <c r="Z15" s="192">
        <f>SUMPRODUCT(Z16:Z24,W16:W24)*$F$13</f>
        <v>0.33333330836913511</v>
      </c>
      <c r="AA15" s="116"/>
      <c r="AB15" s="36">
        <v>9</v>
      </c>
      <c r="AC15" s="3">
        <f t="shared" si="10"/>
        <v>1</v>
      </c>
      <c r="AD15" s="198">
        <f t="shared" si="3"/>
        <v>3</v>
      </c>
      <c r="AE15" s="119">
        <f t="shared" si="11"/>
        <v>1.1615286562709383E-8</v>
      </c>
      <c r="AF15" s="119">
        <f t="shared" si="12"/>
        <v>8.3213993286150746E-9</v>
      </c>
      <c r="AG15" s="116"/>
      <c r="AH15" s="36">
        <v>9</v>
      </c>
      <c r="AI15" s="3">
        <f t="shared" si="13"/>
        <v>1</v>
      </c>
      <c r="AJ15" s="198">
        <f t="shared" si="4"/>
        <v>3</v>
      </c>
      <c r="AK15" s="119">
        <f t="shared" si="14"/>
        <v>1.1615286562709383E-8</v>
      </c>
      <c r="AL15" s="119">
        <f t="shared" si="15"/>
        <v>8.3213993285083567E-9</v>
      </c>
      <c r="AM15" s="116"/>
      <c r="AN15" s="116"/>
      <c r="AO15" s="116"/>
      <c r="AP15" s="116"/>
      <c r="AQ15" s="116"/>
      <c r="AR15" s="116"/>
      <c r="AS15" s="116"/>
    </row>
    <row r="16" spans="2:45">
      <c r="I16" s="36">
        <f t="shared" si="16"/>
        <v>10</v>
      </c>
      <c r="J16" s="21">
        <f t="shared" si="5"/>
        <v>1</v>
      </c>
      <c r="K16" s="21">
        <f t="shared" si="0"/>
        <v>3</v>
      </c>
      <c r="L16" s="107">
        <f t="shared" si="17"/>
        <v>1.2905873958565981E-9</v>
      </c>
      <c r="M16" s="119">
        <f t="shared" si="6"/>
        <v>9.2459992538980335E-10</v>
      </c>
      <c r="N16" s="116"/>
      <c r="O16" s="116"/>
      <c r="P16" s="36">
        <v>1</v>
      </c>
      <c r="Q16" s="3">
        <f t="shared" ref="Q16:Q18" si="21">MIN($F$7,$P$14-P16)</f>
        <v>1</v>
      </c>
      <c r="R16" s="198">
        <f t="shared" ref="R16:R18" si="22">MIN($F$8,P16)</f>
        <v>1</v>
      </c>
      <c r="S16" s="119">
        <f>IF(R16&lt;&gt;0,$F$15*S15*Q15/R16,0)</f>
        <v>0.33333333333333331</v>
      </c>
      <c r="T16" s="119">
        <f>T15*S16</f>
        <v>0.23893805309734512</v>
      </c>
      <c r="U16" s="116"/>
      <c r="V16" s="44">
        <v>0</v>
      </c>
      <c r="W16" s="135">
        <f>MIN($F$7,$V$15-V16)</f>
        <v>1</v>
      </c>
      <c r="X16" s="196"/>
      <c r="Y16" s="116">
        <v>1</v>
      </c>
      <c r="Z16" s="119">
        <f>1/Y25</f>
        <v>0.71641791715456071</v>
      </c>
      <c r="AA16" s="116"/>
      <c r="AB16" s="36">
        <v>10</v>
      </c>
      <c r="AC16" s="3">
        <f t="shared" si="10"/>
        <v>1</v>
      </c>
      <c r="AD16" s="198">
        <f t="shared" si="3"/>
        <v>3</v>
      </c>
      <c r="AE16" s="119">
        <f t="shared" si="11"/>
        <v>1.2905873958565981E-9</v>
      </c>
      <c r="AF16" s="119">
        <f t="shared" si="12"/>
        <v>9.2459992540167494E-10</v>
      </c>
      <c r="AG16" s="116"/>
      <c r="AH16" s="36">
        <v>10</v>
      </c>
      <c r="AI16" s="3">
        <f t="shared" si="13"/>
        <v>1</v>
      </c>
      <c r="AJ16" s="198">
        <f t="shared" si="4"/>
        <v>3</v>
      </c>
      <c r="AK16" s="119">
        <f t="shared" si="14"/>
        <v>1.2905873958565981E-9</v>
      </c>
      <c r="AL16" s="119">
        <f t="shared" si="15"/>
        <v>9.2459992538981741E-10</v>
      </c>
      <c r="AM16" s="116"/>
      <c r="AN16" s="116"/>
      <c r="AO16" s="116"/>
      <c r="AP16" s="116"/>
      <c r="AQ16" s="116"/>
      <c r="AR16" s="116"/>
      <c r="AS16" s="116"/>
    </row>
    <row r="17" spans="1:45" ht="15.75" thickBot="1">
      <c r="I17" s="36">
        <f t="shared" si="16"/>
        <v>11</v>
      </c>
      <c r="J17" s="21">
        <f t="shared" si="5"/>
        <v>1</v>
      </c>
      <c r="K17" s="21">
        <f t="shared" si="0"/>
        <v>3</v>
      </c>
      <c r="L17" s="107">
        <f t="shared" si="17"/>
        <v>1.4339859953962202E-10</v>
      </c>
      <c r="M17" s="119">
        <f t="shared" si="6"/>
        <v>1.0273332504331148E-10</v>
      </c>
      <c r="N17" s="116"/>
      <c r="O17" s="116"/>
      <c r="P17" s="36">
        <v>2</v>
      </c>
      <c r="Q17" s="3">
        <f t="shared" si="21"/>
        <v>1</v>
      </c>
      <c r="R17" s="198">
        <f t="shared" si="22"/>
        <v>2</v>
      </c>
      <c r="S17" s="119">
        <f t="shared" ref="S17:S18" si="23">IF(R17&lt;&gt;0,$F$15*S16*Q16/R17,0)</f>
        <v>5.5555555555555552E-2</v>
      </c>
      <c r="T17" s="119">
        <f t="shared" ref="T17:T18" si="24">IF(S17&lt;&gt;0,Q16*$F$15*T16/R17,0)</f>
        <v>3.9823008849557515E-2</v>
      </c>
      <c r="U17" s="116"/>
      <c r="V17" s="36">
        <v>1</v>
      </c>
      <c r="W17" s="3">
        <f>MIN($F$7,$V$15-V17)</f>
        <v>1</v>
      </c>
      <c r="X17" s="198">
        <f t="shared" ref="X17:X24" si="25">MIN($F$8,V17)</f>
        <v>1</v>
      </c>
      <c r="Y17" s="119">
        <f>IF(X17&lt;&gt;0,$F$15*Y16*W16/X17,0)</f>
        <v>0.33333333333333331</v>
      </c>
      <c r="Z17" s="119">
        <f>Z16*Y17</f>
        <v>0.23880597238485357</v>
      </c>
      <c r="AA17" s="116"/>
      <c r="AB17" s="36">
        <v>11</v>
      </c>
      <c r="AC17" s="3">
        <f t="shared" ref="AC17" si="26">$F$13*MIN($F$7,$AB$5-AB17)</f>
        <v>0</v>
      </c>
      <c r="AD17" s="198">
        <f t="shared" si="3"/>
        <v>3</v>
      </c>
      <c r="AE17" s="119">
        <f t="shared" si="11"/>
        <v>1.4339859953962202E-10</v>
      </c>
      <c r="AF17" s="119">
        <f t="shared" si="12"/>
        <v>1.0273332504463053E-10</v>
      </c>
      <c r="AG17" s="116"/>
      <c r="AH17" s="36">
        <v>11</v>
      </c>
      <c r="AI17" s="3">
        <f t="shared" si="13"/>
        <v>1</v>
      </c>
      <c r="AJ17" s="198">
        <f t="shared" si="4"/>
        <v>3</v>
      </c>
      <c r="AK17" s="119">
        <f t="shared" si="14"/>
        <v>1.4339859953962202E-10</v>
      </c>
      <c r="AL17" s="119">
        <f t="shared" si="15"/>
        <v>1.0273332504331304E-10</v>
      </c>
      <c r="AM17" s="116"/>
      <c r="AN17" s="116"/>
      <c r="AO17" s="116"/>
      <c r="AP17" s="116"/>
      <c r="AQ17" s="116"/>
      <c r="AR17" s="116"/>
      <c r="AS17" s="116"/>
    </row>
    <row r="18" spans="1:45">
      <c r="B18" s="247" t="s">
        <v>27</v>
      </c>
      <c r="C18" s="248"/>
      <c r="D18" s="248"/>
      <c r="E18" s="248"/>
      <c r="F18" s="248"/>
      <c r="G18" s="249"/>
      <c r="I18" s="36">
        <f t="shared" si="16"/>
        <v>12</v>
      </c>
      <c r="J18" s="21">
        <f t="shared" si="5"/>
        <v>1</v>
      </c>
      <c r="K18" s="21">
        <f t="shared" si="0"/>
        <v>3</v>
      </c>
      <c r="L18" s="107">
        <f t="shared" si="17"/>
        <v>1.5933177726624668E-11</v>
      </c>
      <c r="M18" s="119">
        <f t="shared" si="6"/>
        <v>1.1414813893701276E-11</v>
      </c>
      <c r="N18" s="116"/>
      <c r="O18" s="116"/>
      <c r="P18" s="39">
        <v>3</v>
      </c>
      <c r="Q18" s="40">
        <f t="shared" si="21"/>
        <v>0</v>
      </c>
      <c r="R18" s="197">
        <f t="shared" si="22"/>
        <v>3</v>
      </c>
      <c r="S18" s="119">
        <f t="shared" si="23"/>
        <v>6.1728395061728392E-3</v>
      </c>
      <c r="T18" s="119">
        <f t="shared" si="24"/>
        <v>4.424778761061946E-3</v>
      </c>
      <c r="U18" s="116"/>
      <c r="V18" s="36">
        <v>2</v>
      </c>
      <c r="W18" s="3">
        <f t="shared" ref="W18:W23" si="27">MIN($F$7,$V$15-V18)</f>
        <v>1</v>
      </c>
      <c r="X18" s="198">
        <f t="shared" si="25"/>
        <v>2</v>
      </c>
      <c r="Y18" s="119">
        <f t="shared" ref="Y18:Y24" si="28">IF(X18&lt;&gt;0,$F$15*Y17*W17/X18,0)</f>
        <v>5.5555555555555552E-2</v>
      </c>
      <c r="Z18" s="119">
        <f t="shared" ref="Z18:Z24" si="29">IF(Y18&lt;&gt;0,W17*$F$15*Z17/X18,0)</f>
        <v>3.9800995397475593E-2</v>
      </c>
      <c r="AA18" s="116"/>
      <c r="AB18" s="208"/>
      <c r="AC18" s="191"/>
      <c r="AD18" s="191"/>
      <c r="AE18" s="191">
        <f>SUM(AE6:AE17)</f>
        <v>1.3958333333154085</v>
      </c>
      <c r="AF18" s="185">
        <f>SUM(AF6:AF17)</f>
        <v>1</v>
      </c>
      <c r="AG18" s="116"/>
      <c r="AH18" s="36">
        <v>12</v>
      </c>
      <c r="AI18" s="3">
        <f t="shared" si="13"/>
        <v>1</v>
      </c>
      <c r="AJ18" s="198">
        <f t="shared" si="4"/>
        <v>3</v>
      </c>
      <c r="AK18" s="119">
        <f t="shared" si="14"/>
        <v>1.5933177726624668E-11</v>
      </c>
      <c r="AL18" s="119">
        <f t="shared" si="15"/>
        <v>1.1414813893701447E-11</v>
      </c>
      <c r="AM18" s="116"/>
      <c r="AN18" s="116"/>
      <c r="AO18" s="116"/>
      <c r="AP18" s="116"/>
      <c r="AQ18" s="116"/>
      <c r="AR18" s="116"/>
      <c r="AS18" s="116"/>
    </row>
    <row r="19" spans="1:45">
      <c r="B19" s="2"/>
      <c r="C19" s="3"/>
      <c r="D19" s="3"/>
      <c r="E19" s="3"/>
      <c r="F19" s="3"/>
      <c r="G19" s="4"/>
      <c r="I19" s="36">
        <f t="shared" si="16"/>
        <v>13</v>
      </c>
      <c r="J19" s="21">
        <f t="shared" si="5"/>
        <v>1</v>
      </c>
      <c r="K19" s="21">
        <f t="shared" si="0"/>
        <v>3</v>
      </c>
      <c r="L19" s="107">
        <f t="shared" si="17"/>
        <v>1.7703530807360742E-12</v>
      </c>
      <c r="M19" s="119">
        <f t="shared" si="6"/>
        <v>1.2683126548556972E-12</v>
      </c>
      <c r="N19" s="116"/>
      <c r="O19" s="116"/>
      <c r="P19" s="39"/>
      <c r="Q19" s="40"/>
      <c r="R19" s="199"/>
      <c r="S19" s="191">
        <f>SUM(S15:S18)</f>
        <v>1.3950617283950617</v>
      </c>
      <c r="T19" s="204">
        <f>SUM(T15:T18)</f>
        <v>0.99999999999999989</v>
      </c>
      <c r="U19" s="116"/>
      <c r="V19" s="36">
        <v>3</v>
      </c>
      <c r="W19" s="3">
        <f t="shared" si="27"/>
        <v>1</v>
      </c>
      <c r="X19" s="198">
        <f t="shared" si="25"/>
        <v>3</v>
      </c>
      <c r="Y19" s="119">
        <f t="shared" si="28"/>
        <v>6.1728395061728392E-3</v>
      </c>
      <c r="Z19" s="119">
        <f t="shared" si="29"/>
        <v>4.4223328219417319E-3</v>
      </c>
      <c r="AA19" s="116"/>
      <c r="AB19" s="193">
        <v>12</v>
      </c>
      <c r="AC19" s="211" t="s">
        <v>41</v>
      </c>
      <c r="AD19" s="211" t="s">
        <v>43</v>
      </c>
      <c r="AE19" s="136" t="s">
        <v>247</v>
      </c>
      <c r="AF19" s="192">
        <f>SUMPRODUCT(AC20:AC32,AF20:AF32)*$F$13</f>
        <v>0.3333333333295283</v>
      </c>
      <c r="AG19" s="116"/>
      <c r="AH19" s="36">
        <v>13</v>
      </c>
      <c r="AI19" s="3">
        <f t="shared" si="13"/>
        <v>1</v>
      </c>
      <c r="AJ19" s="198">
        <f t="shared" si="4"/>
        <v>3</v>
      </c>
      <c r="AK19" s="119">
        <f t="shared" si="14"/>
        <v>1.7703530807360742E-12</v>
      </c>
      <c r="AL19" s="119">
        <f t="shared" si="15"/>
        <v>1.2683126548557162E-12</v>
      </c>
      <c r="AM19" s="116"/>
      <c r="AN19" s="116"/>
      <c r="AO19" s="116"/>
      <c r="AP19" s="116"/>
      <c r="AQ19" s="116"/>
      <c r="AR19" s="116"/>
      <c r="AS19" s="116"/>
    </row>
    <row r="20" spans="1:45">
      <c r="B20" s="2"/>
      <c r="C20" s="3"/>
      <c r="D20" s="3"/>
      <c r="E20" s="3"/>
      <c r="F20" s="3"/>
      <c r="G20" s="4"/>
      <c r="I20" s="36">
        <f t="shared" si="16"/>
        <v>14</v>
      </c>
      <c r="J20" s="21">
        <f t="shared" si="5"/>
        <v>1</v>
      </c>
      <c r="K20" s="21">
        <f t="shared" si="0"/>
        <v>3</v>
      </c>
      <c r="L20" s="107">
        <f t="shared" si="17"/>
        <v>1.967058978595638E-13</v>
      </c>
      <c r="M20" s="119">
        <f t="shared" si="6"/>
        <v>1.4092362831729967E-13</v>
      </c>
      <c r="N20" s="116"/>
      <c r="O20" s="116"/>
      <c r="P20" s="193">
        <v>4</v>
      </c>
      <c r="Q20" s="189"/>
      <c r="R20" s="209"/>
      <c r="S20" s="136" t="s">
        <v>238</v>
      </c>
      <c r="T20" s="192">
        <f>SUMPRODUCT(T21:T25,Q21:Q25)*$F$13</f>
        <v>0.33316953316953313</v>
      </c>
      <c r="U20" s="116"/>
      <c r="V20" s="36">
        <v>4</v>
      </c>
      <c r="W20" s="3">
        <f t="shared" si="27"/>
        <v>1</v>
      </c>
      <c r="X20" s="198">
        <f t="shared" si="25"/>
        <v>3</v>
      </c>
      <c r="Y20" s="119">
        <f t="shared" si="28"/>
        <v>6.8587105624142656E-4</v>
      </c>
      <c r="Z20" s="119">
        <f t="shared" si="29"/>
        <v>4.9137031354908132E-4</v>
      </c>
      <c r="AA20" s="116"/>
      <c r="AB20" s="44">
        <v>0</v>
      </c>
      <c r="AC20" s="135">
        <f>MIN($F$7,$AB$19-AB20)</f>
        <v>1</v>
      </c>
      <c r="AD20" s="196"/>
      <c r="AE20" s="116">
        <v>1</v>
      </c>
      <c r="AF20" s="119">
        <f>1/AE33</f>
        <v>0.71641791044878333</v>
      </c>
      <c r="AG20" s="116"/>
      <c r="AH20" s="39">
        <v>14</v>
      </c>
      <c r="AI20" s="40">
        <f t="shared" si="13"/>
        <v>0</v>
      </c>
      <c r="AJ20" s="197">
        <f t="shared" ref="AJ20" si="30">MIN($F$8,AH20)</f>
        <v>3</v>
      </c>
      <c r="AK20" s="119">
        <f t="shared" ref="AK20" si="31">IF(AJ20&lt;&gt;0,$F$15*AK19*AI19/AJ20,0)</f>
        <v>1.967058978595638E-13</v>
      </c>
      <c r="AL20" s="119">
        <f t="shared" ref="AL20" si="32">IF(AK20&lt;&gt;0,AI19*$F$15*AL19/AJ20,0)</f>
        <v>1.4092362831730179E-13</v>
      </c>
      <c r="AM20" s="116"/>
      <c r="AN20" s="116"/>
      <c r="AO20" s="116"/>
      <c r="AP20" s="116"/>
      <c r="AQ20" s="116"/>
      <c r="AR20" s="116"/>
      <c r="AS20" s="116"/>
    </row>
    <row r="21" spans="1:45">
      <c r="B21" s="2"/>
      <c r="C21" s="3"/>
      <c r="D21" s="3"/>
      <c r="E21" s="3"/>
      <c r="F21" s="3"/>
      <c r="G21" s="4"/>
      <c r="I21" s="36">
        <f t="shared" si="16"/>
        <v>15</v>
      </c>
      <c r="J21" s="21">
        <f t="shared" si="5"/>
        <v>0</v>
      </c>
      <c r="K21" s="21">
        <f t="shared" si="0"/>
        <v>3</v>
      </c>
      <c r="L21" s="107">
        <f t="shared" si="17"/>
        <v>2.1856210873284867E-14</v>
      </c>
      <c r="M21" s="119">
        <f t="shared" si="6"/>
        <v>1.5658180924144406E-14</v>
      </c>
      <c r="N21" s="116"/>
      <c r="O21" s="116"/>
      <c r="P21" s="44">
        <v>0</v>
      </c>
      <c r="Q21" s="135">
        <f>MIN($F$7,$P$20-P21)</f>
        <v>1</v>
      </c>
      <c r="R21" s="196"/>
      <c r="S21" s="116">
        <v>1</v>
      </c>
      <c r="T21" s="119">
        <f>1/S26</f>
        <v>0.71646191646191648</v>
      </c>
      <c r="U21" s="116"/>
      <c r="V21" s="36">
        <v>5</v>
      </c>
      <c r="W21" s="3">
        <f t="shared" si="27"/>
        <v>1</v>
      </c>
      <c r="X21" s="198">
        <f t="shared" si="25"/>
        <v>3</v>
      </c>
      <c r="Y21" s="119">
        <f t="shared" si="28"/>
        <v>7.6207895137936279E-5</v>
      </c>
      <c r="Z21" s="119">
        <f t="shared" si="29"/>
        <v>5.4596701505453482E-5</v>
      </c>
      <c r="AA21" s="116"/>
      <c r="AB21" s="36">
        <v>1</v>
      </c>
      <c r="AC21" s="3">
        <f t="shared" ref="AC21:AC32" si="33">MIN($F$7,$AB$19-AB21)</f>
        <v>1</v>
      </c>
      <c r="AD21" s="198">
        <f t="shared" ref="AD21:AD31" si="34">MIN($F$8,AB21)</f>
        <v>1</v>
      </c>
      <c r="AE21" s="119">
        <f>IF(AD21&lt;&gt;0,$F$15*AE20*AC20/AD21,0)</f>
        <v>0.33333333333333331</v>
      </c>
      <c r="AF21" s="119">
        <f>AF20*AE21</f>
        <v>0.23880597014959443</v>
      </c>
      <c r="AG21" s="116"/>
      <c r="AH21" s="208"/>
      <c r="AI21" s="191"/>
      <c r="AJ21" s="191"/>
      <c r="AK21" s="191">
        <f>SUM(AK6:AK20)</f>
        <v>1.3958333333333088</v>
      </c>
      <c r="AL21" s="185">
        <f>SUM(AL6:AL20)</f>
        <v>1</v>
      </c>
      <c r="AM21" s="116"/>
      <c r="AN21" s="116"/>
      <c r="AO21" s="116"/>
      <c r="AP21" s="116"/>
      <c r="AQ21" s="116"/>
      <c r="AR21" s="116"/>
      <c r="AS21" s="116"/>
    </row>
    <row r="22" spans="1:45">
      <c r="B22" s="2"/>
      <c r="C22" s="3"/>
      <c r="D22" s="3"/>
      <c r="E22" s="3"/>
      <c r="F22" s="3"/>
      <c r="G22" s="4"/>
      <c r="I22" s="36">
        <f t="shared" si="16"/>
        <v>0</v>
      </c>
      <c r="J22" s="21">
        <f t="shared" si="5"/>
        <v>0</v>
      </c>
      <c r="K22" s="21">
        <f t="shared" si="0"/>
        <v>0</v>
      </c>
      <c r="L22" s="107">
        <f t="shared" si="17"/>
        <v>0</v>
      </c>
      <c r="M22" s="119">
        <f t="shared" si="6"/>
        <v>0</v>
      </c>
      <c r="N22" s="116"/>
      <c r="O22" s="116"/>
      <c r="P22" s="36">
        <v>1</v>
      </c>
      <c r="Q22" s="3">
        <f t="shared" ref="Q22:Q25" si="35">MIN($F$7,$P$20-P22)</f>
        <v>1</v>
      </c>
      <c r="R22" s="198">
        <f t="shared" ref="R22:R25" si="36">MIN($F$8,P22)</f>
        <v>1</v>
      </c>
      <c r="S22" s="119">
        <f>IF(R22&lt;&gt;0,$F$15*S21*Q21/R22,0)</f>
        <v>0.33333333333333331</v>
      </c>
      <c r="T22" s="119">
        <f>T21*S22</f>
        <v>0.23882063882063881</v>
      </c>
      <c r="U22" s="116"/>
      <c r="V22" s="36">
        <v>6</v>
      </c>
      <c r="W22" s="3">
        <f t="shared" si="27"/>
        <v>1</v>
      </c>
      <c r="X22" s="198">
        <f t="shared" si="25"/>
        <v>3</v>
      </c>
      <c r="Y22" s="119">
        <f t="shared" si="28"/>
        <v>8.4675439042151411E-6</v>
      </c>
      <c r="Z22" s="119">
        <f t="shared" si="29"/>
        <v>6.0663001672726084E-6</v>
      </c>
      <c r="AA22" s="116"/>
      <c r="AB22" s="36">
        <v>2</v>
      </c>
      <c r="AC22" s="3">
        <f t="shared" si="33"/>
        <v>1</v>
      </c>
      <c r="AD22" s="198">
        <f t="shared" si="34"/>
        <v>2</v>
      </c>
      <c r="AE22" s="119">
        <f t="shared" ref="AE22:AE32" si="37">IF(AD22&lt;&gt;0,$F$15*AE21*AC21/AD22,0)</f>
        <v>5.5555555555555552E-2</v>
      </c>
      <c r="AF22" s="119">
        <f t="shared" ref="AF22:AF31" si="38">IF(AE22&lt;&gt;0,AC21*$F$15*AF21/AD22,0)</f>
        <v>3.9800995024932402E-2</v>
      </c>
      <c r="AG22" s="116"/>
      <c r="AH22" s="193">
        <v>15</v>
      </c>
      <c r="AI22" s="211" t="s">
        <v>41</v>
      </c>
      <c r="AJ22" s="211" t="s">
        <v>43</v>
      </c>
      <c r="AK22" s="136" t="s">
        <v>247</v>
      </c>
      <c r="AL22" s="192">
        <f>SUMPRODUCT(AI23:AI38,AL23:AL38)*$F$13</f>
        <v>0.3333333333333281</v>
      </c>
      <c r="AM22" s="116"/>
      <c r="AN22" s="116"/>
      <c r="AO22" s="116"/>
      <c r="AP22" s="116"/>
      <c r="AQ22" s="116"/>
      <c r="AR22" s="116"/>
      <c r="AS22" s="116"/>
    </row>
    <row r="23" spans="1:45">
      <c r="B23" s="2"/>
      <c r="C23" s="3"/>
      <c r="D23" s="3"/>
      <c r="E23" s="3"/>
      <c r="F23" s="3"/>
      <c r="G23" s="4"/>
      <c r="I23" s="36">
        <f t="shared" si="16"/>
        <v>0</v>
      </c>
      <c r="J23" s="21">
        <f t="shared" si="5"/>
        <v>0</v>
      </c>
      <c r="K23" s="21">
        <f t="shared" si="0"/>
        <v>0</v>
      </c>
      <c r="L23" s="107">
        <f t="shared" si="17"/>
        <v>0</v>
      </c>
      <c r="M23" s="119">
        <f t="shared" si="6"/>
        <v>0</v>
      </c>
      <c r="N23" s="116"/>
      <c r="O23" s="116"/>
      <c r="P23" s="36">
        <v>2</v>
      </c>
      <c r="Q23" s="3">
        <f t="shared" si="35"/>
        <v>1</v>
      </c>
      <c r="R23" s="198">
        <f t="shared" si="36"/>
        <v>2</v>
      </c>
      <c r="S23" s="119">
        <f t="shared" ref="S23:S25" si="39">IF(R23&lt;&gt;0,$F$15*S22*Q22/R23,0)</f>
        <v>5.5555555555555552E-2</v>
      </c>
      <c r="T23" s="119">
        <f t="shared" ref="T23:T25" si="40">IF(S23&lt;&gt;0,Q22*$F$15*T22/R23,0)</f>
        <v>3.9803439803439797E-2</v>
      </c>
      <c r="U23" s="116"/>
      <c r="V23" s="36">
        <v>7</v>
      </c>
      <c r="W23" s="3">
        <f t="shared" si="27"/>
        <v>1</v>
      </c>
      <c r="X23" s="198">
        <f t="shared" si="25"/>
        <v>3</v>
      </c>
      <c r="Y23" s="119">
        <f t="shared" si="28"/>
        <v>9.4083821157946008E-7</v>
      </c>
      <c r="Z23" s="119">
        <f t="shared" si="29"/>
        <v>6.7403335191917865E-7</v>
      </c>
      <c r="AA23" s="116"/>
      <c r="AB23" s="36">
        <v>3</v>
      </c>
      <c r="AC23" s="3">
        <f t="shared" si="33"/>
        <v>1</v>
      </c>
      <c r="AD23" s="198">
        <f t="shared" si="34"/>
        <v>3</v>
      </c>
      <c r="AE23" s="119">
        <f t="shared" si="37"/>
        <v>6.1728395061728392E-3</v>
      </c>
      <c r="AF23" s="119">
        <f t="shared" si="38"/>
        <v>4.4223327805480448E-3</v>
      </c>
      <c r="AG23" s="116"/>
      <c r="AH23" s="44">
        <v>0</v>
      </c>
      <c r="AI23" s="135">
        <f>MIN($F$7,$AH$22-AH23)</f>
        <v>1</v>
      </c>
      <c r="AJ23" s="196"/>
      <c r="AK23" s="116">
        <v>1</v>
      </c>
      <c r="AL23" s="119">
        <f>1/AK39</f>
        <v>0.7164179104477626</v>
      </c>
      <c r="AM23" s="116"/>
      <c r="AN23" s="116"/>
      <c r="AO23" s="116"/>
      <c r="AP23" s="116"/>
      <c r="AQ23" s="116"/>
      <c r="AR23" s="116"/>
      <c r="AS23" s="116"/>
    </row>
    <row r="24" spans="1:45">
      <c r="B24" s="2"/>
      <c r="C24" s="3"/>
      <c r="D24" s="3"/>
      <c r="E24" s="3"/>
      <c r="F24" s="3"/>
      <c r="G24" s="4"/>
      <c r="I24" s="36">
        <f>IF(AND(I23&lt;&gt;0,I23+1&lt;=$F$6 ),I23+1,0)</f>
        <v>0</v>
      </c>
      <c r="J24" s="21">
        <f t="shared" si="5"/>
        <v>0</v>
      </c>
      <c r="K24" s="21">
        <f t="shared" si="0"/>
        <v>0</v>
      </c>
      <c r="L24" s="107">
        <f t="shared" si="17"/>
        <v>0</v>
      </c>
      <c r="M24" s="119">
        <f t="shared" si="6"/>
        <v>0</v>
      </c>
      <c r="N24" s="116"/>
      <c r="O24" s="116"/>
      <c r="P24" s="36">
        <v>3</v>
      </c>
      <c r="Q24" s="3">
        <f t="shared" si="35"/>
        <v>1</v>
      </c>
      <c r="R24" s="198">
        <f t="shared" si="36"/>
        <v>3</v>
      </c>
      <c r="S24" s="119">
        <f t="shared" si="39"/>
        <v>6.1728395061728392E-3</v>
      </c>
      <c r="T24" s="119">
        <f t="shared" si="40"/>
        <v>4.4226044226044212E-3</v>
      </c>
      <c r="U24" s="116"/>
      <c r="V24" s="39">
        <v>8</v>
      </c>
      <c r="W24" s="40">
        <f>MIN($F$7,$V$15-V24)</f>
        <v>0</v>
      </c>
      <c r="X24" s="197">
        <f t="shared" si="25"/>
        <v>3</v>
      </c>
      <c r="Y24" s="119">
        <f t="shared" si="28"/>
        <v>1.0453757906438446E-7</v>
      </c>
      <c r="Z24" s="119">
        <f t="shared" si="29"/>
        <v>7.4892594657686518E-8</v>
      </c>
      <c r="AA24" s="116"/>
      <c r="AB24" s="36">
        <v>4</v>
      </c>
      <c r="AC24" s="3">
        <f t="shared" si="33"/>
        <v>1</v>
      </c>
      <c r="AD24" s="198">
        <f t="shared" si="34"/>
        <v>3</v>
      </c>
      <c r="AE24" s="119">
        <f t="shared" si="37"/>
        <v>6.8587105624142656E-4</v>
      </c>
      <c r="AF24" s="119">
        <f t="shared" si="38"/>
        <v>4.9137030894978273E-4</v>
      </c>
      <c r="AG24" s="116"/>
      <c r="AH24" s="36">
        <v>1</v>
      </c>
      <c r="AI24" s="3">
        <f>MIN($F$7,$AH$22-AH24)</f>
        <v>1</v>
      </c>
      <c r="AJ24" s="198">
        <f t="shared" ref="AJ24:AJ37" si="41">MIN($F$8,AH24)</f>
        <v>1</v>
      </c>
      <c r="AK24" s="119">
        <f>IF(AJ24&lt;&gt;0,$F$15*AK23*AI23/AJ24,0)</f>
        <v>0.33333333333333331</v>
      </c>
      <c r="AL24" s="119">
        <f>AL23*AK24</f>
        <v>0.2388059701492542</v>
      </c>
      <c r="AM24" s="116"/>
      <c r="AN24" s="116"/>
      <c r="AO24" s="116"/>
      <c r="AP24" s="116"/>
      <c r="AQ24" s="116"/>
      <c r="AR24" s="116"/>
      <c r="AS24" s="116"/>
    </row>
    <row r="25" spans="1:45">
      <c r="B25" s="2"/>
      <c r="C25" s="3"/>
      <c r="D25" s="3"/>
      <c r="E25" s="3"/>
      <c r="F25" s="3"/>
      <c r="G25" s="4"/>
      <c r="I25" s="36">
        <f t="shared" si="16"/>
        <v>0</v>
      </c>
      <c r="J25" s="21">
        <f t="shared" si="5"/>
        <v>0</v>
      </c>
      <c r="K25" s="21">
        <f t="shared" si="0"/>
        <v>0</v>
      </c>
      <c r="L25" s="107">
        <f t="shared" si="17"/>
        <v>0</v>
      </c>
      <c r="M25" s="119">
        <f t="shared" si="6"/>
        <v>0</v>
      </c>
      <c r="N25" s="116"/>
      <c r="O25" s="116"/>
      <c r="P25" s="39">
        <v>4</v>
      </c>
      <c r="Q25" s="40">
        <f t="shared" si="35"/>
        <v>0</v>
      </c>
      <c r="R25" s="197">
        <f t="shared" si="36"/>
        <v>3</v>
      </c>
      <c r="S25" s="119">
        <f t="shared" si="39"/>
        <v>6.8587105624142656E-4</v>
      </c>
      <c r="T25" s="119">
        <f t="shared" si="40"/>
        <v>4.9140049140049128E-4</v>
      </c>
      <c r="U25" s="116"/>
      <c r="V25" s="210"/>
      <c r="W25" s="120"/>
      <c r="X25" s="120"/>
      <c r="Y25" s="191">
        <f>SUM(Y16:Y24)</f>
        <v>1.3958333202661359</v>
      </c>
      <c r="Z25" s="185">
        <f>SUM(Z16:Z24)</f>
        <v>1</v>
      </c>
      <c r="AA25" s="116"/>
      <c r="AB25" s="36">
        <v>5</v>
      </c>
      <c r="AC25" s="3">
        <f t="shared" si="33"/>
        <v>1</v>
      </c>
      <c r="AD25" s="198">
        <f t="shared" si="34"/>
        <v>3</v>
      </c>
      <c r="AE25" s="119">
        <f t="shared" si="37"/>
        <v>7.6207895137936279E-5</v>
      </c>
      <c r="AF25" s="119">
        <f t="shared" si="38"/>
        <v>5.4596700994420297E-5</v>
      </c>
      <c r="AG25" s="116"/>
      <c r="AH25" s="36">
        <v>2</v>
      </c>
      <c r="AI25" s="3">
        <f t="shared" ref="AI25:AI38" si="42">MIN($F$7,$AH$22-AH25)</f>
        <v>1</v>
      </c>
      <c r="AJ25" s="198">
        <f t="shared" si="41"/>
        <v>2</v>
      </c>
      <c r="AK25" s="119">
        <f t="shared" ref="AK25:AK37" si="43">IF(AJ25&lt;&gt;0,$F$15*AK24*AI24/AJ25,0)</f>
        <v>5.5555555555555552E-2</v>
      </c>
      <c r="AL25" s="119">
        <f t="shared" ref="AL25:AL37" si="44">IF(AK25&lt;&gt;0,AI24*$F$15*AL24/AJ25,0)</f>
        <v>3.9800995024875697E-2</v>
      </c>
      <c r="AM25" s="116"/>
      <c r="AN25" s="116"/>
      <c r="AO25" s="116"/>
      <c r="AP25" s="116"/>
      <c r="AQ25" s="116"/>
      <c r="AR25" s="116"/>
      <c r="AS25" s="116"/>
    </row>
    <row r="26" spans="1:45">
      <c r="B26" s="2"/>
      <c r="C26" s="3"/>
      <c r="D26" s="3"/>
      <c r="E26" s="3"/>
      <c r="F26" s="3"/>
      <c r="G26" s="4"/>
      <c r="I26" s="36">
        <f t="shared" si="16"/>
        <v>0</v>
      </c>
      <c r="J26" s="21">
        <f t="shared" si="5"/>
        <v>0</v>
      </c>
      <c r="K26" s="21">
        <f t="shared" si="0"/>
        <v>0</v>
      </c>
      <c r="L26" s="107">
        <f t="shared" si="17"/>
        <v>0</v>
      </c>
      <c r="M26" s="119">
        <f t="shared" si="6"/>
        <v>0</v>
      </c>
      <c r="N26" s="116"/>
      <c r="O26" s="116"/>
      <c r="P26" s="210"/>
      <c r="Q26" s="120"/>
      <c r="R26" s="199"/>
      <c r="S26" s="191">
        <f>SUM(S21:S25)</f>
        <v>1.3957475994513031</v>
      </c>
      <c r="T26" s="185">
        <f>SUM(T21:T25)</f>
        <v>1</v>
      </c>
      <c r="U26" s="116"/>
      <c r="V26" s="193">
        <v>9</v>
      </c>
      <c r="W26" s="211" t="s">
        <v>41</v>
      </c>
      <c r="X26" s="211" t="s">
        <v>43</v>
      </c>
      <c r="Y26" s="136" t="s">
        <v>246</v>
      </c>
      <c r="Z26" s="192">
        <f>SUMPRODUCT(W27:W36,Z27:Z36)*$F$13</f>
        <v>0.33333333055953357</v>
      </c>
      <c r="AA26" s="116"/>
      <c r="AB26" s="36">
        <v>6</v>
      </c>
      <c r="AC26" s="3">
        <f t="shared" si="33"/>
        <v>1</v>
      </c>
      <c r="AD26" s="198">
        <f t="shared" si="34"/>
        <v>3</v>
      </c>
      <c r="AE26" s="119">
        <f t="shared" si="37"/>
        <v>8.4675439042151411E-6</v>
      </c>
      <c r="AF26" s="119">
        <f t="shared" si="38"/>
        <v>6.066300110491144E-6</v>
      </c>
      <c r="AG26" s="116"/>
      <c r="AH26" s="36">
        <v>3</v>
      </c>
      <c r="AI26" s="3">
        <f t="shared" si="42"/>
        <v>1</v>
      </c>
      <c r="AJ26" s="198">
        <f t="shared" si="41"/>
        <v>3</v>
      </c>
      <c r="AK26" s="119">
        <f t="shared" si="43"/>
        <v>6.1728395061728392E-3</v>
      </c>
      <c r="AL26" s="119">
        <f t="shared" si="44"/>
        <v>4.4223327805417443E-3</v>
      </c>
      <c r="AM26" s="116"/>
      <c r="AN26" s="116"/>
      <c r="AO26" s="116"/>
      <c r="AP26" s="116"/>
      <c r="AQ26" s="116"/>
      <c r="AR26" s="116"/>
      <c r="AS26" s="116"/>
    </row>
    <row r="27" spans="1:45">
      <c r="A27" s="133"/>
      <c r="B27" s="2"/>
      <c r="C27" s="3"/>
      <c r="D27" s="3"/>
      <c r="E27" s="3"/>
      <c r="F27" s="3"/>
      <c r="G27" s="4"/>
      <c r="H27" s="133"/>
      <c r="I27" s="27"/>
      <c r="J27" s="10"/>
      <c r="K27" s="10"/>
      <c r="L27" s="108">
        <f>SUM(L6:L26)</f>
        <v>1.3958333333333306</v>
      </c>
      <c r="M27" s="115">
        <f>SUM(M6:M26)</f>
        <v>1</v>
      </c>
      <c r="N27" s="118"/>
      <c r="O27" s="118"/>
      <c r="P27" s="193">
        <v>5</v>
      </c>
      <c r="Q27" s="189"/>
      <c r="R27" s="209"/>
      <c r="S27" s="136" t="s">
        <v>242</v>
      </c>
      <c r="T27" s="192">
        <f>SUMPRODUCT(T28:T33,Q28:Q33)*$F$13</f>
        <v>0.33331513430880105</v>
      </c>
      <c r="U27" s="118"/>
      <c r="V27" s="44">
        <v>0</v>
      </c>
      <c r="W27" s="135">
        <f>MIN($F$7,$V$26-V27)</f>
        <v>1</v>
      </c>
      <c r="X27" s="196"/>
      <c r="Y27" s="116">
        <v>1</v>
      </c>
      <c r="Z27" s="119">
        <f>1/Y37</f>
        <v>0.71641791119296117</v>
      </c>
      <c r="AA27" s="118"/>
      <c r="AB27" s="36">
        <v>7</v>
      </c>
      <c r="AC27" s="3">
        <f t="shared" si="33"/>
        <v>1</v>
      </c>
      <c r="AD27" s="198">
        <f t="shared" si="34"/>
        <v>3</v>
      </c>
      <c r="AE27" s="119">
        <f t="shared" si="37"/>
        <v>9.4083821157946008E-7</v>
      </c>
      <c r="AF27" s="119">
        <f t="shared" si="38"/>
        <v>6.7403334561012711E-7</v>
      </c>
      <c r="AG27" s="118"/>
      <c r="AH27" s="36">
        <v>4</v>
      </c>
      <c r="AI27" s="3">
        <f t="shared" si="42"/>
        <v>1</v>
      </c>
      <c r="AJ27" s="198">
        <f t="shared" si="41"/>
        <v>3</v>
      </c>
      <c r="AK27" s="119">
        <f t="shared" si="43"/>
        <v>6.8587105624142656E-4</v>
      </c>
      <c r="AL27" s="119">
        <f t="shared" si="44"/>
        <v>4.9137030894908266E-4</v>
      </c>
      <c r="AM27" s="118"/>
      <c r="AN27" s="118"/>
      <c r="AO27" s="118"/>
      <c r="AP27" s="118"/>
      <c r="AQ27" s="118"/>
      <c r="AR27" s="118"/>
      <c r="AS27" s="118"/>
    </row>
    <row r="28" spans="1:45">
      <c r="B28" s="2"/>
      <c r="C28" s="3"/>
      <c r="D28" s="3"/>
      <c r="E28" s="3"/>
      <c r="F28" s="3"/>
      <c r="G28" s="4"/>
      <c r="I28" t="s">
        <v>250</v>
      </c>
      <c r="P28" s="44">
        <v>0</v>
      </c>
      <c r="Q28" s="135">
        <f>MIN($F$7,$P$27-P28)</f>
        <v>1</v>
      </c>
      <c r="R28" s="196"/>
      <c r="S28" s="116">
        <v>1</v>
      </c>
      <c r="T28" s="119">
        <f>1/S34</f>
        <v>0.7164227997379341</v>
      </c>
      <c r="V28" s="36">
        <v>1</v>
      </c>
      <c r="W28" s="3">
        <f>MIN($F$7,$V$26-V28)</f>
        <v>1</v>
      </c>
      <c r="X28" s="198">
        <f t="shared" ref="X28:X36" si="45">MIN($F$8,V28)</f>
        <v>1</v>
      </c>
      <c r="Y28" s="119">
        <f t="shared" ref="Y28:Y36" si="46">IF(X28&lt;&gt;0,$F$15*Y27*W27/X28,0)</f>
        <v>0.33333333333333331</v>
      </c>
      <c r="Z28" s="119">
        <f>Z27*Y28</f>
        <v>0.23880597039765372</v>
      </c>
      <c r="AB28" s="36">
        <v>8</v>
      </c>
      <c r="AC28" s="3">
        <f t="shared" si="33"/>
        <v>1</v>
      </c>
      <c r="AD28" s="198">
        <f t="shared" si="34"/>
        <v>3</v>
      </c>
      <c r="AE28" s="119">
        <f t="shared" si="37"/>
        <v>1.0453757906438446E-7</v>
      </c>
      <c r="AF28" s="119">
        <f t="shared" si="38"/>
        <v>7.489259395668078E-8</v>
      </c>
      <c r="AH28" s="36">
        <v>5</v>
      </c>
      <c r="AI28" s="3">
        <f t="shared" si="42"/>
        <v>1</v>
      </c>
      <c r="AJ28" s="198">
        <f t="shared" si="41"/>
        <v>3</v>
      </c>
      <c r="AK28" s="119">
        <f t="shared" si="43"/>
        <v>7.6207895137936279E-5</v>
      </c>
      <c r="AL28" s="119">
        <f t="shared" si="44"/>
        <v>5.4596700994342512E-5</v>
      </c>
    </row>
    <row r="29" spans="1:45" ht="15.75">
      <c r="B29" s="2"/>
      <c r="C29" s="3"/>
      <c r="D29" s="3"/>
      <c r="E29" s="3"/>
      <c r="F29" s="3"/>
      <c r="G29" s="4"/>
      <c r="I29" s="256" t="s">
        <v>248</v>
      </c>
      <c r="J29" s="257"/>
      <c r="L29" s="258" t="s">
        <v>224</v>
      </c>
      <c r="M29" s="259"/>
      <c r="N29" s="116"/>
      <c r="O29" s="116"/>
      <c r="P29" s="36">
        <v>1</v>
      </c>
      <c r="Q29" s="3">
        <f t="shared" ref="Q29:Q33" si="47">MIN($F$7,$P$27-P29)</f>
        <v>1</v>
      </c>
      <c r="R29" s="198">
        <f t="shared" ref="R29:R33" si="48">MIN($F$8,P29)</f>
        <v>1</v>
      </c>
      <c r="S29" s="119">
        <f>IF(R29&lt;&gt;0,$F$15*S28*Q28/R29,0)</f>
        <v>0.33333333333333331</v>
      </c>
      <c r="T29" s="119">
        <f>T28*S29</f>
        <v>0.23880759991264469</v>
      </c>
      <c r="U29" s="116"/>
      <c r="V29" s="36">
        <v>2</v>
      </c>
      <c r="W29" s="3">
        <f t="shared" ref="W29:W35" si="49">MIN($F$7,$V$26-V29)</f>
        <v>1</v>
      </c>
      <c r="X29" s="198">
        <f t="shared" si="45"/>
        <v>2</v>
      </c>
      <c r="Y29" s="119">
        <f t="shared" si="46"/>
        <v>5.5555555555555552E-2</v>
      </c>
      <c r="Z29" s="119">
        <f t="shared" ref="Z29:Z36" si="50">IF(Y29&lt;&gt;0,W28*$F$15*Z28/X29,0)</f>
        <v>3.9800995066275616E-2</v>
      </c>
      <c r="AA29" s="116"/>
      <c r="AB29" s="36">
        <v>9</v>
      </c>
      <c r="AC29" s="3">
        <f t="shared" si="33"/>
        <v>1</v>
      </c>
      <c r="AD29" s="198">
        <f t="shared" si="34"/>
        <v>3</v>
      </c>
      <c r="AE29" s="119">
        <f t="shared" si="37"/>
        <v>1.1615286562709383E-8</v>
      </c>
      <c r="AF29" s="119">
        <f t="shared" si="38"/>
        <v>8.3213993285200861E-9</v>
      </c>
      <c r="AG29" s="116"/>
      <c r="AH29" s="36">
        <v>6</v>
      </c>
      <c r="AI29" s="3">
        <f t="shared" si="42"/>
        <v>1</v>
      </c>
      <c r="AJ29" s="198">
        <f t="shared" si="41"/>
        <v>3</v>
      </c>
      <c r="AK29" s="119">
        <f t="shared" si="43"/>
        <v>8.4675439042151411E-6</v>
      </c>
      <c r="AL29" s="119">
        <f t="shared" si="44"/>
        <v>6.0663001104825009E-6</v>
      </c>
      <c r="AM29" s="116"/>
      <c r="AN29" s="116"/>
      <c r="AO29" s="116"/>
      <c r="AP29" s="116"/>
      <c r="AQ29" s="116"/>
      <c r="AR29" s="116"/>
      <c r="AS29" s="116"/>
    </row>
    <row r="30" spans="1:45">
      <c r="B30" s="2"/>
      <c r="C30" s="3"/>
      <c r="D30" s="3"/>
      <c r="E30" s="3"/>
      <c r="F30" s="3"/>
      <c r="G30" s="4"/>
      <c r="I30" s="13" t="s">
        <v>4</v>
      </c>
      <c r="J30" s="10">
        <f>F6</f>
        <v>15</v>
      </c>
      <c r="L30" s="220" t="s">
        <v>186</v>
      </c>
      <c r="M30" s="187">
        <f>N70</f>
        <v>14.666666666666735</v>
      </c>
      <c r="N30" s="116"/>
      <c r="O30" s="116"/>
      <c r="P30" s="36">
        <v>2</v>
      </c>
      <c r="Q30" s="3">
        <f t="shared" si="47"/>
        <v>1</v>
      </c>
      <c r="R30" s="198">
        <f t="shared" si="48"/>
        <v>2</v>
      </c>
      <c r="S30" s="119">
        <f t="shared" ref="S30:S33" si="51">IF(R30&lt;&gt;0,$F$15*S29*Q29/R30,0)</f>
        <v>5.5555555555555552E-2</v>
      </c>
      <c r="T30" s="119">
        <f t="shared" ref="T30:T33" si="52">IF(S30&lt;&gt;0,Q29*$F$15*T29/R30,0)</f>
        <v>3.9801266652107446E-2</v>
      </c>
      <c r="U30" s="116"/>
      <c r="V30" s="36">
        <v>3</v>
      </c>
      <c r="W30" s="3">
        <f t="shared" si="49"/>
        <v>1</v>
      </c>
      <c r="X30" s="198">
        <f t="shared" si="45"/>
        <v>3</v>
      </c>
      <c r="Y30" s="119">
        <f t="shared" si="46"/>
        <v>6.1728395061728392E-3</v>
      </c>
      <c r="Z30" s="119">
        <f t="shared" si="50"/>
        <v>4.4223327851417348E-3</v>
      </c>
      <c r="AA30" s="116"/>
      <c r="AB30" s="36">
        <v>10</v>
      </c>
      <c r="AC30" s="3">
        <f t="shared" si="33"/>
        <v>1</v>
      </c>
      <c r="AD30" s="198">
        <f t="shared" si="34"/>
        <v>3</v>
      </c>
      <c r="AE30" s="119">
        <f t="shared" si="37"/>
        <v>1.2905873958565981E-9</v>
      </c>
      <c r="AF30" s="119">
        <f t="shared" si="38"/>
        <v>9.2459992539112064E-10</v>
      </c>
      <c r="AG30" s="116"/>
      <c r="AH30" s="36">
        <v>7</v>
      </c>
      <c r="AI30" s="3">
        <f t="shared" si="42"/>
        <v>1</v>
      </c>
      <c r="AJ30" s="198">
        <f t="shared" si="41"/>
        <v>3</v>
      </c>
      <c r="AK30" s="119">
        <f t="shared" si="43"/>
        <v>9.4083821157946008E-7</v>
      </c>
      <c r="AL30" s="119">
        <f t="shared" si="44"/>
        <v>6.7403334560916669E-7</v>
      </c>
      <c r="AM30" s="116"/>
      <c r="AN30" s="116"/>
      <c r="AO30" s="116"/>
      <c r="AP30" s="116"/>
      <c r="AQ30" s="116"/>
      <c r="AR30" s="116"/>
      <c r="AS30" s="116"/>
    </row>
    <row r="31" spans="1:45" ht="15.75" thickBot="1">
      <c r="B31" s="5"/>
      <c r="C31" s="6"/>
      <c r="D31" s="6"/>
      <c r="E31" s="6"/>
      <c r="F31" s="6"/>
      <c r="G31" s="7"/>
      <c r="I31" s="13" t="s">
        <v>44</v>
      </c>
      <c r="J31" s="10">
        <f t="shared" ref="J31:J35" si="53">F7</f>
        <v>1</v>
      </c>
      <c r="L31" s="221" t="s">
        <v>249</v>
      </c>
      <c r="M31" s="187">
        <f>O70</f>
        <v>0.3333333333332581</v>
      </c>
      <c r="N31" s="116"/>
      <c r="O31" s="116"/>
      <c r="P31" s="36">
        <v>3</v>
      </c>
      <c r="Q31" s="3">
        <f t="shared" si="47"/>
        <v>1</v>
      </c>
      <c r="R31" s="198">
        <f t="shared" si="48"/>
        <v>3</v>
      </c>
      <c r="S31" s="119">
        <f t="shared" si="51"/>
        <v>6.1728395061728392E-3</v>
      </c>
      <c r="T31" s="119">
        <f t="shared" si="52"/>
        <v>4.4223629613452716E-3</v>
      </c>
      <c r="U31" s="116"/>
      <c r="V31" s="36">
        <v>4</v>
      </c>
      <c r="W31" s="3">
        <f t="shared" si="49"/>
        <v>1</v>
      </c>
      <c r="X31" s="198">
        <f t="shared" si="45"/>
        <v>3</v>
      </c>
      <c r="Y31" s="119">
        <f t="shared" si="46"/>
        <v>6.8587105624142656E-4</v>
      </c>
      <c r="Z31" s="119">
        <f t="shared" si="50"/>
        <v>4.9137030946019269E-4</v>
      </c>
      <c r="AA31" s="116"/>
      <c r="AB31" s="36">
        <v>11</v>
      </c>
      <c r="AC31" s="3">
        <f t="shared" si="33"/>
        <v>1</v>
      </c>
      <c r="AD31" s="198">
        <f t="shared" si="34"/>
        <v>3</v>
      </c>
      <c r="AE31" s="119">
        <f t="shared" si="37"/>
        <v>1.4339859953962202E-10</v>
      </c>
      <c r="AF31" s="119">
        <f t="shared" si="38"/>
        <v>1.0273332504345784E-10</v>
      </c>
      <c r="AG31" s="116"/>
      <c r="AH31" s="36">
        <v>8</v>
      </c>
      <c r="AI31" s="3">
        <f t="shared" si="42"/>
        <v>1</v>
      </c>
      <c r="AJ31" s="198">
        <f t="shared" si="41"/>
        <v>3</v>
      </c>
      <c r="AK31" s="119">
        <f t="shared" si="43"/>
        <v>1.0453757906438446E-7</v>
      </c>
      <c r="AL31" s="119">
        <f t="shared" si="44"/>
        <v>7.4892593956574081E-8</v>
      </c>
      <c r="AM31" s="116"/>
      <c r="AN31" s="116"/>
      <c r="AO31" s="116"/>
      <c r="AP31" s="116"/>
      <c r="AQ31" s="116"/>
      <c r="AR31" s="116"/>
      <c r="AS31" s="116"/>
    </row>
    <row r="32" spans="1:45" ht="15.75" thickBot="1">
      <c r="I32" s="13" t="s">
        <v>45</v>
      </c>
      <c r="J32" s="10">
        <f t="shared" si="53"/>
        <v>3</v>
      </c>
      <c r="L32" s="207" t="s">
        <v>21</v>
      </c>
      <c r="M32" s="187">
        <f>N70/(J30-N70)*J33</f>
        <v>44.000000000009273</v>
      </c>
      <c r="P32" s="36">
        <v>4</v>
      </c>
      <c r="Q32" s="3">
        <f t="shared" si="47"/>
        <v>1</v>
      </c>
      <c r="R32" s="198">
        <f t="shared" si="48"/>
        <v>3</v>
      </c>
      <c r="S32" s="119">
        <f t="shared" si="51"/>
        <v>6.8587105624142656E-4</v>
      </c>
      <c r="T32" s="119">
        <f t="shared" si="52"/>
        <v>4.913736623716968E-4</v>
      </c>
      <c r="V32" s="36">
        <v>5</v>
      </c>
      <c r="W32" s="3">
        <f t="shared" si="49"/>
        <v>1</v>
      </c>
      <c r="X32" s="198">
        <f t="shared" si="45"/>
        <v>3</v>
      </c>
      <c r="Y32" s="119">
        <f t="shared" si="46"/>
        <v>7.6207895137936279E-5</v>
      </c>
      <c r="Z32" s="119">
        <f t="shared" si="50"/>
        <v>5.4596701051132521E-5</v>
      </c>
      <c r="AB32" s="36">
        <v>12</v>
      </c>
      <c r="AC32" s="3">
        <f t="shared" si="33"/>
        <v>0</v>
      </c>
      <c r="AD32" s="198">
        <f t="shared" ref="AD32" si="54">MIN($F$8,AB32)</f>
        <v>3</v>
      </c>
      <c r="AE32" s="119">
        <f t="shared" si="37"/>
        <v>1.5933177726624668E-11</v>
      </c>
      <c r="AF32" s="119">
        <f t="shared" ref="AF32" si="55">IF(AE32&lt;&gt;0,AC31*$F$15*AF31/AD32,0)</f>
        <v>1.1414813893717537E-11</v>
      </c>
      <c r="AH32" s="36">
        <v>9</v>
      </c>
      <c r="AI32" s="3">
        <f t="shared" si="42"/>
        <v>1</v>
      </c>
      <c r="AJ32" s="198">
        <f t="shared" si="41"/>
        <v>3</v>
      </c>
      <c r="AK32" s="119">
        <f t="shared" si="43"/>
        <v>1.1615286562709383E-8</v>
      </c>
      <c r="AL32" s="119">
        <f t="shared" si="44"/>
        <v>8.321399328508231E-9</v>
      </c>
    </row>
    <row r="33" spans="2:45">
      <c r="B33" s="247" t="s">
        <v>28</v>
      </c>
      <c r="C33" s="248"/>
      <c r="D33" s="248"/>
      <c r="E33" s="248"/>
      <c r="F33" s="248"/>
      <c r="G33" s="249"/>
      <c r="I33" s="13" t="s">
        <v>24</v>
      </c>
      <c r="J33" s="10">
        <f t="shared" si="53"/>
        <v>1</v>
      </c>
      <c r="N33" s="116"/>
      <c r="O33" s="116"/>
      <c r="P33" s="39">
        <v>5</v>
      </c>
      <c r="Q33" s="40">
        <f t="shared" si="47"/>
        <v>0</v>
      </c>
      <c r="R33" s="197">
        <f t="shared" si="48"/>
        <v>3</v>
      </c>
      <c r="S33" s="119">
        <f t="shared" si="51"/>
        <v>7.6207895137936279E-5</v>
      </c>
      <c r="T33" s="119">
        <f t="shared" si="52"/>
        <v>5.4597073596855199E-5</v>
      </c>
      <c r="U33" s="116"/>
      <c r="V33" s="36">
        <v>6</v>
      </c>
      <c r="W33" s="3">
        <f t="shared" si="49"/>
        <v>1</v>
      </c>
      <c r="X33" s="198">
        <f t="shared" si="45"/>
        <v>3</v>
      </c>
      <c r="Y33" s="119">
        <f t="shared" si="46"/>
        <v>8.4675439042151411E-6</v>
      </c>
      <c r="Z33" s="119">
        <f t="shared" si="50"/>
        <v>6.0663001167925016E-6</v>
      </c>
      <c r="AA33" s="116"/>
      <c r="AB33" s="208"/>
      <c r="AC33" s="191"/>
      <c r="AD33" s="191"/>
      <c r="AE33" s="191">
        <f>SUM(AE20:AE32)</f>
        <v>1.3958333333313417</v>
      </c>
      <c r="AF33" s="191">
        <f>SUM(AF20:AF32)</f>
        <v>0.99999999999999978</v>
      </c>
      <c r="AG33" s="116"/>
      <c r="AH33" s="36">
        <v>10</v>
      </c>
      <c r="AI33" s="3">
        <f t="shared" si="42"/>
        <v>1</v>
      </c>
      <c r="AJ33" s="198">
        <f t="shared" si="41"/>
        <v>3</v>
      </c>
      <c r="AK33" s="119">
        <f t="shared" si="43"/>
        <v>1.2905873958565981E-9</v>
      </c>
      <c r="AL33" s="119">
        <f t="shared" si="44"/>
        <v>9.2459992538980335E-10</v>
      </c>
      <c r="AM33" s="116"/>
      <c r="AN33" s="116"/>
      <c r="AO33" s="116"/>
      <c r="AP33" s="116"/>
      <c r="AQ33" s="116"/>
      <c r="AR33" s="116"/>
      <c r="AS33" s="116"/>
    </row>
    <row r="34" spans="2:45">
      <c r="B34" s="2"/>
      <c r="C34" s="3"/>
      <c r="D34" s="3"/>
      <c r="E34" s="3"/>
      <c r="F34" s="3"/>
      <c r="G34" s="4"/>
      <c r="I34" s="13" t="s">
        <v>35</v>
      </c>
      <c r="J34" s="10">
        <f t="shared" si="53"/>
        <v>3</v>
      </c>
      <c r="L34" s="105" t="s">
        <v>251</v>
      </c>
      <c r="M34" s="113">
        <f>M30/M31</f>
        <v>44.000000000010139</v>
      </c>
      <c r="N34" s="116"/>
      <c r="O34" s="116"/>
      <c r="P34" s="210"/>
      <c r="Q34" s="120"/>
      <c r="R34" s="199"/>
      <c r="S34" s="191">
        <f>SUM(S28:S33)</f>
        <v>1.3958238073464411</v>
      </c>
      <c r="T34" s="185">
        <f>SUM(T28:T33)</f>
        <v>1</v>
      </c>
      <c r="U34" s="116"/>
      <c r="V34" s="36">
        <v>7</v>
      </c>
      <c r="W34" s="3">
        <f t="shared" si="49"/>
        <v>1</v>
      </c>
      <c r="X34" s="198">
        <f t="shared" si="45"/>
        <v>3</v>
      </c>
      <c r="Y34" s="119">
        <f t="shared" si="46"/>
        <v>9.4083821157946008E-7</v>
      </c>
      <c r="Z34" s="119">
        <f t="shared" si="50"/>
        <v>6.7403334631027788E-7</v>
      </c>
      <c r="AA34" s="116"/>
      <c r="AB34" s="193">
        <v>13</v>
      </c>
      <c r="AC34" s="211" t="s">
        <v>41</v>
      </c>
      <c r="AD34" s="211" t="s">
        <v>43</v>
      </c>
      <c r="AE34" s="136" t="s">
        <v>247</v>
      </c>
      <c r="AF34" s="192">
        <f>SUMPRODUCT(AC35:AC48,AF35:AF48)*$F$13</f>
        <v>0.33333333333291049</v>
      </c>
      <c r="AG34" s="116"/>
      <c r="AH34" s="36">
        <v>11</v>
      </c>
      <c r="AI34" s="3">
        <f t="shared" si="42"/>
        <v>1</v>
      </c>
      <c r="AJ34" s="198">
        <f t="shared" si="41"/>
        <v>3</v>
      </c>
      <c r="AK34" s="119">
        <f t="shared" si="43"/>
        <v>1.4339859953962202E-10</v>
      </c>
      <c r="AL34" s="119">
        <f t="shared" si="44"/>
        <v>1.0273332504331148E-10</v>
      </c>
      <c r="AM34" s="116"/>
      <c r="AN34" s="116"/>
      <c r="AO34" s="116"/>
      <c r="AP34" s="116"/>
      <c r="AQ34" s="116"/>
      <c r="AR34" s="116"/>
      <c r="AS34" s="116"/>
    </row>
    <row r="35" spans="2:45">
      <c r="B35" s="2"/>
      <c r="C35" s="3"/>
      <c r="D35" s="3"/>
      <c r="E35" s="3"/>
      <c r="F35" s="3"/>
      <c r="G35" s="4"/>
      <c r="I35" s="13" t="s">
        <v>36</v>
      </c>
      <c r="J35" s="10">
        <f t="shared" si="53"/>
        <v>1</v>
      </c>
      <c r="N35" s="116"/>
      <c r="O35" s="116"/>
      <c r="P35" s="193">
        <v>6</v>
      </c>
      <c r="Q35" s="189"/>
      <c r="R35" s="209"/>
      <c r="S35" s="136" t="s">
        <v>243</v>
      </c>
      <c r="T35" s="192">
        <f>SUMPRODUCT(T36:T42,Q36:Q42)*$F$13</f>
        <v>0.33333131123176318</v>
      </c>
      <c r="U35" s="116"/>
      <c r="V35" s="36">
        <v>8</v>
      </c>
      <c r="W35" s="3">
        <f t="shared" si="49"/>
        <v>1</v>
      </c>
      <c r="X35" s="198">
        <f t="shared" si="45"/>
        <v>3</v>
      </c>
      <c r="Y35" s="119">
        <f t="shared" si="46"/>
        <v>1.0453757906438446E-7</v>
      </c>
      <c r="Z35" s="119">
        <f t="shared" si="50"/>
        <v>7.4892594034475317E-8</v>
      </c>
      <c r="AA35" s="116"/>
      <c r="AB35" s="44">
        <v>0</v>
      </c>
      <c r="AC35" s="135">
        <f>MIN($F$7,$AB$34-AB35)</f>
        <v>1</v>
      </c>
      <c r="AD35" s="196"/>
      <c r="AE35" s="116">
        <v>1</v>
      </c>
      <c r="AF35" s="119">
        <f>1/AE49</f>
        <v>0.71641791044787473</v>
      </c>
      <c r="AG35" s="116"/>
      <c r="AH35" s="36">
        <v>12</v>
      </c>
      <c r="AI35" s="3">
        <f t="shared" si="42"/>
        <v>1</v>
      </c>
      <c r="AJ35" s="198">
        <f t="shared" si="41"/>
        <v>3</v>
      </c>
      <c r="AK35" s="119">
        <f t="shared" si="43"/>
        <v>1.5933177726624668E-11</v>
      </c>
      <c r="AL35" s="119">
        <f t="shared" si="44"/>
        <v>1.1414813893701276E-11</v>
      </c>
      <c r="AM35" s="116"/>
      <c r="AN35" s="116"/>
      <c r="AO35" s="116"/>
      <c r="AP35" s="116"/>
      <c r="AQ35" s="116"/>
      <c r="AR35" s="116"/>
      <c r="AS35" s="116"/>
    </row>
    <row r="36" spans="2:45">
      <c r="B36" s="2"/>
      <c r="C36" s="3"/>
      <c r="D36" s="3"/>
      <c r="E36" s="3"/>
      <c r="F36" s="3"/>
      <c r="G36" s="4"/>
      <c r="N36" s="116"/>
      <c r="O36" s="116"/>
      <c r="P36" s="44">
        <v>0</v>
      </c>
      <c r="Q36" s="135">
        <f>MIN($F$7,$P$35-P36)</f>
        <v>1</v>
      </c>
      <c r="R36" s="196"/>
      <c r="S36" s="116">
        <v>1</v>
      </c>
      <c r="T36" s="119">
        <f>1/S43</f>
        <v>0.71641845369892931</v>
      </c>
      <c r="U36" s="116"/>
      <c r="V36" s="39">
        <v>9</v>
      </c>
      <c r="W36" s="40">
        <f>MIN($F$7,$V$26-V36)</f>
        <v>0</v>
      </c>
      <c r="X36" s="197">
        <f t="shared" si="45"/>
        <v>3</v>
      </c>
      <c r="Y36" s="119">
        <f t="shared" si="46"/>
        <v>1.1615286562709383E-8</v>
      </c>
      <c r="Z36" s="119">
        <f t="shared" si="50"/>
        <v>8.3213993371639234E-9</v>
      </c>
      <c r="AA36" s="116"/>
      <c r="AB36" s="36">
        <v>1</v>
      </c>
      <c r="AC36" s="3">
        <f t="shared" ref="AC36:AC48" si="56">MIN($F$7,$AB$34-AB36)</f>
        <v>1</v>
      </c>
      <c r="AD36" s="198">
        <f t="shared" ref="AD36:AD47" si="57">MIN($F$8,AB36)</f>
        <v>1</v>
      </c>
      <c r="AE36" s="119">
        <f>IF(AD36&lt;&gt;0,$F$15*AE35*AC35/AD36,0)</f>
        <v>0.33333333333333331</v>
      </c>
      <c r="AF36" s="119">
        <f>AF35*AE36</f>
        <v>0.23880597014929156</v>
      </c>
      <c r="AG36" s="116"/>
      <c r="AH36" s="36">
        <v>13</v>
      </c>
      <c r="AI36" s="3">
        <f t="shared" si="42"/>
        <v>1</v>
      </c>
      <c r="AJ36" s="198">
        <f t="shared" si="41"/>
        <v>3</v>
      </c>
      <c r="AK36" s="119">
        <f t="shared" si="43"/>
        <v>1.7703530807360742E-12</v>
      </c>
      <c r="AL36" s="119">
        <f t="shared" si="44"/>
        <v>1.2683126548556972E-12</v>
      </c>
      <c r="AM36" s="116"/>
      <c r="AN36" s="116"/>
      <c r="AO36" s="116"/>
      <c r="AP36" s="116"/>
      <c r="AQ36" s="116"/>
      <c r="AR36" s="116"/>
      <c r="AS36" s="116"/>
    </row>
    <row r="37" spans="2:45">
      <c r="B37" s="2"/>
      <c r="C37" s="3"/>
      <c r="D37" s="3"/>
      <c r="E37" s="3"/>
      <c r="F37" s="3"/>
      <c r="G37" s="4"/>
      <c r="P37" s="36">
        <v>1</v>
      </c>
      <c r="Q37" s="3">
        <f t="shared" ref="Q37:Q42" si="58">MIN($F$7,$P$35-P37)</f>
        <v>1</v>
      </c>
      <c r="R37" s="198">
        <f t="shared" ref="R37:R42" si="59">MIN($F$8,P37)</f>
        <v>1</v>
      </c>
      <c r="S37" s="119">
        <f>IF(R37&lt;&gt;0,$F$15*S36*Q36/R37,0)</f>
        <v>0.33333333333333331</v>
      </c>
      <c r="T37" s="119">
        <f>T36*S37</f>
        <v>0.23880615123297644</v>
      </c>
      <c r="V37" s="208"/>
      <c r="W37" s="191"/>
      <c r="X37" s="191"/>
      <c r="Y37" s="191">
        <f>SUM(Y27:Y36)</f>
        <v>1.3958333318814224</v>
      </c>
      <c r="Z37" s="185">
        <f>SUM(Z27:Z36)</f>
        <v>1</v>
      </c>
      <c r="AB37" s="36">
        <v>2</v>
      </c>
      <c r="AC37" s="3">
        <f t="shared" si="56"/>
        <v>1</v>
      </c>
      <c r="AD37" s="198">
        <f t="shared" si="57"/>
        <v>2</v>
      </c>
      <c r="AE37" s="119">
        <f t="shared" ref="AE37:AE47" si="60">IF(AD37&lt;&gt;0,$F$15*AE36*AC36/AD37,0)</f>
        <v>5.5555555555555552E-2</v>
      </c>
      <c r="AF37" s="119">
        <f t="shared" ref="AF37:AF47" si="61">IF(AE37&lt;&gt;0,AC36*$F$15*AF36/AD37,0)</f>
        <v>3.9800995024881922E-2</v>
      </c>
      <c r="AH37" s="36">
        <v>14</v>
      </c>
      <c r="AI37" s="3">
        <f t="shared" si="42"/>
        <v>1</v>
      </c>
      <c r="AJ37" s="198">
        <f t="shared" si="41"/>
        <v>3</v>
      </c>
      <c r="AK37" s="119">
        <f t="shared" si="43"/>
        <v>1.967058978595638E-13</v>
      </c>
      <c r="AL37" s="119">
        <f t="shared" si="44"/>
        <v>1.4092362831729967E-13</v>
      </c>
    </row>
    <row r="38" spans="2:45">
      <c r="B38" s="2"/>
      <c r="C38" s="3"/>
      <c r="D38" s="3"/>
      <c r="E38" s="3"/>
      <c r="F38" s="3"/>
      <c r="G38" s="4"/>
      <c r="P38" s="36">
        <v>2</v>
      </c>
      <c r="Q38" s="3">
        <f t="shared" si="58"/>
        <v>1</v>
      </c>
      <c r="R38" s="198">
        <f t="shared" si="59"/>
        <v>2</v>
      </c>
      <c r="S38" s="119">
        <f t="shared" ref="S38:S42" si="62">IF(R38&lt;&gt;0,$F$15*S37*Q37/R38,0)</f>
        <v>5.5555555555555552E-2</v>
      </c>
      <c r="T38" s="119">
        <f t="shared" ref="T38:T42" si="63">IF(S38&lt;&gt;0,Q37*$F$15*T37/R38,0)</f>
        <v>3.9801025205496068E-2</v>
      </c>
      <c r="V38" s="193">
        <v>10</v>
      </c>
      <c r="W38" s="211" t="s">
        <v>41</v>
      </c>
      <c r="X38" s="211" t="s">
        <v>43</v>
      </c>
      <c r="Y38" s="136" t="s">
        <v>247</v>
      </c>
      <c r="Z38" s="192">
        <f>SUMPRODUCT(W39:W49,Z39:Z49)*$F$13</f>
        <v>0.33333333302513335</v>
      </c>
      <c r="AB38" s="36">
        <v>3</v>
      </c>
      <c r="AC38" s="3">
        <f t="shared" si="56"/>
        <v>1</v>
      </c>
      <c r="AD38" s="198">
        <f t="shared" si="57"/>
        <v>3</v>
      </c>
      <c r="AE38" s="119">
        <f t="shared" si="60"/>
        <v>6.1728395061728392E-3</v>
      </c>
      <c r="AF38" s="119">
        <f t="shared" si="61"/>
        <v>4.4223327805424355E-3</v>
      </c>
      <c r="AH38" s="39">
        <v>15</v>
      </c>
      <c r="AI38" s="40">
        <f t="shared" si="42"/>
        <v>0</v>
      </c>
      <c r="AJ38" s="197">
        <f t="shared" ref="AJ38" si="64">MIN($F$8,AH38)</f>
        <v>3</v>
      </c>
      <c r="AK38" s="119">
        <f t="shared" ref="AK38" si="65">IF(AJ38&lt;&gt;0,$F$15*AK37*AI37/AJ38,0)</f>
        <v>2.1856210873284867E-14</v>
      </c>
      <c r="AL38" s="119">
        <f t="shared" ref="AL38" si="66">IF(AK38&lt;&gt;0,AI37*$F$15*AL37/AJ38,0)</f>
        <v>1.5658180924144406E-14</v>
      </c>
    </row>
    <row r="39" spans="2:45">
      <c r="B39" s="2"/>
      <c r="C39" s="3"/>
      <c r="D39" s="3"/>
      <c r="E39" s="3"/>
      <c r="F39" s="3"/>
      <c r="G39" s="4"/>
      <c r="P39" s="36">
        <v>3</v>
      </c>
      <c r="Q39" s="3">
        <f t="shared" si="58"/>
        <v>1</v>
      </c>
      <c r="R39" s="198">
        <f t="shared" si="59"/>
        <v>3</v>
      </c>
      <c r="S39" s="119">
        <f t="shared" si="62"/>
        <v>6.1728395061728392E-3</v>
      </c>
      <c r="T39" s="119">
        <f t="shared" si="63"/>
        <v>4.4223361339440076E-3</v>
      </c>
      <c r="V39" s="44">
        <v>0</v>
      </c>
      <c r="W39" s="135">
        <f>MIN($F$7,$V$38-V39)</f>
        <v>1</v>
      </c>
      <c r="X39" s="196"/>
      <c r="Y39" s="116">
        <v>1</v>
      </c>
      <c r="Z39" s="119">
        <f>1/Y50</f>
        <v>0.71641791053056125</v>
      </c>
      <c r="AB39" s="36">
        <v>4</v>
      </c>
      <c r="AC39" s="3">
        <f t="shared" si="56"/>
        <v>1</v>
      </c>
      <c r="AD39" s="198">
        <f t="shared" si="57"/>
        <v>3</v>
      </c>
      <c r="AE39" s="119">
        <f t="shared" si="60"/>
        <v>6.8587105624142656E-4</v>
      </c>
      <c r="AF39" s="119">
        <f t="shared" si="61"/>
        <v>4.9137030894915942E-4</v>
      </c>
      <c r="AH39" s="210"/>
      <c r="AI39" s="120"/>
      <c r="AJ39" s="120"/>
      <c r="AK39" s="191">
        <f>SUM(AK23:AK38)</f>
        <v>1.3958333333333306</v>
      </c>
      <c r="AL39" s="185">
        <f>SUM(AL23:AL38)</f>
        <v>1</v>
      </c>
    </row>
    <row r="40" spans="2:45">
      <c r="B40" s="2"/>
      <c r="C40" s="3"/>
      <c r="D40" s="3"/>
      <c r="E40" s="3"/>
      <c r="F40" s="3"/>
      <c r="G40" s="4"/>
      <c r="P40" s="36">
        <v>4</v>
      </c>
      <c r="Q40" s="3">
        <f t="shared" si="58"/>
        <v>1</v>
      </c>
      <c r="R40" s="198">
        <f t="shared" si="59"/>
        <v>3</v>
      </c>
      <c r="S40" s="119">
        <f t="shared" si="62"/>
        <v>6.8587105624142656E-4</v>
      </c>
      <c r="T40" s="119">
        <f t="shared" si="63"/>
        <v>4.9137068154933409E-4</v>
      </c>
      <c r="V40" s="36">
        <v>1</v>
      </c>
      <c r="W40" s="3">
        <f>MIN($F$7,$V$38-V40)</f>
        <v>1</v>
      </c>
      <c r="X40" s="198">
        <f t="shared" ref="X40:X49" si="67">MIN($F$8,V40)</f>
        <v>1</v>
      </c>
      <c r="Y40" s="119">
        <f t="shared" ref="Y40:Y49" si="68">IF(X40&lt;&gt;0,$F$15*Y39*W39/X40,0)</f>
        <v>0.33333333333333331</v>
      </c>
      <c r="Z40" s="119">
        <f>Z39*Y40</f>
        <v>0.23880597017685373</v>
      </c>
      <c r="AB40" s="36">
        <v>5</v>
      </c>
      <c r="AC40" s="3">
        <f t="shared" si="56"/>
        <v>1</v>
      </c>
      <c r="AD40" s="198">
        <f t="shared" si="57"/>
        <v>3</v>
      </c>
      <c r="AE40" s="119">
        <f t="shared" si="60"/>
        <v>7.6207895137936279E-5</v>
      </c>
      <c r="AF40" s="119">
        <f t="shared" si="61"/>
        <v>5.4596700994351044E-5</v>
      </c>
    </row>
    <row r="41" spans="2:45">
      <c r="B41" s="2"/>
      <c r="C41" s="3"/>
      <c r="D41" s="3"/>
      <c r="E41" s="3"/>
      <c r="F41" s="3"/>
      <c r="G41" s="4"/>
      <c r="P41" s="36">
        <v>5</v>
      </c>
      <c r="Q41" s="3">
        <f t="shared" si="58"/>
        <v>1</v>
      </c>
      <c r="R41" s="198">
        <f t="shared" si="59"/>
        <v>3</v>
      </c>
      <c r="S41" s="119">
        <f t="shared" si="62"/>
        <v>7.6207895137936279E-5</v>
      </c>
      <c r="T41" s="119">
        <f t="shared" si="63"/>
        <v>5.459674239437045E-5</v>
      </c>
      <c r="V41" s="36">
        <v>2</v>
      </c>
      <c r="W41" s="3">
        <f t="shared" ref="W41:W48" si="69">MIN($F$7,$V$38-V41)</f>
        <v>1</v>
      </c>
      <c r="X41" s="198">
        <f t="shared" si="67"/>
        <v>2</v>
      </c>
      <c r="Y41" s="119">
        <f t="shared" si="68"/>
        <v>5.5555555555555552E-2</v>
      </c>
      <c r="Z41" s="119">
        <f t="shared" ref="Z41:Z49" si="70">IF(Y41&lt;&gt;0,W40*$F$15*Z40/X41,0)</f>
        <v>3.9800995029475622E-2</v>
      </c>
      <c r="AB41" s="36">
        <v>6</v>
      </c>
      <c r="AC41" s="3">
        <f t="shared" si="56"/>
        <v>1</v>
      </c>
      <c r="AD41" s="198">
        <f t="shared" si="57"/>
        <v>3</v>
      </c>
      <c r="AE41" s="119">
        <f t="shared" si="60"/>
        <v>8.4675439042151411E-6</v>
      </c>
      <c r="AF41" s="119">
        <f t="shared" si="61"/>
        <v>6.0663001104834496E-6</v>
      </c>
    </row>
    <row r="42" spans="2:45">
      <c r="B42" s="2"/>
      <c r="C42" s="3"/>
      <c r="D42" s="3"/>
      <c r="E42" s="3"/>
      <c r="F42" s="3"/>
      <c r="G42" s="4"/>
      <c r="P42" s="39">
        <v>6</v>
      </c>
      <c r="Q42" s="40">
        <f t="shared" si="58"/>
        <v>0</v>
      </c>
      <c r="R42" s="197">
        <f t="shared" si="59"/>
        <v>3</v>
      </c>
      <c r="S42" s="119">
        <f t="shared" si="62"/>
        <v>8.4675439042151411E-6</v>
      </c>
      <c r="T42" s="119">
        <f t="shared" si="63"/>
        <v>6.066304710485605E-6</v>
      </c>
      <c r="V42" s="36">
        <v>3</v>
      </c>
      <c r="W42" s="3">
        <f t="shared" si="69"/>
        <v>1</v>
      </c>
      <c r="X42" s="198">
        <f t="shared" si="67"/>
        <v>3</v>
      </c>
      <c r="Y42" s="119">
        <f t="shared" si="68"/>
        <v>6.1728395061728392E-3</v>
      </c>
      <c r="Z42" s="119">
        <f t="shared" si="70"/>
        <v>4.4223327810528467E-3</v>
      </c>
      <c r="AB42" s="36">
        <v>7</v>
      </c>
      <c r="AC42" s="3">
        <f t="shared" si="56"/>
        <v>1</v>
      </c>
      <c r="AD42" s="198">
        <f t="shared" si="57"/>
        <v>3</v>
      </c>
      <c r="AE42" s="119">
        <f t="shared" si="60"/>
        <v>9.4083821157946008E-7</v>
      </c>
      <c r="AF42" s="119">
        <f t="shared" si="61"/>
        <v>6.7403334560927214E-7</v>
      </c>
    </row>
    <row r="43" spans="2:45">
      <c r="B43" s="2"/>
      <c r="C43" s="3"/>
      <c r="D43" s="3"/>
      <c r="E43" s="3"/>
      <c r="F43" s="3"/>
      <c r="G43" s="4"/>
      <c r="P43" s="210"/>
      <c r="Q43" s="120"/>
      <c r="R43" s="199"/>
      <c r="S43" s="191">
        <f>SUM(S36:S42)</f>
        <v>1.3958322748903453</v>
      </c>
      <c r="T43" s="185">
        <f>SUM(T36:T42)</f>
        <v>1.0000000000000002</v>
      </c>
      <c r="V43" s="36">
        <v>4</v>
      </c>
      <c r="W43" s="3">
        <f t="shared" si="69"/>
        <v>1</v>
      </c>
      <c r="X43" s="198">
        <f t="shared" si="67"/>
        <v>3</v>
      </c>
      <c r="Y43" s="119">
        <f t="shared" si="68"/>
        <v>6.8587105624142656E-4</v>
      </c>
      <c r="Z43" s="119">
        <f t="shared" si="70"/>
        <v>4.9137030900587187E-4</v>
      </c>
      <c r="AB43" s="36">
        <v>8</v>
      </c>
      <c r="AC43" s="3">
        <f t="shared" si="56"/>
        <v>1</v>
      </c>
      <c r="AD43" s="198">
        <f t="shared" si="57"/>
        <v>3</v>
      </c>
      <c r="AE43" s="119">
        <f t="shared" si="60"/>
        <v>1.0453757906438446E-7</v>
      </c>
      <c r="AF43" s="119">
        <f t="shared" si="61"/>
        <v>7.4892593956585793E-8</v>
      </c>
    </row>
    <row r="44" spans="2:45" ht="15.75" thickBot="1">
      <c r="B44" s="5"/>
      <c r="C44" s="6"/>
      <c r="D44" s="6"/>
      <c r="E44" s="6"/>
      <c r="F44" s="6"/>
      <c r="G44" s="7"/>
      <c r="V44" s="36">
        <v>5</v>
      </c>
      <c r="W44" s="3">
        <f t="shared" si="69"/>
        <v>1</v>
      </c>
      <c r="X44" s="198">
        <f t="shared" si="67"/>
        <v>3</v>
      </c>
      <c r="Y44" s="119">
        <f t="shared" si="68"/>
        <v>7.6207895137936279E-5</v>
      </c>
      <c r="Z44" s="119">
        <f t="shared" si="70"/>
        <v>5.4596701000652427E-5</v>
      </c>
      <c r="AB44" s="36">
        <v>9</v>
      </c>
      <c r="AC44" s="3">
        <f t="shared" si="56"/>
        <v>1</v>
      </c>
      <c r="AD44" s="198">
        <f t="shared" si="57"/>
        <v>3</v>
      </c>
      <c r="AE44" s="119">
        <f t="shared" si="60"/>
        <v>1.1615286562709383E-8</v>
      </c>
      <c r="AF44" s="119">
        <f t="shared" si="61"/>
        <v>8.3213993285095313E-9</v>
      </c>
    </row>
    <row r="45" spans="2:45">
      <c r="V45" s="36">
        <v>6</v>
      </c>
      <c r="W45" s="3">
        <f t="shared" si="69"/>
        <v>1</v>
      </c>
      <c r="X45" s="198">
        <f t="shared" si="67"/>
        <v>3</v>
      </c>
      <c r="Y45" s="119">
        <f t="shared" si="68"/>
        <v>8.4675439042151411E-6</v>
      </c>
      <c r="Z45" s="119">
        <f t="shared" si="70"/>
        <v>6.0663001111836019E-6</v>
      </c>
      <c r="AB45" s="36">
        <v>10</v>
      </c>
      <c r="AC45" s="3">
        <f t="shared" si="56"/>
        <v>1</v>
      </c>
      <c r="AD45" s="198">
        <f t="shared" si="57"/>
        <v>3</v>
      </c>
      <c r="AE45" s="119">
        <f t="shared" si="60"/>
        <v>1.2905873958565981E-9</v>
      </c>
      <c r="AF45" s="119">
        <f t="shared" si="61"/>
        <v>9.245999253899478E-10</v>
      </c>
    </row>
    <row r="46" spans="2:45">
      <c r="V46" s="36">
        <v>7</v>
      </c>
      <c r="W46" s="3">
        <f t="shared" si="69"/>
        <v>1</v>
      </c>
      <c r="X46" s="198">
        <f t="shared" si="67"/>
        <v>3</v>
      </c>
      <c r="Y46" s="119">
        <f t="shared" si="68"/>
        <v>9.4083821157946008E-7</v>
      </c>
      <c r="Z46" s="119">
        <f t="shared" si="70"/>
        <v>6.7403334568706682E-7</v>
      </c>
      <c r="AB46" s="36">
        <v>11</v>
      </c>
      <c r="AC46" s="3">
        <f t="shared" si="56"/>
        <v>1</v>
      </c>
      <c r="AD46" s="198">
        <f t="shared" si="57"/>
        <v>3</v>
      </c>
      <c r="AE46" s="119">
        <f t="shared" si="60"/>
        <v>1.4339859953962202E-10</v>
      </c>
      <c r="AF46" s="119">
        <f t="shared" si="61"/>
        <v>1.0273332504332752E-10</v>
      </c>
    </row>
    <row r="47" spans="2:45">
      <c r="H47" s="66" t="s">
        <v>94</v>
      </c>
      <c r="I47" s="66"/>
      <c r="J47" s="66"/>
      <c r="K47" s="66"/>
      <c r="L47" s="34"/>
      <c r="M47"/>
      <c r="N47"/>
      <c r="V47" s="36">
        <v>8</v>
      </c>
      <c r="W47" s="3">
        <f t="shared" si="69"/>
        <v>1</v>
      </c>
      <c r="X47" s="198">
        <f t="shared" si="67"/>
        <v>3</v>
      </c>
      <c r="Y47" s="119">
        <f t="shared" si="68"/>
        <v>1.0453757906438446E-7</v>
      </c>
      <c r="Z47" s="119">
        <f t="shared" si="70"/>
        <v>7.4892593965229646E-8</v>
      </c>
      <c r="AB47" s="36">
        <v>12</v>
      </c>
      <c r="AC47" s="3">
        <f t="shared" si="56"/>
        <v>1</v>
      </c>
      <c r="AD47" s="198">
        <f t="shared" si="57"/>
        <v>3</v>
      </c>
      <c r="AE47" s="119">
        <f t="shared" si="60"/>
        <v>1.5933177726624668E-11</v>
      </c>
      <c r="AF47" s="119">
        <f t="shared" si="61"/>
        <v>1.1414813893703056E-11</v>
      </c>
    </row>
    <row r="48" spans="2:45">
      <c r="C48" s="105"/>
      <c r="D48" s="218"/>
      <c r="E48" s="218"/>
      <c r="J48" s="151" t="s">
        <v>14</v>
      </c>
      <c r="K48" s="144" t="s">
        <v>183</v>
      </c>
      <c r="L48" s="144" t="s">
        <v>15</v>
      </c>
      <c r="M48" s="144" t="s">
        <v>16</v>
      </c>
      <c r="N48" s="214" t="s">
        <v>18</v>
      </c>
      <c r="O48" s="207" t="s">
        <v>249</v>
      </c>
      <c r="V48" s="36">
        <v>9</v>
      </c>
      <c r="W48" s="3">
        <f t="shared" si="69"/>
        <v>1</v>
      </c>
      <c r="X48" s="198">
        <f t="shared" si="67"/>
        <v>3</v>
      </c>
      <c r="Y48" s="119">
        <f t="shared" si="68"/>
        <v>1.1615286562709383E-8</v>
      </c>
      <c r="Z48" s="119">
        <f t="shared" si="70"/>
        <v>8.3213993294699608E-9</v>
      </c>
      <c r="AB48" s="39">
        <v>13</v>
      </c>
      <c r="AC48" s="40">
        <f t="shared" si="56"/>
        <v>0</v>
      </c>
      <c r="AD48" s="197">
        <f t="shared" ref="AD48" si="71">MIN($F$8,AB48)</f>
        <v>3</v>
      </c>
      <c r="AE48" s="119">
        <f t="shared" ref="AE48" si="72">IF(AD48&lt;&gt;0,$F$15*AE47*AC47/AD48,0)</f>
        <v>1.7703530807360742E-12</v>
      </c>
      <c r="AF48" s="119">
        <f t="shared" ref="AF48" si="73">IF(AE48&lt;&gt;0,AC47*$F$15*AF47/AD48,0)</f>
        <v>1.2683126548558951E-12</v>
      </c>
    </row>
    <row r="49" spans="2:53">
      <c r="C49" s="105"/>
      <c r="E49" s="218"/>
      <c r="J49" s="10">
        <f>K69</f>
        <v>0</v>
      </c>
      <c r="K49" s="212">
        <f>F6</f>
        <v>15</v>
      </c>
      <c r="L49" s="184">
        <v>1</v>
      </c>
      <c r="M49" s="215">
        <f>1/L70</f>
        <v>2.7357926312113829E-20</v>
      </c>
      <c r="N49" s="186"/>
      <c r="O49" s="161"/>
      <c r="V49" s="39">
        <v>10</v>
      </c>
      <c r="W49" s="40">
        <f>MIN($F$7,$V$38-V49)</f>
        <v>0</v>
      </c>
      <c r="X49" s="197">
        <f t="shared" si="67"/>
        <v>3</v>
      </c>
      <c r="Y49" s="119">
        <f t="shared" si="68"/>
        <v>1.2905873958565981E-9</v>
      </c>
      <c r="Z49" s="119">
        <f t="shared" si="70"/>
        <v>9.2459992549666227E-10</v>
      </c>
      <c r="AB49" s="208"/>
      <c r="AC49" s="191"/>
      <c r="AD49" s="191"/>
      <c r="AE49" s="191">
        <f>SUM(AE35:AE48)</f>
        <v>1.3958333333331121</v>
      </c>
      <c r="AF49" s="185">
        <f>SUM(AF35:AF48)</f>
        <v>0.99999999999999989</v>
      </c>
    </row>
    <row r="50" spans="2:53">
      <c r="C50" s="105"/>
      <c r="E50" s="218"/>
      <c r="H50" s="13" t="s">
        <v>69</v>
      </c>
      <c r="I50" s="217">
        <f>T5</f>
        <v>0.25</v>
      </c>
      <c r="J50" s="21">
        <f>J49+1</f>
        <v>1</v>
      </c>
      <c r="K50" s="21">
        <f>IF(K49-1&gt;0, K49-1, 0)</f>
        <v>14</v>
      </c>
      <c r="L50" s="107">
        <f>IF(K49&gt;0,K49*L49*$F$12/I50,0)</f>
        <v>60</v>
      </c>
      <c r="M50" s="219">
        <f>IF(J50&gt;0,M49*K49*$F$12/I50,0)</f>
        <v>1.6414755787268297E-18</v>
      </c>
      <c r="N50" s="74">
        <f>J50*M50</f>
        <v>1.6414755787268297E-18</v>
      </c>
      <c r="O50" s="186">
        <f>I50*M50</f>
        <v>4.1036889468170743E-19</v>
      </c>
      <c r="V50" s="210"/>
      <c r="W50" s="120"/>
      <c r="X50" s="120"/>
      <c r="Y50" s="191">
        <f>SUM(Y39:Y49)</f>
        <v>1.3958333331720099</v>
      </c>
      <c r="Z50" s="185">
        <f>SUM(Z39:Z49)</f>
        <v>1</v>
      </c>
    </row>
    <row r="51" spans="2:53">
      <c r="C51" s="105"/>
      <c r="H51" s="13" t="s">
        <v>70</v>
      </c>
      <c r="I51" s="217">
        <f>T9</f>
        <v>0.31999999999999995</v>
      </c>
      <c r="J51" s="36">
        <f>IF(AND(J50&lt;&gt;0,J50+1&lt;=$F$6 ),J50+1,0)</f>
        <v>2</v>
      </c>
      <c r="K51" s="21">
        <f t="shared" ref="K51:K69" si="74">IF(K50-1&gt;0, K50-1, 0)</f>
        <v>13</v>
      </c>
      <c r="L51" s="107">
        <f t="shared" ref="L51:L69" si="75">IF(K50&gt;0,K50*L50*$F$12/I51,0)</f>
        <v>2625.0000000000005</v>
      </c>
      <c r="M51" s="219">
        <f t="shared" ref="M51:M69" si="76">IF(J51&gt;0,M50*K50*$F$12/I51,0)</f>
        <v>7.1814556569298805E-17</v>
      </c>
      <c r="N51" s="75">
        <f t="shared" ref="N51:N69" si="77">J51*M51</f>
        <v>1.4362911313859761E-16</v>
      </c>
      <c r="O51" s="190">
        <f t="shared" ref="O51:O69" si="78">I51*M51</f>
        <v>2.2980658102175614E-17</v>
      </c>
    </row>
    <row r="52" spans="2:53">
      <c r="B52" s="105"/>
      <c r="C52" s="105"/>
      <c r="D52" s="105"/>
      <c r="E52" s="147"/>
      <c r="H52" s="13" t="s">
        <v>71</v>
      </c>
      <c r="I52" s="217">
        <f>T14</f>
        <v>0.33185840707964598</v>
      </c>
      <c r="J52" s="36">
        <f t="shared" ref="J52:J69" si="79">IF(AND(J51&lt;&gt;0,J51+1&lt;=$F$6 ),J51+1,0)</f>
        <v>3</v>
      </c>
      <c r="K52" s="21">
        <f t="shared" si="74"/>
        <v>12</v>
      </c>
      <c r="L52" s="107">
        <f t="shared" si="75"/>
        <v>102830.00000000003</v>
      </c>
      <c r="M52" s="219">
        <f t="shared" si="76"/>
        <v>2.8132155626746656E-15</v>
      </c>
      <c r="N52" s="75">
        <f t="shared" si="77"/>
        <v>8.4396466880239969E-15</v>
      </c>
      <c r="O52" s="190">
        <f t="shared" si="78"/>
        <v>9.3358923540088451E-16</v>
      </c>
    </row>
    <row r="53" spans="2:53">
      <c r="H53" s="13" t="s">
        <v>72</v>
      </c>
      <c r="I53" s="217">
        <f>T20</f>
        <v>0.33316953316953313</v>
      </c>
      <c r="J53" s="36">
        <f t="shared" si="79"/>
        <v>4</v>
      </c>
      <c r="K53" s="21">
        <f t="shared" si="74"/>
        <v>11</v>
      </c>
      <c r="L53" s="107">
        <f t="shared" si="75"/>
        <v>3703700.0000000019</v>
      </c>
      <c r="M53" s="219">
        <f t="shared" si="76"/>
        <v>1.0132555168217602E-13</v>
      </c>
      <c r="N53" s="75">
        <f t="shared" si="77"/>
        <v>4.0530220672870408E-13</v>
      </c>
      <c r="O53" s="190">
        <f t="shared" si="78"/>
        <v>3.3758586752095988E-14</v>
      </c>
      <c r="P53" s="116"/>
      <c r="Q53" s="116"/>
      <c r="R53" s="200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3"/>
      <c r="AU53" s="3"/>
      <c r="AV53" s="3"/>
      <c r="AW53" s="3"/>
      <c r="AX53" s="3"/>
      <c r="AY53" s="3"/>
      <c r="AZ53" s="3"/>
      <c r="BA53" s="3"/>
    </row>
    <row r="54" spans="2:53">
      <c r="H54" s="13" t="s">
        <v>73</v>
      </c>
      <c r="I54" s="217">
        <f>T27</f>
        <v>0.33331513430880105</v>
      </c>
      <c r="J54" s="36">
        <f t="shared" si="79"/>
        <v>5</v>
      </c>
      <c r="K54" s="21">
        <f t="shared" si="74"/>
        <v>10</v>
      </c>
      <c r="L54" s="107">
        <f t="shared" si="75"/>
        <v>122228773.3333334</v>
      </c>
      <c r="M54" s="219">
        <f t="shared" si="76"/>
        <v>3.3439257740733984E-12</v>
      </c>
      <c r="N54" s="75">
        <f t="shared" si="77"/>
        <v>1.6719628870366992E-11</v>
      </c>
      <c r="O54" s="190">
        <f t="shared" si="78"/>
        <v>1.1145810685039363E-12</v>
      </c>
      <c r="P54" s="116"/>
      <c r="Q54" s="116"/>
      <c r="R54" s="200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3"/>
      <c r="AU54" s="3"/>
      <c r="AV54" s="3"/>
      <c r="AW54" s="3"/>
      <c r="AX54" s="3"/>
      <c r="AY54" s="3"/>
      <c r="AZ54" s="3"/>
      <c r="BA54" s="3"/>
    </row>
    <row r="55" spans="2:53">
      <c r="H55" s="13" t="s">
        <v>74</v>
      </c>
      <c r="I55" s="217">
        <f>T35</f>
        <v>0.33333131123176318</v>
      </c>
      <c r="J55" s="36">
        <f t="shared" si="79"/>
        <v>6</v>
      </c>
      <c r="K55" s="21">
        <f t="shared" si="74"/>
        <v>9</v>
      </c>
      <c r="L55" s="107">
        <f t="shared" si="75"/>
        <v>3666885444.4444461</v>
      </c>
      <c r="M55" s="219">
        <f t="shared" si="76"/>
        <v>1.0031838178407392E-10</v>
      </c>
      <c r="N55" s="75">
        <f t="shared" si="77"/>
        <v>6.0191029070444344E-10</v>
      </c>
      <c r="O55" s="190">
        <f t="shared" si="78"/>
        <v>3.3439257740733984E-11</v>
      </c>
      <c r="P55" s="188"/>
      <c r="Q55" s="188"/>
      <c r="R55" s="202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35"/>
      <c r="AU55" s="3"/>
      <c r="AV55" s="3"/>
      <c r="AW55" s="3"/>
      <c r="AX55" s="3"/>
      <c r="AY55" s="3"/>
      <c r="AZ55" s="3"/>
      <c r="BA55" s="3"/>
    </row>
    <row r="56" spans="2:53" ht="15.75" thickBot="1">
      <c r="H56" s="13" t="s">
        <v>75</v>
      </c>
      <c r="I56" s="217">
        <f>Z5</f>
        <v>0.33333310865553256</v>
      </c>
      <c r="J56" s="36">
        <f t="shared" si="79"/>
        <v>7</v>
      </c>
      <c r="K56" s="21">
        <f t="shared" si="74"/>
        <v>8</v>
      </c>
      <c r="L56" s="107">
        <f t="shared" si="75"/>
        <v>99005973733.333374</v>
      </c>
      <c r="M56" s="219">
        <f t="shared" si="76"/>
        <v>2.7085981338556113E-9</v>
      </c>
      <c r="N56" s="75">
        <f t="shared" si="77"/>
        <v>1.8960186936989281E-8</v>
      </c>
      <c r="O56" s="190">
        <f t="shared" si="78"/>
        <v>9.0286543605666527E-10</v>
      </c>
      <c r="P56" s="188"/>
      <c r="Q56" s="188"/>
      <c r="R56" s="202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35"/>
      <c r="AU56" s="3"/>
      <c r="AV56" s="3"/>
      <c r="AW56" s="3"/>
      <c r="AX56" s="3"/>
      <c r="AY56" s="3"/>
      <c r="AZ56" s="3"/>
      <c r="BA56" s="3"/>
    </row>
    <row r="57" spans="2:53">
      <c r="B57" s="121" t="s">
        <v>187</v>
      </c>
      <c r="E57" s="121" t="s">
        <v>21</v>
      </c>
      <c r="F57" s="129">
        <f>M32</f>
        <v>44.000000000009273</v>
      </c>
      <c r="H57" s="13" t="s">
        <v>76</v>
      </c>
      <c r="I57" s="217">
        <f>Z15</f>
        <v>0.33333330836913511</v>
      </c>
      <c r="J57" s="36">
        <f t="shared" si="79"/>
        <v>8</v>
      </c>
      <c r="K57" s="21">
        <f t="shared" si="74"/>
        <v>7</v>
      </c>
      <c r="L57" s="107">
        <f t="shared" si="75"/>
        <v>2376143547555.5566</v>
      </c>
      <c r="M57" s="219">
        <f t="shared" si="76"/>
        <v>6.5006360081029649E-8</v>
      </c>
      <c r="N57" s="75">
        <f t="shared" si="77"/>
        <v>5.2005088064823719E-7</v>
      </c>
      <c r="O57" s="190">
        <f t="shared" si="78"/>
        <v>2.1668785070844891E-8</v>
      </c>
      <c r="P57" s="116"/>
      <c r="Q57" s="116"/>
      <c r="R57" s="200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52"/>
      <c r="AU57" s="3"/>
      <c r="AV57" s="3"/>
      <c r="AW57" s="3"/>
      <c r="AX57" s="3"/>
      <c r="AY57" s="3"/>
      <c r="AZ57" s="3"/>
      <c r="BA57" s="3"/>
    </row>
    <row r="58" spans="2:53">
      <c r="E58" s="123" t="s">
        <v>93</v>
      </c>
      <c r="F58" s="130">
        <f>M31</f>
        <v>0.3333333333332581</v>
      </c>
      <c r="H58" s="13" t="s">
        <v>77</v>
      </c>
      <c r="I58" s="217">
        <f>Z26</f>
        <v>0.33333333055953357</v>
      </c>
      <c r="J58" s="36">
        <f t="shared" si="79"/>
        <v>9</v>
      </c>
      <c r="K58" s="21">
        <f t="shared" si="74"/>
        <v>6</v>
      </c>
      <c r="L58" s="107">
        <f t="shared" si="75"/>
        <v>49899014913896.32</v>
      </c>
      <c r="M58" s="219">
        <f t="shared" si="76"/>
        <v>1.3651335730614442E-6</v>
      </c>
      <c r="N58" s="75">
        <f t="shared" si="77"/>
        <v>1.2286202157552997E-5</v>
      </c>
      <c r="O58" s="190">
        <f t="shared" si="78"/>
        <v>4.5504452056720753E-7</v>
      </c>
      <c r="P58" s="116"/>
      <c r="Q58" s="116"/>
      <c r="R58" s="200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52"/>
      <c r="AU58" s="3"/>
      <c r="AV58" s="3"/>
      <c r="AW58" s="3"/>
      <c r="AX58" s="3"/>
      <c r="AY58" s="3"/>
      <c r="AZ58" s="3"/>
      <c r="BA58" s="3"/>
    </row>
    <row r="59" spans="2:53">
      <c r="E59" s="13" t="s">
        <v>186</v>
      </c>
      <c r="F59" s="131">
        <f>M30</f>
        <v>14.666666666666735</v>
      </c>
      <c r="H59" s="13" t="s">
        <v>78</v>
      </c>
      <c r="I59" s="217">
        <f>Z38</f>
        <v>0.33333333302513335</v>
      </c>
      <c r="J59" s="36">
        <f t="shared" si="79"/>
        <v>10</v>
      </c>
      <c r="K59" s="21">
        <f t="shared" si="74"/>
        <v>5</v>
      </c>
      <c r="L59" s="107">
        <f t="shared" si="75"/>
        <v>898182269280593.12</v>
      </c>
      <c r="M59" s="219">
        <f t="shared" si="76"/>
        <v>2.457240433782564E-5</v>
      </c>
      <c r="N59" s="75">
        <f t="shared" si="77"/>
        <v>2.457240433782564E-4</v>
      </c>
      <c r="O59" s="190">
        <f t="shared" si="78"/>
        <v>8.1908014383686651E-6</v>
      </c>
      <c r="P59" s="116"/>
      <c r="Q59" s="116"/>
      <c r="R59" s="200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52"/>
      <c r="AU59" s="3"/>
      <c r="AV59" s="3"/>
      <c r="AW59" s="3"/>
      <c r="AX59" s="3"/>
      <c r="AY59" s="3"/>
      <c r="AZ59" s="3"/>
      <c r="BA59" s="3"/>
    </row>
    <row r="60" spans="2:53" ht="15.75" thickBot="1">
      <c r="F60" s="105"/>
      <c r="H60" s="13" t="s">
        <v>79</v>
      </c>
      <c r="I60" s="217">
        <f>AF5</f>
        <v>0.33333333329908887</v>
      </c>
      <c r="J60" s="36">
        <f t="shared" si="79"/>
        <v>11</v>
      </c>
      <c r="K60" s="21">
        <f t="shared" si="74"/>
        <v>4</v>
      </c>
      <c r="L60" s="107">
        <f t="shared" si="75"/>
        <v>1.3472734040592996E+16</v>
      </c>
      <c r="M60" s="219">
        <f t="shared" si="76"/>
        <v>3.6858606510525068E-4</v>
      </c>
      <c r="N60" s="75">
        <f t="shared" si="77"/>
        <v>4.0544467161577578E-3</v>
      </c>
      <c r="O60" s="190">
        <f t="shared" si="78"/>
        <v>1.228620216891282E-4</v>
      </c>
      <c r="P60" s="116"/>
      <c r="Q60" s="116"/>
      <c r="R60" s="200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52"/>
      <c r="AU60" s="3"/>
      <c r="AV60" s="3"/>
      <c r="AW60" s="3"/>
      <c r="AX60" s="3"/>
      <c r="AY60" s="3"/>
      <c r="AZ60" s="3"/>
      <c r="BA60" s="3"/>
    </row>
    <row r="61" spans="2:53" ht="15.75" thickBot="1">
      <c r="B61" s="121" t="s">
        <v>188</v>
      </c>
      <c r="E61" s="121"/>
      <c r="F61" s="105"/>
      <c r="H61" s="13" t="s">
        <v>80</v>
      </c>
      <c r="I61" s="217">
        <f>AF19</f>
        <v>0.3333333333295283</v>
      </c>
      <c r="J61" s="36">
        <f t="shared" si="79"/>
        <v>12</v>
      </c>
      <c r="K61" s="21">
        <f t="shared" si="74"/>
        <v>3</v>
      </c>
      <c r="L61" s="107">
        <f t="shared" si="75"/>
        <v>1.6167280848896147E+17</v>
      </c>
      <c r="M61" s="219">
        <f t="shared" si="76"/>
        <v>4.4230327813134978E-3</v>
      </c>
      <c r="N61" s="75">
        <f t="shared" si="77"/>
        <v>5.3076393375761977E-2</v>
      </c>
      <c r="O61" s="190">
        <f t="shared" si="78"/>
        <v>1.4743442604210027E-3</v>
      </c>
      <c r="P61" s="116"/>
      <c r="Q61" s="116"/>
      <c r="R61" s="200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52"/>
      <c r="AU61" s="3"/>
      <c r="AV61" s="3"/>
      <c r="AW61" s="3"/>
      <c r="AX61" s="3"/>
      <c r="AY61" s="3"/>
      <c r="AZ61" s="3"/>
      <c r="BA61" s="3"/>
    </row>
    <row r="62" spans="2:53" ht="15.75" thickBot="1">
      <c r="B62" s="121" t="s">
        <v>189</v>
      </c>
      <c r="E62" s="121"/>
      <c r="F62" s="105"/>
      <c r="H62" s="13" t="s">
        <v>81</v>
      </c>
      <c r="I62" s="217">
        <f>AF34</f>
        <v>0.33333333333291049</v>
      </c>
      <c r="J62" s="36">
        <f t="shared" si="79"/>
        <v>13</v>
      </c>
      <c r="K62" s="21">
        <f t="shared" si="74"/>
        <v>2</v>
      </c>
      <c r="L62" s="107">
        <f t="shared" si="75"/>
        <v>1.4550552764024991E+18</v>
      </c>
      <c r="M62" s="219">
        <f t="shared" si="76"/>
        <v>3.9807295031871977E-2</v>
      </c>
      <c r="N62" s="75">
        <f t="shared" si="77"/>
        <v>0.51749483541433572</v>
      </c>
      <c r="O62" s="190">
        <f t="shared" si="78"/>
        <v>1.3269098343940492E-2</v>
      </c>
      <c r="P62" s="116"/>
      <c r="Q62" s="116"/>
      <c r="R62" s="200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52"/>
      <c r="AU62" s="3"/>
      <c r="AV62" s="3"/>
      <c r="AW62" s="3"/>
      <c r="AX62" s="3"/>
      <c r="AY62" s="3"/>
      <c r="AZ62" s="3"/>
      <c r="BA62" s="3"/>
    </row>
    <row r="63" spans="2:53">
      <c r="B63" s="121" t="s">
        <v>187</v>
      </c>
      <c r="E63" s="121"/>
      <c r="F63" s="105"/>
      <c r="H63" s="13" t="s">
        <v>82</v>
      </c>
      <c r="I63" s="217">
        <f>AL5</f>
        <v>0.33333333333328635</v>
      </c>
      <c r="J63" s="36">
        <f t="shared" si="79"/>
        <v>14</v>
      </c>
      <c r="K63" s="21">
        <f t="shared" si="74"/>
        <v>1</v>
      </c>
      <c r="L63" s="107">
        <f t="shared" si="75"/>
        <v>8.7303316584162253E+18</v>
      </c>
      <c r="M63" s="219">
        <f t="shared" si="76"/>
        <v>0.23884377019126551</v>
      </c>
      <c r="N63" s="75">
        <f t="shared" si="77"/>
        <v>3.3438127826777171</v>
      </c>
      <c r="O63" s="190">
        <f t="shared" si="78"/>
        <v>7.9614590063743954E-2</v>
      </c>
      <c r="P63" s="116"/>
      <c r="Q63" s="116"/>
      <c r="R63" s="200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52"/>
      <c r="AU63" s="3"/>
      <c r="AV63" s="3"/>
      <c r="AW63" s="3"/>
      <c r="AX63" s="3"/>
      <c r="AY63" s="3"/>
      <c r="AZ63" s="3"/>
      <c r="BA63" s="3"/>
    </row>
    <row r="64" spans="2:53">
      <c r="H64" s="13" t="s">
        <v>83</v>
      </c>
      <c r="I64" s="217">
        <f>AL22</f>
        <v>0.3333333333333281</v>
      </c>
      <c r="J64" s="36">
        <f t="shared" si="79"/>
        <v>15</v>
      </c>
      <c r="K64" s="21">
        <f t="shared" si="74"/>
        <v>0</v>
      </c>
      <c r="L64" s="107">
        <f t="shared" si="75"/>
        <v>2.6190994975249089E+19</v>
      </c>
      <c r="M64" s="219">
        <f t="shared" si="76"/>
        <v>0.71653131057380781</v>
      </c>
      <c r="N64" s="75">
        <f t="shared" si="77"/>
        <v>10.747969658607117</v>
      </c>
      <c r="O64" s="190">
        <f t="shared" si="78"/>
        <v>0.23884377019126551</v>
      </c>
      <c r="P64" s="116"/>
      <c r="Q64" s="116"/>
      <c r="R64" s="200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52"/>
      <c r="AU64" s="3"/>
      <c r="AV64" s="3"/>
      <c r="AW64" s="3"/>
      <c r="AX64" s="3"/>
      <c r="AY64" s="3"/>
      <c r="AZ64" s="3"/>
      <c r="BA64" s="3"/>
    </row>
    <row r="65" spans="1:53">
      <c r="C65" s="113"/>
      <c r="D65" s="105"/>
      <c r="H65" s="13" t="s">
        <v>84</v>
      </c>
      <c r="I65" s="217"/>
      <c r="J65" s="36">
        <f t="shared" si="79"/>
        <v>0</v>
      </c>
      <c r="K65" s="21">
        <f t="shared" si="74"/>
        <v>0</v>
      </c>
      <c r="L65" s="107">
        <f t="shared" si="75"/>
        <v>0</v>
      </c>
      <c r="M65" s="219">
        <f t="shared" si="76"/>
        <v>0</v>
      </c>
      <c r="N65" s="75">
        <f t="shared" si="77"/>
        <v>0</v>
      </c>
      <c r="O65" s="190">
        <f t="shared" si="78"/>
        <v>0</v>
      </c>
      <c r="P65" s="116"/>
      <c r="Q65" s="116"/>
      <c r="R65" s="200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52"/>
      <c r="AU65" s="3"/>
      <c r="AV65" s="3"/>
      <c r="AW65" s="3"/>
      <c r="AX65" s="3"/>
      <c r="AY65" s="3"/>
      <c r="AZ65" s="3"/>
      <c r="BA65" s="3"/>
    </row>
    <row r="66" spans="1:53">
      <c r="H66" s="13" t="s">
        <v>85</v>
      </c>
      <c r="I66" s="27"/>
      <c r="J66" s="36">
        <f t="shared" si="79"/>
        <v>0</v>
      </c>
      <c r="K66" s="21">
        <f t="shared" si="74"/>
        <v>0</v>
      </c>
      <c r="L66" s="107">
        <f t="shared" si="75"/>
        <v>0</v>
      </c>
      <c r="M66" s="219">
        <f t="shared" si="76"/>
        <v>0</v>
      </c>
      <c r="N66" s="75">
        <f t="shared" si="77"/>
        <v>0</v>
      </c>
      <c r="O66" s="190">
        <f t="shared" si="78"/>
        <v>0</v>
      </c>
      <c r="P66" s="116"/>
      <c r="Q66" s="116"/>
      <c r="R66" s="200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52"/>
      <c r="AU66" s="3"/>
      <c r="AV66" s="3"/>
      <c r="AW66" s="3"/>
      <c r="AX66" s="3"/>
      <c r="AY66" s="3"/>
      <c r="AZ66" s="3"/>
      <c r="BA66" s="3"/>
    </row>
    <row r="67" spans="1:53">
      <c r="H67" s="13" t="s">
        <v>86</v>
      </c>
      <c r="I67" s="27"/>
      <c r="J67" s="36">
        <f t="shared" si="79"/>
        <v>0</v>
      </c>
      <c r="K67" s="21">
        <f t="shared" si="74"/>
        <v>0</v>
      </c>
      <c r="L67" s="107">
        <f t="shared" si="75"/>
        <v>0</v>
      </c>
      <c r="M67" s="219">
        <f t="shared" si="76"/>
        <v>0</v>
      </c>
      <c r="N67" s="75">
        <f t="shared" si="77"/>
        <v>0</v>
      </c>
      <c r="O67" s="190">
        <f t="shared" si="78"/>
        <v>0</v>
      </c>
      <c r="P67" s="116"/>
      <c r="Q67" s="116"/>
      <c r="R67" s="200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52"/>
      <c r="AU67" s="3"/>
      <c r="AV67" s="3"/>
      <c r="AW67" s="3"/>
      <c r="AX67" s="3"/>
      <c r="AY67" s="3"/>
      <c r="AZ67" s="3"/>
      <c r="BA67" s="3"/>
    </row>
    <row r="68" spans="1:53">
      <c r="H68" s="13" t="s">
        <v>87</v>
      </c>
      <c r="I68" s="27"/>
      <c r="J68" s="36">
        <f t="shared" si="79"/>
        <v>0</v>
      </c>
      <c r="K68" s="21">
        <f t="shared" si="74"/>
        <v>0</v>
      </c>
      <c r="L68" s="107">
        <f t="shared" si="75"/>
        <v>0</v>
      </c>
      <c r="M68" s="219">
        <f t="shared" si="76"/>
        <v>0</v>
      </c>
      <c r="N68" s="75">
        <f t="shared" si="77"/>
        <v>0</v>
      </c>
      <c r="O68" s="190">
        <f t="shared" si="78"/>
        <v>0</v>
      </c>
      <c r="P68" s="116"/>
      <c r="Q68" s="116"/>
      <c r="R68" s="200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52"/>
      <c r="AU68" s="3"/>
      <c r="AV68" s="3"/>
      <c r="AW68" s="3"/>
      <c r="AX68" s="3"/>
      <c r="AY68" s="3"/>
      <c r="AZ68" s="3"/>
      <c r="BA68" s="3"/>
    </row>
    <row r="69" spans="1:53">
      <c r="H69" s="13" t="s">
        <v>88</v>
      </c>
      <c r="I69" s="27"/>
      <c r="J69" s="36">
        <f t="shared" si="79"/>
        <v>0</v>
      </c>
      <c r="K69" s="21">
        <f t="shared" si="74"/>
        <v>0</v>
      </c>
      <c r="L69" s="107">
        <f t="shared" si="75"/>
        <v>0</v>
      </c>
      <c r="M69" s="219">
        <f t="shared" si="76"/>
        <v>0</v>
      </c>
      <c r="N69" s="225">
        <f t="shared" si="77"/>
        <v>0</v>
      </c>
      <c r="O69" s="190">
        <f t="shared" si="78"/>
        <v>0</v>
      </c>
      <c r="P69" s="116"/>
      <c r="Q69" s="116"/>
      <c r="R69" s="200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52"/>
      <c r="AU69" s="3"/>
      <c r="AV69" s="3"/>
      <c r="AW69" s="3"/>
      <c r="AX69" s="3"/>
      <c r="AY69" s="3"/>
      <c r="AZ69" s="3"/>
      <c r="BA69" s="3"/>
    </row>
    <row r="70" spans="1:53">
      <c r="H70" s="58"/>
      <c r="I70" s="3"/>
      <c r="J70" s="39"/>
      <c r="K70" s="40"/>
      <c r="L70" s="216">
        <f>SUM(L49:L69)</f>
        <v>3.6552478012824007E+19</v>
      </c>
      <c r="M70" s="76">
        <f>SUM(M49:M69)</f>
        <v>0.99999999999999967</v>
      </c>
      <c r="N70" s="76">
        <f>SUM(N49:N69)</f>
        <v>14.666666666666735</v>
      </c>
      <c r="O70" s="64">
        <f>SUM(O49:O69)</f>
        <v>0.3333333333332581</v>
      </c>
      <c r="P70" s="116"/>
      <c r="Q70" s="116"/>
      <c r="R70" s="200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52"/>
      <c r="AU70" s="3"/>
      <c r="AV70" s="3"/>
      <c r="AW70" s="3"/>
      <c r="AX70" s="3"/>
      <c r="AY70" s="3"/>
      <c r="AZ70" s="3"/>
      <c r="BA70" s="3"/>
    </row>
    <row r="71" spans="1:53" s="113" customFormat="1">
      <c r="A71"/>
      <c r="B71"/>
      <c r="C71"/>
      <c r="D71"/>
      <c r="E71"/>
      <c r="F71"/>
      <c r="G71"/>
      <c r="H71" s="3"/>
      <c r="I71" s="3"/>
      <c r="J71" s="3"/>
      <c r="K71" s="3"/>
      <c r="L71" s="109"/>
      <c r="M71" s="116"/>
      <c r="N71" s="116"/>
      <c r="O71" s="116"/>
      <c r="P71" s="116"/>
      <c r="Q71" s="116"/>
      <c r="R71" s="200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3"/>
      <c r="AU71" s="116"/>
      <c r="AV71" s="116"/>
      <c r="AW71" s="116"/>
      <c r="AX71" s="116"/>
      <c r="AY71" s="116"/>
      <c r="AZ71" s="116"/>
      <c r="BA71" s="116"/>
    </row>
    <row r="72" spans="1:53" s="113" customFormat="1">
      <c r="A72"/>
      <c r="B72"/>
      <c r="C72"/>
      <c r="D72"/>
      <c r="E72"/>
      <c r="F72"/>
      <c r="G72"/>
      <c r="H72" s="3"/>
      <c r="I72" s="3"/>
      <c r="J72" s="3"/>
      <c r="K72" s="3"/>
      <c r="L72" s="110"/>
      <c r="M72" s="116"/>
      <c r="N72" s="116"/>
      <c r="O72" s="116"/>
      <c r="P72" s="116"/>
      <c r="Q72" s="116"/>
      <c r="R72" s="200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3"/>
    </row>
    <row r="73" spans="1:53" s="113" customFormat="1">
      <c r="A73"/>
      <c r="B73"/>
      <c r="C73"/>
      <c r="D73"/>
      <c r="E73"/>
      <c r="F73"/>
      <c r="G73"/>
      <c r="H73" s="3"/>
      <c r="I73" s="3"/>
      <c r="J73" s="3"/>
      <c r="K73" s="80"/>
      <c r="L73" s="111"/>
      <c r="M73" s="188"/>
      <c r="N73" s="188"/>
      <c r="O73" s="188"/>
      <c r="P73" s="188"/>
      <c r="Q73" s="188"/>
      <c r="R73" s="202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35"/>
    </row>
    <row r="74" spans="1:53" s="113" customFormat="1">
      <c r="A74"/>
      <c r="B74"/>
      <c r="C74"/>
      <c r="D74"/>
      <c r="E74"/>
      <c r="F74"/>
      <c r="G74"/>
      <c r="H74" s="3"/>
      <c r="I74" s="58"/>
      <c r="J74" s="3"/>
      <c r="K74" s="3"/>
      <c r="L74" s="110"/>
      <c r="M74" s="116"/>
      <c r="N74" s="116"/>
      <c r="O74" s="116"/>
      <c r="P74" s="116"/>
      <c r="Q74" s="116"/>
      <c r="R74" s="200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52"/>
    </row>
    <row r="75" spans="1:53" s="113" customFormat="1">
      <c r="A75"/>
      <c r="B75"/>
      <c r="C75"/>
      <c r="D75"/>
      <c r="E75"/>
      <c r="F75"/>
      <c r="G75"/>
      <c r="H75" s="3"/>
      <c r="I75" s="58"/>
      <c r="J75" s="3"/>
      <c r="K75" s="3"/>
      <c r="L75" s="110"/>
      <c r="M75" s="116"/>
      <c r="N75" s="116"/>
      <c r="O75" s="116"/>
      <c r="P75" s="116"/>
      <c r="Q75" s="116"/>
      <c r="R75" s="200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52"/>
    </row>
    <row r="76" spans="1:53" s="113" customFormat="1">
      <c r="A76"/>
      <c r="B76"/>
      <c r="C76"/>
      <c r="D76"/>
      <c r="E76"/>
      <c r="F76"/>
      <c r="G76"/>
      <c r="H76" s="3"/>
      <c r="I76" s="58"/>
      <c r="J76" s="3"/>
      <c r="K76" s="3"/>
      <c r="L76" s="110"/>
      <c r="M76" s="116"/>
      <c r="N76" s="116"/>
      <c r="O76" s="116"/>
      <c r="P76" s="116"/>
      <c r="Q76" s="116"/>
      <c r="R76" s="200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52"/>
    </row>
    <row r="77" spans="1:53" s="113" customFormat="1">
      <c r="A77"/>
      <c r="B77"/>
      <c r="C77"/>
      <c r="D77"/>
      <c r="E77"/>
      <c r="F77"/>
      <c r="G77"/>
      <c r="H77" s="3"/>
      <c r="I77" s="58"/>
      <c r="J77" s="3"/>
      <c r="K77" s="3"/>
      <c r="L77" s="110"/>
      <c r="M77" s="116"/>
      <c r="N77" s="116"/>
      <c r="O77" s="116"/>
      <c r="P77" s="116"/>
      <c r="Q77" s="116"/>
      <c r="R77" s="200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52"/>
    </row>
    <row r="78" spans="1:53" s="113" customFormat="1">
      <c r="A78"/>
      <c r="B78"/>
      <c r="C78"/>
      <c r="D78"/>
      <c r="E78"/>
      <c r="F78"/>
      <c r="G78"/>
      <c r="H78" s="3"/>
      <c r="I78" s="58"/>
      <c r="J78" s="3"/>
      <c r="K78" s="3"/>
      <c r="L78" s="110"/>
      <c r="M78" s="116"/>
      <c r="N78" s="116"/>
      <c r="O78" s="116"/>
      <c r="P78" s="116"/>
      <c r="Q78" s="116"/>
      <c r="R78" s="200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52"/>
    </row>
    <row r="79" spans="1:53" s="113" customFormat="1">
      <c r="A79"/>
      <c r="B79"/>
      <c r="C79"/>
      <c r="D79"/>
      <c r="E79"/>
      <c r="F79"/>
      <c r="G79"/>
      <c r="H79" s="3"/>
      <c r="I79" s="58"/>
      <c r="J79" s="3"/>
      <c r="K79" s="3"/>
      <c r="L79" s="110"/>
      <c r="M79" s="116"/>
      <c r="N79" s="116"/>
      <c r="O79" s="116"/>
      <c r="P79" s="116"/>
      <c r="Q79" s="116"/>
      <c r="R79" s="200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52"/>
    </row>
    <row r="80" spans="1:53" s="113" customFormat="1">
      <c r="A80"/>
      <c r="B80"/>
      <c r="C80"/>
      <c r="D80"/>
      <c r="E80"/>
      <c r="F80"/>
      <c r="G80"/>
      <c r="H80" s="3"/>
      <c r="I80" s="58"/>
      <c r="J80" s="3"/>
      <c r="K80" s="3"/>
      <c r="L80" s="110"/>
      <c r="M80" s="116"/>
      <c r="N80" s="116"/>
      <c r="O80" s="116"/>
      <c r="P80" s="116"/>
      <c r="Q80" s="116"/>
      <c r="R80" s="200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52"/>
    </row>
    <row r="81" spans="1:46" s="113" customFormat="1">
      <c r="A81"/>
      <c r="B81"/>
      <c r="C81"/>
      <c r="D81"/>
      <c r="E81"/>
      <c r="F81"/>
      <c r="G81"/>
      <c r="H81" s="3"/>
      <c r="I81" s="58"/>
      <c r="J81" s="3"/>
      <c r="K81" s="3"/>
      <c r="L81" s="110"/>
      <c r="M81" s="116"/>
      <c r="N81" s="116"/>
      <c r="O81" s="116"/>
      <c r="P81" s="116"/>
      <c r="Q81" s="116"/>
      <c r="R81" s="200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52"/>
    </row>
    <row r="82" spans="1:46" s="113" customFormat="1">
      <c r="A82"/>
      <c r="B82"/>
      <c r="C82"/>
      <c r="D82"/>
      <c r="E82"/>
      <c r="F82"/>
      <c r="G82"/>
      <c r="H82" s="3"/>
      <c r="I82" s="58"/>
      <c r="J82" s="3"/>
      <c r="K82" s="3"/>
      <c r="L82" s="110"/>
      <c r="M82" s="116"/>
      <c r="N82" s="116"/>
      <c r="O82" s="116"/>
      <c r="P82" s="116"/>
      <c r="Q82" s="116"/>
      <c r="R82" s="200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52"/>
    </row>
    <row r="83" spans="1:46" s="113" customFormat="1">
      <c r="A83"/>
      <c r="B83"/>
      <c r="C83"/>
      <c r="D83"/>
      <c r="E83"/>
      <c r="F83"/>
      <c r="G83"/>
      <c r="H83" s="3"/>
      <c r="I83" s="58"/>
      <c r="J83" s="3"/>
      <c r="K83" s="3"/>
      <c r="L83" s="110"/>
      <c r="M83" s="116"/>
      <c r="N83" s="116"/>
      <c r="O83" s="116"/>
      <c r="P83" s="116"/>
      <c r="Q83" s="116"/>
      <c r="R83" s="200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52"/>
    </row>
    <row r="84" spans="1:46" s="113" customFormat="1">
      <c r="A84"/>
      <c r="B84"/>
      <c r="C84"/>
      <c r="D84"/>
      <c r="E84"/>
      <c r="F84"/>
      <c r="G84"/>
      <c r="H84" s="3"/>
      <c r="I84" s="58"/>
      <c r="J84" s="3"/>
      <c r="K84" s="3"/>
      <c r="L84" s="110"/>
      <c r="M84" s="116"/>
      <c r="N84" s="116"/>
      <c r="O84" s="116"/>
      <c r="P84" s="116"/>
      <c r="Q84" s="116"/>
      <c r="R84" s="200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52"/>
    </row>
    <row r="85" spans="1:46" s="113" customFormat="1">
      <c r="A85"/>
      <c r="B85"/>
      <c r="C85"/>
      <c r="D85"/>
      <c r="E85"/>
      <c r="F85"/>
      <c r="G85"/>
      <c r="H85" s="3"/>
      <c r="I85" s="58"/>
      <c r="J85" s="3"/>
      <c r="K85" s="3"/>
      <c r="L85" s="110"/>
      <c r="M85" s="116"/>
      <c r="N85" s="116"/>
      <c r="O85" s="116"/>
      <c r="P85" s="116"/>
      <c r="Q85" s="116"/>
      <c r="R85" s="200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52"/>
    </row>
    <row r="86" spans="1:46" s="113" customFormat="1">
      <c r="A86"/>
      <c r="B86"/>
      <c r="C86"/>
      <c r="D86"/>
      <c r="E86"/>
      <c r="F86"/>
      <c r="G86"/>
      <c r="H86" s="3"/>
      <c r="I86" s="58"/>
      <c r="J86" s="3"/>
      <c r="K86" s="3"/>
      <c r="L86" s="110"/>
      <c r="M86" s="116"/>
      <c r="N86" s="116"/>
      <c r="O86" s="116"/>
      <c r="P86" s="116"/>
      <c r="Q86" s="116"/>
      <c r="R86" s="200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52"/>
    </row>
    <row r="87" spans="1:46" s="113" customFormat="1">
      <c r="A87"/>
      <c r="B87"/>
      <c r="C87"/>
      <c r="D87"/>
      <c r="E87"/>
      <c r="F87"/>
      <c r="G87"/>
      <c r="H87" s="3"/>
      <c r="I87" s="58"/>
      <c r="J87" s="3"/>
      <c r="K87" s="3"/>
      <c r="L87" s="110"/>
      <c r="M87" s="116"/>
      <c r="N87" s="116"/>
      <c r="O87" s="116"/>
      <c r="P87" s="116"/>
      <c r="Q87" s="116"/>
      <c r="R87" s="200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52"/>
    </row>
    <row r="88" spans="1:46" s="113" customFormat="1">
      <c r="A88"/>
      <c r="B88"/>
      <c r="C88"/>
      <c r="D88"/>
      <c r="E88"/>
      <c r="F88"/>
      <c r="G88"/>
      <c r="H88" s="3"/>
      <c r="I88" s="58"/>
      <c r="J88" s="3"/>
      <c r="K88" s="3"/>
      <c r="L88" s="110"/>
      <c r="M88" s="116"/>
      <c r="N88" s="116"/>
      <c r="O88" s="116"/>
      <c r="P88" s="116"/>
      <c r="Q88" s="116"/>
      <c r="R88" s="200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52"/>
    </row>
    <row r="89" spans="1:46" s="113" customFormat="1">
      <c r="A89"/>
      <c r="B89"/>
      <c r="C89"/>
      <c r="D89"/>
      <c r="E89"/>
      <c r="F89"/>
      <c r="G89"/>
      <c r="H89" s="3"/>
      <c r="I89" s="58"/>
      <c r="J89" s="3"/>
      <c r="K89" s="3"/>
      <c r="L89" s="110"/>
      <c r="M89" s="116"/>
      <c r="N89" s="116"/>
      <c r="O89" s="116"/>
      <c r="P89" s="116"/>
      <c r="Q89" s="116"/>
      <c r="R89" s="200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52"/>
    </row>
    <row r="90" spans="1:46" s="113" customFormat="1">
      <c r="A90"/>
      <c r="B90"/>
      <c r="C90"/>
      <c r="D90"/>
      <c r="E90"/>
      <c r="F90"/>
      <c r="G90"/>
      <c r="H90" s="3"/>
      <c r="I90" s="58"/>
      <c r="J90" s="3"/>
      <c r="K90" s="3"/>
      <c r="L90" s="110"/>
      <c r="M90" s="116"/>
      <c r="N90" s="116"/>
      <c r="O90" s="116"/>
      <c r="P90" s="116"/>
      <c r="Q90" s="116"/>
      <c r="R90" s="200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52"/>
    </row>
    <row r="91" spans="1:46" s="113" customFormat="1">
      <c r="A91"/>
      <c r="B91"/>
      <c r="C91"/>
      <c r="D91"/>
      <c r="E91"/>
      <c r="F91"/>
      <c r="G91"/>
      <c r="H91" s="3"/>
      <c r="I91" s="58"/>
      <c r="J91" s="3"/>
      <c r="K91" s="3"/>
      <c r="L91" s="110"/>
      <c r="M91" s="116"/>
      <c r="N91" s="116"/>
      <c r="O91" s="116"/>
      <c r="P91" s="116"/>
      <c r="Q91" s="116"/>
      <c r="R91" s="200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52"/>
    </row>
    <row r="92" spans="1:46" s="113" customFormat="1">
      <c r="A92"/>
      <c r="B92"/>
      <c r="C92"/>
      <c r="D92"/>
      <c r="E92"/>
      <c r="F92"/>
      <c r="G92"/>
      <c r="H92" s="3"/>
      <c r="I92" s="58"/>
      <c r="J92" s="3"/>
      <c r="K92" s="3"/>
      <c r="L92" s="110"/>
      <c r="M92" s="116"/>
      <c r="N92" s="116"/>
      <c r="O92" s="116"/>
      <c r="P92" s="116"/>
      <c r="Q92" s="116"/>
      <c r="R92" s="200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52"/>
    </row>
    <row r="93" spans="1:46" s="113" customFormat="1">
      <c r="A93"/>
      <c r="B93"/>
      <c r="C93"/>
      <c r="D93"/>
      <c r="E93"/>
      <c r="F93"/>
      <c r="G93"/>
      <c r="H93" s="3"/>
      <c r="I93" s="58"/>
      <c r="J93" s="3"/>
      <c r="K93" s="3"/>
      <c r="L93" s="110"/>
      <c r="M93" s="116"/>
      <c r="N93" s="116"/>
      <c r="O93" s="116"/>
      <c r="P93" s="116"/>
      <c r="Q93" s="116"/>
      <c r="R93" s="200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52"/>
    </row>
    <row r="94" spans="1:46" s="113" customFormat="1">
      <c r="A94"/>
      <c r="B94"/>
      <c r="C94"/>
      <c r="D94"/>
      <c r="E94"/>
      <c r="F94"/>
      <c r="G94"/>
      <c r="H94" s="3"/>
      <c r="I94" s="3"/>
      <c r="J94" s="3"/>
      <c r="K94" s="3"/>
      <c r="L94" s="112"/>
      <c r="M94" s="118"/>
      <c r="N94" s="118"/>
      <c r="O94" s="118"/>
      <c r="P94" s="118"/>
      <c r="Q94" s="118"/>
      <c r="R94" s="201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54"/>
    </row>
    <row r="95" spans="1:46" s="113" customFormat="1">
      <c r="A95"/>
      <c r="B95"/>
      <c r="C95"/>
      <c r="D95"/>
      <c r="E95"/>
      <c r="F95"/>
      <c r="G95"/>
      <c r="H95" s="3"/>
      <c r="I95" s="3"/>
      <c r="J95" s="3"/>
      <c r="K95" s="3"/>
      <c r="L95" s="110"/>
      <c r="M95" s="116"/>
      <c r="N95" s="116"/>
      <c r="O95" s="116"/>
      <c r="P95" s="116"/>
      <c r="Q95" s="116"/>
      <c r="R95" s="200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3"/>
    </row>
  </sheetData>
  <mergeCells count="17">
    <mergeCell ref="B14:D14"/>
    <mergeCell ref="B1:C1"/>
    <mergeCell ref="B2:H2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5:D15"/>
    <mergeCell ref="B18:G18"/>
    <mergeCell ref="B33:G33"/>
    <mergeCell ref="I29:J29"/>
    <mergeCell ref="L29:M29"/>
  </mergeCells>
  <printOptions headings="1" gridLines="1"/>
  <pageMargins left="0.27559055118110237" right="0.27559055118110237" top="0.35433070866141736" bottom="0.43307086614173229" header="0.31496062992125984" footer="0.19685039370078741"/>
  <pageSetup paperSize="9" scale="80" orientation="landscape" verticalDpi="0" r:id="rId1"/>
  <headerFooter>
    <oddFooter>&amp;L&amp;Z&amp;F&amp;R&amp;A&amp; [Страница]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AJ107"/>
  <sheetViews>
    <sheetView zoomScale="85" zoomScaleNormal="85" workbookViewId="0">
      <selection activeCell="O8" sqref="O8"/>
    </sheetView>
  </sheetViews>
  <sheetFormatPr defaultRowHeight="15"/>
  <cols>
    <col min="1" max="1" width="4.140625" customWidth="1"/>
    <col min="2" max="2" width="13.85546875" customWidth="1"/>
    <col min="3" max="3" width="15" customWidth="1"/>
    <col min="4" max="4" width="13.42578125" customWidth="1"/>
    <col min="5" max="5" width="13.28515625" customWidth="1"/>
    <col min="6" max="6" width="11.7109375" customWidth="1"/>
    <col min="13" max="13" width="10.28515625" bestFit="1" customWidth="1"/>
    <col min="14" max="14" width="12" bestFit="1" customWidth="1"/>
    <col min="15" max="15" width="11" customWidth="1"/>
    <col min="16" max="16" width="7.85546875" customWidth="1"/>
    <col min="21" max="21" width="12" bestFit="1" customWidth="1"/>
  </cols>
  <sheetData>
    <row r="1" spans="2:15">
      <c r="B1" s="254" t="s">
        <v>185</v>
      </c>
      <c r="C1" s="254"/>
    </row>
    <row r="2" spans="2:15">
      <c r="B2" s="255" t="s">
        <v>96</v>
      </c>
      <c r="C2" s="255"/>
      <c r="D2" s="255"/>
      <c r="E2" s="255"/>
      <c r="F2" s="255"/>
      <c r="G2" s="255"/>
      <c r="H2" s="255"/>
    </row>
    <row r="4" spans="2:15">
      <c r="B4" s="260" t="s">
        <v>11</v>
      </c>
      <c r="C4" s="261"/>
      <c r="D4" s="262"/>
      <c r="E4" s="29" t="s">
        <v>9</v>
      </c>
      <c r="F4" s="29" t="s">
        <v>10</v>
      </c>
      <c r="I4" s="246" t="s">
        <v>110</v>
      </c>
      <c r="J4" s="246"/>
    </row>
    <row r="5" spans="2:15">
      <c r="B5" s="85" t="s">
        <v>29</v>
      </c>
      <c r="C5" s="86"/>
      <c r="D5" s="87"/>
      <c r="E5" s="13" t="s">
        <v>4</v>
      </c>
      <c r="F5" s="10">
        <v>20</v>
      </c>
    </row>
    <row r="6" spans="2:15">
      <c r="B6" s="85" t="s">
        <v>31</v>
      </c>
      <c r="C6" s="86"/>
      <c r="D6" s="87"/>
      <c r="E6" s="13" t="s">
        <v>45</v>
      </c>
      <c r="F6" s="10">
        <v>3</v>
      </c>
      <c r="I6" s="29" t="s">
        <v>111</v>
      </c>
      <c r="J6" s="61" t="s">
        <v>14</v>
      </c>
      <c r="K6" s="29" t="s">
        <v>113</v>
      </c>
      <c r="L6" s="91" t="s">
        <v>138</v>
      </c>
      <c r="M6" s="28"/>
      <c r="N6" s="28" t="s">
        <v>112</v>
      </c>
      <c r="O6" s="10"/>
    </row>
    <row r="7" spans="2:15">
      <c r="B7" s="85" t="s">
        <v>6</v>
      </c>
      <c r="C7" s="86"/>
      <c r="D7" s="87"/>
      <c r="E7" s="13" t="s">
        <v>24</v>
      </c>
      <c r="F7" s="10">
        <v>1</v>
      </c>
      <c r="I7" s="27">
        <f>F15*F12/(F13*F14)</f>
        <v>0.74999999999999989</v>
      </c>
      <c r="J7" s="42">
        <v>0</v>
      </c>
      <c r="K7" s="90">
        <f>1</f>
        <v>1</v>
      </c>
      <c r="L7" s="13" t="s">
        <v>118</v>
      </c>
      <c r="M7" s="21">
        <f>1/SUM(K7:K8)</f>
        <v>0.5714285714285714</v>
      </c>
      <c r="N7" s="13" t="s">
        <v>139</v>
      </c>
      <c r="O7" s="42">
        <f t="shared" ref="O7:O26" si="0">$F$15*$F$12*(1-M7)</f>
        <v>0.25714285714285717</v>
      </c>
    </row>
    <row r="8" spans="2:15">
      <c r="B8" s="85" t="s">
        <v>102</v>
      </c>
      <c r="C8" s="86"/>
      <c r="D8" s="87"/>
      <c r="E8" s="13" t="s">
        <v>105</v>
      </c>
      <c r="F8" s="10">
        <v>1</v>
      </c>
      <c r="J8" s="21">
        <f>J7+1</f>
        <v>1</v>
      </c>
      <c r="K8" s="23">
        <f>K7*$I$7</f>
        <v>0.74999999999999989</v>
      </c>
      <c r="L8" s="13" t="s">
        <v>119</v>
      </c>
      <c r="M8" s="21">
        <f>1/SUM(K7:K9)</f>
        <v>0.43243243243243246</v>
      </c>
      <c r="N8" s="13" t="s">
        <v>89</v>
      </c>
      <c r="O8" s="21">
        <f t="shared" si="0"/>
        <v>0.3405405405405405</v>
      </c>
    </row>
    <row r="9" spans="2:15">
      <c r="B9" s="85" t="s">
        <v>103</v>
      </c>
      <c r="C9" s="86"/>
      <c r="D9" s="87"/>
      <c r="E9" s="13" t="s">
        <v>104</v>
      </c>
      <c r="F9" s="10">
        <v>0.5</v>
      </c>
      <c r="J9" s="21">
        <f t="shared" ref="J9:J27" si="1">IF(AND(J8&lt;&gt;0, J8+1&lt;=$F$5), J8+1,0)</f>
        <v>2</v>
      </c>
      <c r="K9" s="23">
        <f t="shared" ref="K9:K27" si="2">K8*$I$7</f>
        <v>0.56249999999999978</v>
      </c>
      <c r="L9" s="13" t="s">
        <v>120</v>
      </c>
      <c r="M9" s="21">
        <f>1/SUM(K7:K10)</f>
        <v>0.36571428571428571</v>
      </c>
      <c r="N9" s="13" t="s">
        <v>140</v>
      </c>
      <c r="O9" s="21">
        <f t="shared" si="0"/>
        <v>0.38057142857142862</v>
      </c>
    </row>
    <row r="10" spans="2:15">
      <c r="B10" s="85" t="s">
        <v>158</v>
      </c>
      <c r="C10" s="86"/>
      <c r="D10" s="87"/>
      <c r="E10" s="11" t="s">
        <v>25</v>
      </c>
      <c r="F10" s="62">
        <v>0.5</v>
      </c>
      <c r="J10" s="21">
        <f t="shared" si="1"/>
        <v>3</v>
      </c>
      <c r="K10" s="23">
        <f t="shared" si="2"/>
        <v>0.42187499999999978</v>
      </c>
      <c r="L10" s="13" t="s">
        <v>121</v>
      </c>
      <c r="M10" s="21">
        <f>1/SUM(K7:K11)</f>
        <v>0.32778489116517284</v>
      </c>
      <c r="N10" s="13" t="s">
        <v>90</v>
      </c>
      <c r="O10" s="21">
        <f t="shared" si="0"/>
        <v>0.40332906530089629</v>
      </c>
    </row>
    <row r="11" spans="2:15">
      <c r="B11" s="85" t="s">
        <v>8</v>
      </c>
      <c r="C11" s="86"/>
      <c r="D11" s="87"/>
      <c r="E11" s="13" t="s">
        <v>23</v>
      </c>
      <c r="F11" s="10">
        <f>1/F7</f>
        <v>1</v>
      </c>
      <c r="J11" s="21">
        <f t="shared" si="1"/>
        <v>4</v>
      </c>
      <c r="K11" s="23">
        <f t="shared" si="2"/>
        <v>0.31640624999999978</v>
      </c>
      <c r="L11" s="13" t="s">
        <v>122</v>
      </c>
      <c r="M11" s="21">
        <f>1/SUM(K7:K12)</f>
        <v>0.30412830412830411</v>
      </c>
      <c r="N11" s="13" t="s">
        <v>91</v>
      </c>
      <c r="O11" s="21">
        <f t="shared" si="0"/>
        <v>0.41752301752301757</v>
      </c>
    </row>
    <row r="12" spans="2:15">
      <c r="B12" s="85" t="s">
        <v>98</v>
      </c>
      <c r="C12" s="86"/>
      <c r="D12" s="87"/>
      <c r="E12" s="13" t="s">
        <v>101</v>
      </c>
      <c r="F12" s="10">
        <f>1/F8</f>
        <v>1</v>
      </c>
      <c r="J12" s="21">
        <f t="shared" si="1"/>
        <v>5</v>
      </c>
      <c r="K12" s="23">
        <f t="shared" si="2"/>
        <v>0.23730468749999981</v>
      </c>
      <c r="L12" s="13" t="s">
        <v>123</v>
      </c>
      <c r="M12" s="21">
        <f>1/SUM(K7:K13)</f>
        <v>0.28851165739240686</v>
      </c>
      <c r="N12" s="13" t="s">
        <v>141</v>
      </c>
      <c r="O12" s="21">
        <f t="shared" si="0"/>
        <v>0.42689300556455584</v>
      </c>
    </row>
    <row r="13" spans="2:15">
      <c r="B13" s="85" t="s">
        <v>99</v>
      </c>
      <c r="C13" s="86"/>
      <c r="D13" s="87"/>
      <c r="E13" s="13" t="s">
        <v>100</v>
      </c>
      <c r="F13" s="10">
        <f>1/F9</f>
        <v>2</v>
      </c>
      <c r="J13" s="21">
        <f t="shared" si="1"/>
        <v>6</v>
      </c>
      <c r="K13" s="23">
        <f t="shared" si="2"/>
        <v>0.17797851562499983</v>
      </c>
      <c r="L13" s="13" t="s">
        <v>124</v>
      </c>
      <c r="M13" s="21">
        <f>1/SUM(K7:K14)</f>
        <v>0.27781263247138616</v>
      </c>
      <c r="N13" s="13" t="s">
        <v>142</v>
      </c>
      <c r="O13" s="21">
        <f t="shared" si="0"/>
        <v>0.43331242051716834</v>
      </c>
    </row>
    <row r="14" spans="2:15">
      <c r="B14" s="85" t="s">
        <v>106</v>
      </c>
      <c r="C14" s="86"/>
      <c r="D14" s="87"/>
      <c r="E14" s="13" t="s">
        <v>107</v>
      </c>
      <c r="F14" s="10">
        <v>0.4</v>
      </c>
      <c r="J14" s="21">
        <f t="shared" si="1"/>
        <v>7</v>
      </c>
      <c r="K14" s="23">
        <f t="shared" si="2"/>
        <v>0.13348388671874986</v>
      </c>
      <c r="L14" s="13" t="s">
        <v>125</v>
      </c>
      <c r="M14" s="21">
        <f>1/SUM(K7:K15)</f>
        <v>0.27029501651812043</v>
      </c>
      <c r="N14" s="13" t="s">
        <v>143</v>
      </c>
      <c r="O14" s="21">
        <f t="shared" si="0"/>
        <v>0.43782299008912778</v>
      </c>
    </row>
    <row r="15" spans="2:15">
      <c r="B15" s="85" t="s">
        <v>109</v>
      </c>
      <c r="C15" s="86"/>
      <c r="D15" s="87"/>
      <c r="E15" s="88" t="s">
        <v>108</v>
      </c>
      <c r="F15" s="10">
        <f>1-F14</f>
        <v>0.6</v>
      </c>
      <c r="J15" s="21">
        <f t="shared" si="1"/>
        <v>8</v>
      </c>
      <c r="K15" s="23">
        <f t="shared" si="2"/>
        <v>0.10011291503906238</v>
      </c>
      <c r="L15" s="13" t="s">
        <v>126</v>
      </c>
      <c r="M15" s="21">
        <f>1/SUM(K7:K16)</f>
        <v>0.26491849136001344</v>
      </c>
      <c r="N15" s="13" t="s">
        <v>144</v>
      </c>
      <c r="O15" s="21">
        <f t="shared" si="0"/>
        <v>0.44104890518399192</v>
      </c>
    </row>
    <row r="16" spans="2:15">
      <c r="B16" s="263" t="s">
        <v>159</v>
      </c>
      <c r="C16" s="263"/>
      <c r="D16" s="263"/>
      <c r="E16" s="13" t="s">
        <v>42</v>
      </c>
      <c r="F16" s="10">
        <f>1/F10</f>
        <v>2</v>
      </c>
      <c r="J16" s="21">
        <f t="shared" si="1"/>
        <v>9</v>
      </c>
      <c r="K16" s="23">
        <f t="shared" si="2"/>
        <v>7.5084686279296764E-2</v>
      </c>
      <c r="L16" s="13" t="s">
        <v>127</v>
      </c>
      <c r="M16" s="21">
        <f>1/SUM(K7:K17)</f>
        <v>0.26102440108763486</v>
      </c>
      <c r="N16" s="13" t="s">
        <v>145</v>
      </c>
      <c r="O16" s="21">
        <f t="shared" si="0"/>
        <v>0.44338535934741913</v>
      </c>
    </row>
    <row r="17" spans="2:15" ht="15.75" thickBot="1">
      <c r="J17" s="21">
        <f t="shared" si="1"/>
        <v>10</v>
      </c>
      <c r="K17" s="23">
        <f t="shared" si="2"/>
        <v>5.6313514709472566E-2</v>
      </c>
      <c r="L17" s="13" t="s">
        <v>128</v>
      </c>
      <c r="M17" s="21">
        <f>1/SUM(K7:K18)</f>
        <v>0.25817814170145775</v>
      </c>
      <c r="N17" s="13" t="s">
        <v>146</v>
      </c>
      <c r="O17" s="21">
        <f t="shared" si="0"/>
        <v>0.44509311497912535</v>
      </c>
    </row>
    <row r="18" spans="2:15">
      <c r="B18" s="247" t="s">
        <v>97</v>
      </c>
      <c r="C18" s="264"/>
      <c r="D18" s="264"/>
      <c r="E18" s="264"/>
      <c r="F18" s="265"/>
      <c r="J18" s="21">
        <f t="shared" si="1"/>
        <v>11</v>
      </c>
      <c r="K18" s="23">
        <f t="shared" si="2"/>
        <v>4.2235136032104416E-2</v>
      </c>
      <c r="L18" s="13" t="s">
        <v>129</v>
      </c>
      <c r="M18" s="21">
        <f>1/SUM(K7:K19)</f>
        <v>0.25608385167500447</v>
      </c>
      <c r="N18" s="13" t="s">
        <v>147</v>
      </c>
      <c r="O18" s="21">
        <f t="shared" si="0"/>
        <v>0.44634968899499733</v>
      </c>
    </row>
    <row r="19" spans="2:15">
      <c r="B19" s="2"/>
      <c r="C19" s="3"/>
      <c r="D19" s="3"/>
      <c r="E19" s="3"/>
      <c r="F19" s="4"/>
      <c r="J19" s="21">
        <f t="shared" si="1"/>
        <v>12</v>
      </c>
      <c r="K19" s="23">
        <f t="shared" si="2"/>
        <v>3.1676352024078307E-2</v>
      </c>
      <c r="L19" s="13" t="s">
        <v>130</v>
      </c>
      <c r="M19" s="21">
        <f>1/SUM(K7:K20)</f>
        <v>0.25453529668392622</v>
      </c>
      <c r="N19" s="13" t="s">
        <v>148</v>
      </c>
      <c r="O19" s="21">
        <f t="shared" si="0"/>
        <v>0.44727882198964425</v>
      </c>
    </row>
    <row r="20" spans="2:15">
      <c r="B20" s="2"/>
      <c r="C20" s="3"/>
      <c r="D20" s="3"/>
      <c r="E20" s="3"/>
      <c r="F20" s="4"/>
      <c r="J20" s="21">
        <f t="shared" si="1"/>
        <v>13</v>
      </c>
      <c r="K20" s="23">
        <f t="shared" si="2"/>
        <v>2.3757264018058725E-2</v>
      </c>
      <c r="L20" s="13" t="s">
        <v>131</v>
      </c>
      <c r="M20" s="21">
        <f>1/SUM(K7:K21)</f>
        <v>0.25338611547466106</v>
      </c>
      <c r="N20" s="13" t="s">
        <v>149</v>
      </c>
      <c r="O20" s="21">
        <f t="shared" si="0"/>
        <v>0.44796833071520337</v>
      </c>
    </row>
    <row r="21" spans="2:15">
      <c r="B21" s="2"/>
      <c r="C21" s="3"/>
      <c r="D21" s="3"/>
      <c r="E21" s="3"/>
      <c r="F21" s="4"/>
      <c r="J21" s="21">
        <f t="shared" si="1"/>
        <v>14</v>
      </c>
      <c r="K21" s="23">
        <f t="shared" si="2"/>
        <v>1.7817948013544041E-2</v>
      </c>
      <c r="L21" s="13" t="s">
        <v>132</v>
      </c>
      <c r="M21" s="21">
        <f>1/SUM(K7:K22)</f>
        <v>0.25253101629256092</v>
      </c>
      <c r="N21" s="13" t="s">
        <v>150</v>
      </c>
      <c r="O21" s="21">
        <f t="shared" si="0"/>
        <v>0.44848139022446343</v>
      </c>
    </row>
    <row r="22" spans="2:15">
      <c r="B22" s="2"/>
      <c r="C22" s="3"/>
      <c r="D22" s="3"/>
      <c r="E22" s="3"/>
      <c r="F22" s="4"/>
      <c r="J22" s="21">
        <f t="shared" si="1"/>
        <v>15</v>
      </c>
      <c r="K22" s="23">
        <f t="shared" si="2"/>
        <v>1.3363461010158029E-2</v>
      </c>
      <c r="L22" s="13" t="s">
        <v>133</v>
      </c>
      <c r="M22" s="21">
        <f>1/SUM(K7:K23)</f>
        <v>0.25189346981646576</v>
      </c>
      <c r="N22" s="13" t="s">
        <v>151</v>
      </c>
      <c r="O22" s="21">
        <f t="shared" si="0"/>
        <v>0.44886391811012055</v>
      </c>
    </row>
    <row r="23" spans="2:15">
      <c r="B23" s="2"/>
      <c r="C23" s="3"/>
      <c r="D23" s="3"/>
      <c r="E23" s="3"/>
      <c r="F23" s="4"/>
      <c r="J23" s="21">
        <f t="shared" si="1"/>
        <v>16</v>
      </c>
      <c r="K23" s="23">
        <f t="shared" si="2"/>
        <v>1.002259575761852E-2</v>
      </c>
      <c r="L23" s="13" t="s">
        <v>134</v>
      </c>
      <c r="M23" s="21">
        <f>1/SUM(K7:K24)</f>
        <v>0.25141741852315841</v>
      </c>
      <c r="N23" s="13" t="s">
        <v>152</v>
      </c>
      <c r="O23" s="21">
        <f t="shared" si="0"/>
        <v>0.44914954888610498</v>
      </c>
    </row>
    <row r="24" spans="2:15">
      <c r="B24" s="2"/>
      <c r="C24" s="3"/>
      <c r="D24" s="3"/>
      <c r="E24" s="3"/>
      <c r="F24" s="4"/>
      <c r="J24" s="21">
        <f t="shared" si="1"/>
        <v>17</v>
      </c>
      <c r="K24" s="23">
        <f t="shared" si="2"/>
        <v>7.516946818213889E-3</v>
      </c>
      <c r="L24" s="13" t="s">
        <v>135</v>
      </c>
      <c r="M24" s="21">
        <f>1/SUM(K7:K25)</f>
        <v>0.25106155921866885</v>
      </c>
      <c r="N24" s="13" t="s">
        <v>153</v>
      </c>
      <c r="O24" s="21">
        <f t="shared" si="0"/>
        <v>0.44936306446879865</v>
      </c>
    </row>
    <row r="25" spans="2:15">
      <c r="B25" s="2"/>
      <c r="C25" s="3"/>
      <c r="D25" s="3"/>
      <c r="E25" s="3"/>
      <c r="F25" s="4"/>
      <c r="J25" s="21">
        <f t="shared" si="1"/>
        <v>18</v>
      </c>
      <c r="K25" s="23">
        <f t="shared" si="2"/>
        <v>5.6377101136604159E-3</v>
      </c>
      <c r="L25" s="13" t="s">
        <v>136</v>
      </c>
      <c r="M25" s="21">
        <f>1/SUM(K7:K26)</f>
        <v>0.25079532512927882</v>
      </c>
      <c r="N25" s="13" t="s">
        <v>154</v>
      </c>
      <c r="O25" s="21">
        <f t="shared" si="0"/>
        <v>0.44952280492243268</v>
      </c>
    </row>
    <row r="26" spans="2:15">
      <c r="B26" s="2"/>
      <c r="C26" s="3"/>
      <c r="D26" s="3"/>
      <c r="E26" s="3"/>
      <c r="F26" s="4"/>
      <c r="J26" s="21">
        <f t="shared" si="1"/>
        <v>19</v>
      </c>
      <c r="K26" s="23">
        <f t="shared" si="2"/>
        <v>4.2282825852453113E-3</v>
      </c>
      <c r="L26" s="13" t="s">
        <v>137</v>
      </c>
      <c r="M26" s="43">
        <f>1/SUM(K7:K27)</f>
        <v>0.25059601981742075</v>
      </c>
      <c r="N26" s="13" t="s">
        <v>155</v>
      </c>
      <c r="O26" s="43">
        <f t="shared" si="0"/>
        <v>0.44964238810954754</v>
      </c>
    </row>
    <row r="27" spans="2:15">
      <c r="B27" s="2"/>
      <c r="C27" s="3"/>
      <c r="D27" s="3"/>
      <c r="E27" s="3"/>
      <c r="F27" s="4"/>
      <c r="J27" s="43">
        <f t="shared" si="1"/>
        <v>20</v>
      </c>
      <c r="K27" s="24">
        <f t="shared" si="2"/>
        <v>3.1712119389339828E-3</v>
      </c>
    </row>
    <row r="28" spans="2:15">
      <c r="B28" s="2"/>
      <c r="C28" s="3"/>
      <c r="D28" s="3"/>
      <c r="E28" s="3"/>
      <c r="F28" s="4"/>
      <c r="L28" s="84"/>
      <c r="M28" s="3"/>
    </row>
    <row r="29" spans="2:15">
      <c r="B29" s="2"/>
      <c r="C29" s="3"/>
      <c r="D29" s="3"/>
      <c r="E29" s="3"/>
      <c r="F29" s="4"/>
      <c r="L29" s="3"/>
      <c r="M29" s="3"/>
    </row>
    <row r="30" spans="2:15">
      <c r="B30" s="2"/>
      <c r="C30" s="3"/>
      <c r="D30" s="3"/>
      <c r="E30" s="3"/>
      <c r="F30" s="4"/>
    </row>
    <row r="31" spans="2:15" ht="15.75" thickBot="1">
      <c r="B31" s="5"/>
      <c r="C31" s="6"/>
      <c r="D31" s="6"/>
      <c r="E31" s="6"/>
      <c r="F31" s="7"/>
      <c r="I31" s="246" t="s">
        <v>156</v>
      </c>
      <c r="J31" s="246"/>
    </row>
    <row r="33" spans="2:36" ht="15.75" thickBot="1">
      <c r="J33" s="29" t="s">
        <v>14</v>
      </c>
      <c r="K33" s="49" t="str">
        <f>N6</f>
        <v>μ(k)</v>
      </c>
      <c r="L33" s="10"/>
      <c r="M33" s="29" t="s">
        <v>157</v>
      </c>
      <c r="N33" s="29" t="s">
        <v>160</v>
      </c>
      <c r="P33" s="42"/>
      <c r="Q33" s="50">
        <v>1</v>
      </c>
      <c r="R33" s="50">
        <v>2</v>
      </c>
      <c r="S33" s="50">
        <v>3</v>
      </c>
      <c r="T33" s="50">
        <v>4</v>
      </c>
      <c r="U33" s="50">
        <v>5</v>
      </c>
      <c r="V33" s="50">
        <v>6</v>
      </c>
      <c r="W33" s="50">
        <v>7</v>
      </c>
      <c r="X33" s="50">
        <v>8</v>
      </c>
      <c r="Y33" s="50">
        <v>9</v>
      </c>
      <c r="Z33" s="50">
        <v>10</v>
      </c>
      <c r="AA33" s="50">
        <v>11</v>
      </c>
      <c r="AB33" s="50">
        <v>12</v>
      </c>
      <c r="AC33" s="50">
        <v>13</v>
      </c>
      <c r="AD33" s="50">
        <v>14</v>
      </c>
      <c r="AE33" s="50">
        <v>15</v>
      </c>
      <c r="AF33" s="50">
        <v>16</v>
      </c>
      <c r="AG33" s="50">
        <v>17</v>
      </c>
      <c r="AH33" s="50">
        <v>18</v>
      </c>
      <c r="AI33" s="50">
        <v>19</v>
      </c>
      <c r="AJ33" s="51">
        <v>20</v>
      </c>
    </row>
    <row r="34" spans="2:36">
      <c r="B34" s="89"/>
      <c r="C34" s="248" t="s">
        <v>114</v>
      </c>
      <c r="D34" s="248"/>
      <c r="E34" s="248"/>
      <c r="F34" s="1"/>
      <c r="J34" s="94">
        <f>J7</f>
        <v>0</v>
      </c>
      <c r="K34" s="44"/>
      <c r="L34" s="21"/>
      <c r="M34" s="42"/>
      <c r="N34" s="23">
        <v>1</v>
      </c>
      <c r="P34" s="21"/>
      <c r="Q34" s="77">
        <f>(SUM($N$34:$N$35))</f>
        <v>1.2248211940547737</v>
      </c>
      <c r="R34" s="77">
        <f>(SUM($N$34:$N$36))</f>
        <v>1.2500867574941519</v>
      </c>
      <c r="S34" s="77">
        <f>(SUM($N$34:$N$37))</f>
        <v>1.2519789926629268</v>
      </c>
      <c r="T34" s="77">
        <f>(SUM($N$34:$N$38))</f>
        <v>1.2521206420916671</v>
      </c>
      <c r="U34" s="77">
        <f>(SUM($N$34:$N$39))</f>
        <v>1.2521312389779309</v>
      </c>
      <c r="V34" s="77">
        <f>(SUM($N$34:$N$40))</f>
        <v>1.2521320310623114</v>
      </c>
      <c r="W34" s="77">
        <f>(SUM($N$34:$N$41))</f>
        <v>1.2521320902004311</v>
      </c>
      <c r="X34" s="77">
        <f>(SUM($N$34:$N$42))</f>
        <v>1.2521320946089691</v>
      </c>
      <c r="Y34" s="77">
        <f>(SUM($N$34:$N$43))</f>
        <v>1.2521320949369275</v>
      </c>
      <c r="Z34" s="77">
        <f>(SUM($N$34:$N$44))</f>
        <v>1.2521320949612562</v>
      </c>
      <c r="AA34" s="77">
        <f>(SUM($N$34:$N$45))</f>
        <v>1.2521320949630541</v>
      </c>
      <c r="AB34" s="77">
        <f>(SUM($N$34:$N$46))</f>
        <v>1.2521320949631862</v>
      </c>
      <c r="AC34" s="77">
        <f>(SUM($N$34:$N$47))</f>
        <v>1.2521320949631958</v>
      </c>
      <c r="AD34" s="77">
        <f>(SUM($N$34:$N$48))</f>
        <v>1.2521320949631964</v>
      </c>
      <c r="AE34" s="77">
        <f>(SUM($N$34:$N$49))</f>
        <v>1.2521320949631964</v>
      </c>
      <c r="AF34" s="77">
        <f>(SUM($N$34:$N$50))</f>
        <v>1.2521320949631964</v>
      </c>
      <c r="AG34" s="77">
        <f>(SUM($N$34:$N$51))</f>
        <v>1.2521320949631964</v>
      </c>
      <c r="AH34" s="77">
        <f>(SUM($N$34:$N$52))</f>
        <v>1.2521320949631964</v>
      </c>
      <c r="AI34" s="77">
        <f>(SUM($N$34:$N$53))</f>
        <v>1.2521320949631964</v>
      </c>
      <c r="AJ34" s="97">
        <f>(SUM($N$34:$N$54))</f>
        <v>1.2521320949631964</v>
      </c>
    </row>
    <row r="35" spans="2:36">
      <c r="B35" s="2"/>
      <c r="C35" s="3"/>
      <c r="D35" s="3"/>
      <c r="E35" s="3"/>
      <c r="F35" s="4"/>
      <c r="J35" s="95">
        <f t="shared" ref="J35:J54" si="3">J8</f>
        <v>1</v>
      </c>
      <c r="K35" s="92" t="str">
        <f t="shared" ref="K35:K54" si="4">N7</f>
        <v>μ(1)</v>
      </c>
      <c r="L35" s="21">
        <f t="shared" ref="L35:L54" si="5">O7</f>
        <v>0.25714285714285717</v>
      </c>
      <c r="M35" s="21">
        <f>$F$16*MIN($F$6,J35)</f>
        <v>2</v>
      </c>
      <c r="N35" s="23">
        <f>L54/M35</f>
        <v>0.22482119405477377</v>
      </c>
      <c r="P35" s="21" t="s">
        <v>49</v>
      </c>
      <c r="Q35" s="84">
        <f>1/Q34</f>
        <v>0.81644570232288138</v>
      </c>
      <c r="R35" s="84">
        <f t="shared" ref="R35:AJ35" si="6">1/R34</f>
        <v>0.7999444790572291</v>
      </c>
      <c r="S35" s="84">
        <f t="shared" si="6"/>
        <v>0.79873544672904295</v>
      </c>
      <c r="T35" s="84">
        <f t="shared" si="6"/>
        <v>0.79864508768859555</v>
      </c>
      <c r="U35" s="84">
        <f t="shared" si="6"/>
        <v>0.79863832869169815</v>
      </c>
      <c r="V35" s="84">
        <f t="shared" si="6"/>
        <v>0.79863782348223922</v>
      </c>
      <c r="W35" s="84">
        <f t="shared" si="6"/>
        <v>0.79863778576262523</v>
      </c>
      <c r="X35" s="84">
        <f t="shared" si="6"/>
        <v>0.79863778295076127</v>
      </c>
      <c r="Y35" s="84">
        <f t="shared" si="6"/>
        <v>0.79863778274158215</v>
      </c>
      <c r="Z35" s="84">
        <f t="shared" si="6"/>
        <v>0.79863778272606478</v>
      </c>
      <c r="AA35" s="84">
        <f t="shared" si="6"/>
        <v>0.79863778272491803</v>
      </c>
      <c r="AB35" s="84">
        <f t="shared" si="6"/>
        <v>0.79863778272483377</v>
      </c>
      <c r="AC35" s="84">
        <f t="shared" si="6"/>
        <v>0.79863778272482766</v>
      </c>
      <c r="AD35" s="84">
        <f t="shared" si="6"/>
        <v>0.79863778272482722</v>
      </c>
      <c r="AE35" s="84">
        <f t="shared" si="6"/>
        <v>0.79863778272482722</v>
      </c>
      <c r="AF35" s="84">
        <f t="shared" si="6"/>
        <v>0.79863778272482722</v>
      </c>
      <c r="AG35" s="84">
        <f t="shared" si="6"/>
        <v>0.79863778272482722</v>
      </c>
      <c r="AH35" s="84">
        <f t="shared" si="6"/>
        <v>0.79863778272482722</v>
      </c>
      <c r="AI35" s="84">
        <f t="shared" si="6"/>
        <v>0.79863778272482722</v>
      </c>
      <c r="AJ35" s="98">
        <f t="shared" si="6"/>
        <v>0.79863778272482722</v>
      </c>
    </row>
    <row r="36" spans="2:36">
      <c r="B36" s="2"/>
      <c r="C36" s="3"/>
      <c r="D36" s="3"/>
      <c r="E36" s="3"/>
      <c r="F36" s="4"/>
      <c r="J36" s="95">
        <f t="shared" si="3"/>
        <v>2</v>
      </c>
      <c r="K36" s="92" t="str">
        <f t="shared" si="4"/>
        <v>μ(2)</v>
      </c>
      <c r="L36" s="21">
        <f t="shared" si="5"/>
        <v>0.3405405405405405</v>
      </c>
      <c r="M36" s="21">
        <f t="shared" ref="M36:M54" si="7">$F$16*MIN($F$6,J36)</f>
        <v>4</v>
      </c>
      <c r="N36" s="23">
        <f>N35*L53/M36</f>
        <v>2.5265563439378112E-2</v>
      </c>
      <c r="P36" s="21" t="s">
        <v>50</v>
      </c>
      <c r="Q36" s="77">
        <f>$N$35*Q35</f>
        <v>0.18355429767711859</v>
      </c>
      <c r="R36" s="77">
        <f>$N$35*R35</f>
        <v>0.17984447295917022</v>
      </c>
      <c r="S36" s="77">
        <f t="shared" ref="S36:AJ36" si="8">$N$35*S35</f>
        <v>0.17957265686749657</v>
      </c>
      <c r="T36" s="77">
        <f t="shared" si="8"/>
        <v>0.17955234224012956</v>
      </c>
      <c r="U36" s="77">
        <f t="shared" si="8"/>
        <v>0.17955082267437647</v>
      </c>
      <c r="V36" s="77">
        <f t="shared" si="8"/>
        <v>0.17955070909258267</v>
      </c>
      <c r="W36" s="77">
        <f t="shared" si="8"/>
        <v>0.17955070061241402</v>
      </c>
      <c r="X36" s="77">
        <f t="shared" si="8"/>
        <v>0.17955069998024739</v>
      </c>
      <c r="Y36" s="77">
        <f t="shared" si="8"/>
        <v>0.17955069993321948</v>
      </c>
      <c r="Z36" s="77">
        <f t="shared" si="8"/>
        <v>0.17955069992973086</v>
      </c>
      <c r="AA36" s="77">
        <f t="shared" si="8"/>
        <v>0.17955069992947306</v>
      </c>
      <c r="AB36" s="77">
        <f t="shared" si="8"/>
        <v>0.17955069992945411</v>
      </c>
      <c r="AC36" s="77">
        <f t="shared" si="8"/>
        <v>0.17955069992945272</v>
      </c>
      <c r="AD36" s="77">
        <f t="shared" si="8"/>
        <v>0.17955069992945263</v>
      </c>
      <c r="AE36" s="77">
        <f t="shared" si="8"/>
        <v>0.17955069992945263</v>
      </c>
      <c r="AF36" s="77">
        <f t="shared" si="8"/>
        <v>0.17955069992945263</v>
      </c>
      <c r="AG36" s="77">
        <f t="shared" si="8"/>
        <v>0.17955069992945263</v>
      </c>
      <c r="AH36" s="77">
        <f t="shared" si="8"/>
        <v>0.17955069992945263</v>
      </c>
      <c r="AI36" s="77">
        <f t="shared" si="8"/>
        <v>0.17955069992945263</v>
      </c>
      <c r="AJ36" s="97">
        <f t="shared" si="8"/>
        <v>0.17955069992945263</v>
      </c>
    </row>
    <row r="37" spans="2:36">
      <c r="B37" s="2"/>
      <c r="C37" s="3"/>
      <c r="D37" s="3"/>
      <c r="E37" s="3"/>
      <c r="F37" s="4"/>
      <c r="J37" s="95">
        <f t="shared" si="3"/>
        <v>3</v>
      </c>
      <c r="K37" s="92" t="str">
        <f t="shared" si="4"/>
        <v>μ(3)</v>
      </c>
      <c r="L37" s="21">
        <f t="shared" si="5"/>
        <v>0.38057142857142862</v>
      </c>
      <c r="M37" s="21">
        <f t="shared" si="7"/>
        <v>6</v>
      </c>
      <c r="N37" s="23">
        <f>N36*L52/M37</f>
        <v>1.8922351687749646E-3</v>
      </c>
      <c r="P37" s="21" t="s">
        <v>51</v>
      </c>
      <c r="Q37" s="84">
        <f>SUM(Q35:Q36)</f>
        <v>1</v>
      </c>
      <c r="R37" s="77">
        <f>$N$36*R35</f>
        <v>2.0211047983600697E-2</v>
      </c>
      <c r="S37" s="77">
        <f t="shared" ref="S37:AJ37" si="9">$N$36*S35</f>
        <v>2.018050110061265E-2</v>
      </c>
      <c r="T37" s="77">
        <f t="shared" si="9"/>
        <v>2.0178218128543906E-2</v>
      </c>
      <c r="U37" s="77">
        <f t="shared" si="9"/>
        <v>2.0178047358679008E-2</v>
      </c>
      <c r="V37" s="77">
        <f t="shared" si="9"/>
        <v>2.0178034594277375E-2</v>
      </c>
      <c r="W37" s="77">
        <f t="shared" si="9"/>
        <v>2.0178033641270073E-2</v>
      </c>
      <c r="X37" s="77">
        <f t="shared" si="9"/>
        <v>2.0178033570226746E-2</v>
      </c>
      <c r="Y37" s="77">
        <f t="shared" si="9"/>
        <v>2.0178033564941716E-2</v>
      </c>
      <c r="Z37" s="77">
        <f t="shared" si="9"/>
        <v>2.0178033564549662E-2</v>
      </c>
      <c r="AA37" s="77">
        <f t="shared" si="9"/>
        <v>2.0178033564520689E-2</v>
      </c>
      <c r="AB37" s="77">
        <f t="shared" si="9"/>
        <v>2.0178033564518558E-2</v>
      </c>
      <c r="AC37" s="77">
        <f t="shared" si="9"/>
        <v>2.0178033564518406E-2</v>
      </c>
      <c r="AD37" s="77">
        <f t="shared" si="9"/>
        <v>2.0178033564518395E-2</v>
      </c>
      <c r="AE37" s="77">
        <f t="shared" si="9"/>
        <v>2.0178033564518395E-2</v>
      </c>
      <c r="AF37" s="77">
        <f t="shared" si="9"/>
        <v>2.0178033564518395E-2</v>
      </c>
      <c r="AG37" s="77">
        <f t="shared" si="9"/>
        <v>2.0178033564518395E-2</v>
      </c>
      <c r="AH37" s="77">
        <f t="shared" si="9"/>
        <v>2.0178033564518395E-2</v>
      </c>
      <c r="AI37" s="77">
        <f t="shared" si="9"/>
        <v>2.0178033564518395E-2</v>
      </c>
      <c r="AJ37" s="97">
        <f t="shared" si="9"/>
        <v>2.0178033564518395E-2</v>
      </c>
    </row>
    <row r="38" spans="2:36">
      <c r="B38" s="2"/>
      <c r="C38" s="3"/>
      <c r="D38" s="3"/>
      <c r="E38" s="3"/>
      <c r="F38" s="4"/>
      <c r="J38" s="95">
        <f t="shared" si="3"/>
        <v>4</v>
      </c>
      <c r="K38" s="92" t="str">
        <f t="shared" si="4"/>
        <v>μ(4)</v>
      </c>
      <c r="L38" s="21">
        <f t="shared" si="5"/>
        <v>0.40332906530089629</v>
      </c>
      <c r="M38" s="21">
        <f t="shared" si="7"/>
        <v>6</v>
      </c>
      <c r="N38" s="23">
        <f>N37*L51/M38</f>
        <v>1.4164942874028301E-4</v>
      </c>
      <c r="P38" s="21" t="s">
        <v>52</v>
      </c>
      <c r="Q38" s="77"/>
      <c r="R38" s="84">
        <f>SUM(R35:R37)</f>
        <v>1</v>
      </c>
      <c r="S38" s="77">
        <f>$N$37*S35</f>
        <v>1.5113953028478774E-3</v>
      </c>
      <c r="T38" s="77">
        <f t="shared" ref="T38:AJ38" si="10">$N$37*T35</f>
        <v>1.511224322293726E-3</v>
      </c>
      <c r="U38" s="77">
        <f t="shared" si="10"/>
        <v>1.5112115326820911E-3</v>
      </c>
      <c r="V38" s="77">
        <f t="shared" si="10"/>
        <v>1.5112105767069854E-3</v>
      </c>
      <c r="W38" s="77">
        <f t="shared" si="10"/>
        <v>1.5112105053326052E-3</v>
      </c>
      <c r="X38" s="77">
        <f t="shared" si="10"/>
        <v>1.5112105000118974E-3</v>
      </c>
      <c r="Y38" s="77">
        <f t="shared" si="10"/>
        <v>1.5112104996160812E-3</v>
      </c>
      <c r="Z38" s="77">
        <f t="shared" si="10"/>
        <v>1.5112104995867188E-3</v>
      </c>
      <c r="AA38" s="77">
        <f t="shared" si="10"/>
        <v>1.5112104995845489E-3</v>
      </c>
      <c r="AB38" s="77">
        <f t="shared" si="10"/>
        <v>1.5112104995843893E-3</v>
      </c>
      <c r="AC38" s="77">
        <f t="shared" si="10"/>
        <v>1.5112104995843778E-3</v>
      </c>
      <c r="AD38" s="77">
        <f t="shared" si="10"/>
        <v>1.5112104995843769E-3</v>
      </c>
      <c r="AE38" s="77">
        <f t="shared" si="10"/>
        <v>1.5112104995843769E-3</v>
      </c>
      <c r="AF38" s="77">
        <f t="shared" si="10"/>
        <v>1.5112104995843769E-3</v>
      </c>
      <c r="AG38" s="77">
        <f t="shared" si="10"/>
        <v>1.5112104995843769E-3</v>
      </c>
      <c r="AH38" s="77">
        <f t="shared" si="10"/>
        <v>1.5112104995843769E-3</v>
      </c>
      <c r="AI38" s="77">
        <f t="shared" si="10"/>
        <v>1.5112104995843769E-3</v>
      </c>
      <c r="AJ38" s="97">
        <f t="shared" si="10"/>
        <v>1.5112104995843769E-3</v>
      </c>
    </row>
    <row r="39" spans="2:36">
      <c r="B39" s="2"/>
      <c r="C39" s="3"/>
      <c r="D39" s="3"/>
      <c r="E39" s="3"/>
      <c r="F39" s="4"/>
      <c r="J39" s="95">
        <f t="shared" si="3"/>
        <v>5</v>
      </c>
      <c r="K39" s="92" t="str">
        <f t="shared" si="4"/>
        <v>μ(5)</v>
      </c>
      <c r="L39" s="21">
        <f t="shared" si="5"/>
        <v>0.41752301752301757</v>
      </c>
      <c r="M39" s="21">
        <f t="shared" si="7"/>
        <v>6</v>
      </c>
      <c r="N39" s="23">
        <f>N38*L50/M39</f>
        <v>1.0596886263737291E-5</v>
      </c>
      <c r="P39" s="21" t="s">
        <v>53</v>
      </c>
      <c r="Q39" s="77"/>
      <c r="R39" s="77"/>
      <c r="S39" s="84">
        <f>SUM(S35:S38)</f>
        <v>1</v>
      </c>
      <c r="T39" s="77">
        <f>$N$38*T35</f>
        <v>1.1312762043732279E-4</v>
      </c>
      <c r="U39" s="77">
        <f>$N$38*U35</f>
        <v>1.1312666302927341E-4</v>
      </c>
      <c r="V39" s="77">
        <f t="shared" ref="V39:AJ39" si="11">$N$38*V35</f>
        <v>1.1312659146664216E-4</v>
      </c>
      <c r="W39" s="77">
        <f t="shared" si="11"/>
        <v>1.1312658612368039E-4</v>
      </c>
      <c r="X39" s="77">
        <f t="shared" si="11"/>
        <v>1.1312658572538146E-4</v>
      </c>
      <c r="Y39" s="77">
        <f t="shared" si="11"/>
        <v>1.1312658569575137E-4</v>
      </c>
      <c r="Z39" s="77">
        <f t="shared" si="11"/>
        <v>1.1312658569355334E-4</v>
      </c>
      <c r="AA39" s="77">
        <f t="shared" si="11"/>
        <v>1.131265856933909E-4</v>
      </c>
      <c r="AB39" s="77">
        <f t="shared" si="11"/>
        <v>1.1312658569337897E-4</v>
      </c>
      <c r="AC39" s="77">
        <f t="shared" si="11"/>
        <v>1.131265856933781E-4</v>
      </c>
      <c r="AD39" s="77">
        <f t="shared" si="11"/>
        <v>1.1312658569337803E-4</v>
      </c>
      <c r="AE39" s="77">
        <f t="shared" si="11"/>
        <v>1.1312658569337803E-4</v>
      </c>
      <c r="AF39" s="77">
        <f t="shared" si="11"/>
        <v>1.1312658569337803E-4</v>
      </c>
      <c r="AG39" s="77">
        <f t="shared" si="11"/>
        <v>1.1312658569337803E-4</v>
      </c>
      <c r="AH39" s="77">
        <f t="shared" si="11"/>
        <v>1.1312658569337803E-4</v>
      </c>
      <c r="AI39" s="77">
        <f t="shared" si="11"/>
        <v>1.1312658569337803E-4</v>
      </c>
      <c r="AJ39" s="97">
        <f t="shared" si="11"/>
        <v>1.1312658569337803E-4</v>
      </c>
    </row>
    <row r="40" spans="2:36">
      <c r="B40" s="2"/>
      <c r="C40" s="3"/>
      <c r="D40" s="3"/>
      <c r="E40" s="3"/>
      <c r="F40" s="4"/>
      <c r="J40" s="95">
        <f t="shared" si="3"/>
        <v>6</v>
      </c>
      <c r="K40" s="92" t="str">
        <f t="shared" si="4"/>
        <v>μ(6)</v>
      </c>
      <c r="L40" s="21">
        <f t="shared" si="5"/>
        <v>0.42689300556455584</v>
      </c>
      <c r="M40" s="21">
        <f t="shared" si="7"/>
        <v>6</v>
      </c>
      <c r="N40" s="23">
        <f>N39*L49/M40</f>
        <v>7.920843806019034E-7</v>
      </c>
      <c r="P40" s="21" t="s">
        <v>54</v>
      </c>
      <c r="Q40" s="77"/>
      <c r="R40" s="77"/>
      <c r="S40" s="77"/>
      <c r="T40" s="84">
        <f>SUM(T35:T39)</f>
        <v>1</v>
      </c>
      <c r="U40" s="77">
        <f>$N$39*U35</f>
        <v>8.4630795350071645E-6</v>
      </c>
      <c r="V40" s="77">
        <f t="shared" ref="V40:AJ40" si="12">$N$39*V35</f>
        <v>8.4630741813599887E-6</v>
      </c>
      <c r="W40" s="77">
        <f t="shared" si="12"/>
        <v>8.4630737816495286E-6</v>
      </c>
      <c r="X40" s="77">
        <f t="shared" si="12"/>
        <v>8.4630737518525256E-6</v>
      </c>
      <c r="Y40" s="77">
        <f t="shared" si="12"/>
        <v>8.4630737496358794E-6</v>
      </c>
      <c r="Z40" s="77">
        <f t="shared" si="12"/>
        <v>8.4630737494714432E-6</v>
      </c>
      <c r="AA40" s="77">
        <f t="shared" si="12"/>
        <v>8.4630737494592916E-6</v>
      </c>
      <c r="AB40" s="77">
        <f t="shared" si="12"/>
        <v>8.4630737494583989E-6</v>
      </c>
      <c r="AC40" s="77">
        <f t="shared" si="12"/>
        <v>8.4630737494583345E-6</v>
      </c>
      <c r="AD40" s="77">
        <f t="shared" si="12"/>
        <v>8.4630737494583294E-6</v>
      </c>
      <c r="AE40" s="77">
        <f t="shared" si="12"/>
        <v>8.4630737494583294E-6</v>
      </c>
      <c r="AF40" s="77">
        <f t="shared" si="12"/>
        <v>8.4630737494583294E-6</v>
      </c>
      <c r="AG40" s="77">
        <f t="shared" si="12"/>
        <v>8.4630737494583294E-6</v>
      </c>
      <c r="AH40" s="77">
        <f t="shared" si="12"/>
        <v>8.4630737494583294E-6</v>
      </c>
      <c r="AI40" s="77">
        <f t="shared" si="12"/>
        <v>8.4630737494583294E-6</v>
      </c>
      <c r="AJ40" s="97">
        <f t="shared" si="12"/>
        <v>8.4630737494583294E-6</v>
      </c>
    </row>
    <row r="41" spans="2:36">
      <c r="B41" s="2"/>
      <c r="C41" s="3"/>
      <c r="D41" s="3"/>
      <c r="E41" s="3"/>
      <c r="F41" s="4"/>
      <c r="J41" s="95">
        <f t="shared" si="3"/>
        <v>7</v>
      </c>
      <c r="K41" s="92" t="str">
        <f t="shared" si="4"/>
        <v>μ(7)</v>
      </c>
      <c r="L41" s="21">
        <f t="shared" si="5"/>
        <v>0.43331242051716834</v>
      </c>
      <c r="M41" s="21">
        <f t="shared" si="7"/>
        <v>6</v>
      </c>
      <c r="N41" s="23">
        <f>N40*L48/M41</f>
        <v>5.9138119627303414E-8</v>
      </c>
      <c r="P41" s="21" t="s">
        <v>55</v>
      </c>
      <c r="Q41" s="77"/>
      <c r="R41" s="77"/>
      <c r="S41" s="77"/>
      <c r="T41" s="77"/>
      <c r="U41" s="84">
        <f>SUM(U35:U40)</f>
        <v>1</v>
      </c>
      <c r="V41" s="77">
        <f>$N$40*V35</f>
        <v>6.3258854573818174E-7</v>
      </c>
      <c r="W41" s="77">
        <f t="shared" ref="W41:AJ41" si="13">$N$40*W35</f>
        <v>6.3258851586106462E-7</v>
      </c>
      <c r="X41" s="77">
        <f t="shared" si="13"/>
        <v>6.3258851363383108E-7</v>
      </c>
      <c r="Y41" s="77">
        <f t="shared" si="13"/>
        <v>6.325885134681436E-7</v>
      </c>
      <c r="Z41" s="77">
        <f t="shared" si="13"/>
        <v>6.3258851345585252E-7</v>
      </c>
      <c r="AA41" s="77">
        <f t="shared" si="13"/>
        <v>6.3258851345494418E-7</v>
      </c>
      <c r="AB41" s="77">
        <f t="shared" si="13"/>
        <v>6.3258851345487748E-7</v>
      </c>
      <c r="AC41" s="77">
        <f t="shared" si="13"/>
        <v>6.3258851345487261E-7</v>
      </c>
      <c r="AD41" s="77">
        <f t="shared" si="13"/>
        <v>6.3258851345487229E-7</v>
      </c>
      <c r="AE41" s="77">
        <f t="shared" si="13"/>
        <v>6.3258851345487229E-7</v>
      </c>
      <c r="AF41" s="77">
        <f t="shared" si="13"/>
        <v>6.3258851345487229E-7</v>
      </c>
      <c r="AG41" s="77">
        <f t="shared" si="13"/>
        <v>6.3258851345487229E-7</v>
      </c>
      <c r="AH41" s="77">
        <f t="shared" si="13"/>
        <v>6.3258851345487229E-7</v>
      </c>
      <c r="AI41" s="77">
        <f t="shared" si="13"/>
        <v>6.3258851345487229E-7</v>
      </c>
      <c r="AJ41" s="97">
        <f t="shared" si="13"/>
        <v>6.3258851345487229E-7</v>
      </c>
    </row>
    <row r="42" spans="2:36">
      <c r="B42" s="2"/>
      <c r="C42" s="3"/>
      <c r="D42" s="3"/>
      <c r="E42" s="3"/>
      <c r="F42" s="4"/>
      <c r="J42" s="95">
        <f t="shared" si="3"/>
        <v>8</v>
      </c>
      <c r="K42" s="92" t="str">
        <f t="shared" si="4"/>
        <v>μ(8)</v>
      </c>
      <c r="L42" s="21">
        <f t="shared" si="5"/>
        <v>0.43782299008912778</v>
      </c>
      <c r="M42" s="21">
        <f t="shared" si="7"/>
        <v>6</v>
      </c>
      <c r="N42" s="23">
        <f>N41*L47/M42</f>
        <v>4.4085380802638221E-9</v>
      </c>
      <c r="P42" s="21" t="s">
        <v>56</v>
      </c>
      <c r="Q42" s="77"/>
      <c r="R42" s="77"/>
      <c r="S42" s="77"/>
      <c r="T42" s="77"/>
      <c r="U42" s="77"/>
      <c r="V42" s="84">
        <f>SUM(V35:V41)</f>
        <v>1</v>
      </c>
      <c r="W42" s="77">
        <f>$N$41*W35</f>
        <v>4.7229936913314843E-8</v>
      </c>
      <c r="X42" s="77">
        <f t="shared" ref="X42:AJ42" si="14">$N$41*X35</f>
        <v>4.72299367470265E-8</v>
      </c>
      <c r="Y42" s="77">
        <f t="shared" si="14"/>
        <v>4.722993673465604E-8</v>
      </c>
      <c r="Z42" s="77">
        <f t="shared" si="14"/>
        <v>4.7229936733738373E-8</v>
      </c>
      <c r="AA42" s="77">
        <f t="shared" si="14"/>
        <v>4.7229936733670557E-8</v>
      </c>
      <c r="AB42" s="77">
        <f t="shared" si="14"/>
        <v>4.7229936733665574E-8</v>
      </c>
      <c r="AC42" s="77">
        <f t="shared" si="14"/>
        <v>4.722993673366521E-8</v>
      </c>
      <c r="AD42" s="77">
        <f t="shared" si="14"/>
        <v>4.7229936733665184E-8</v>
      </c>
      <c r="AE42" s="77">
        <f t="shared" si="14"/>
        <v>4.7229936733665184E-8</v>
      </c>
      <c r="AF42" s="77">
        <f t="shared" si="14"/>
        <v>4.7229936733665184E-8</v>
      </c>
      <c r="AG42" s="77">
        <f t="shared" si="14"/>
        <v>4.7229936733665184E-8</v>
      </c>
      <c r="AH42" s="77">
        <f t="shared" si="14"/>
        <v>4.7229936733665184E-8</v>
      </c>
      <c r="AI42" s="77">
        <f t="shared" si="14"/>
        <v>4.7229936733665184E-8</v>
      </c>
      <c r="AJ42" s="97">
        <f t="shared" si="14"/>
        <v>4.7229936733665184E-8</v>
      </c>
    </row>
    <row r="43" spans="2:36">
      <c r="B43" s="2"/>
      <c r="C43" s="3"/>
      <c r="D43" s="3"/>
      <c r="E43" s="3"/>
      <c r="F43" s="4"/>
      <c r="J43" s="95">
        <f t="shared" si="3"/>
        <v>9</v>
      </c>
      <c r="K43" s="92" t="str">
        <f t="shared" si="4"/>
        <v>μ(9)</v>
      </c>
      <c r="L43" s="21">
        <f t="shared" si="5"/>
        <v>0.44104890518399192</v>
      </c>
      <c r="M43" s="21">
        <f t="shared" si="7"/>
        <v>6</v>
      </c>
      <c r="N43" s="23">
        <f>N42*L46/M43</f>
        <v>3.2795826684139322E-10</v>
      </c>
      <c r="P43" s="21" t="s">
        <v>57</v>
      </c>
      <c r="Q43" s="77"/>
      <c r="R43" s="77"/>
      <c r="S43" s="77"/>
      <c r="T43" s="77"/>
      <c r="U43" s="77"/>
      <c r="V43" s="77"/>
      <c r="W43" s="84">
        <f>SUM(W35:W42)</f>
        <v>1</v>
      </c>
      <c r="X43" s="77">
        <f>$N$42*X35</f>
        <v>3.5208250784759041E-9</v>
      </c>
      <c r="Y43" s="77">
        <f>$N$42*Y35</f>
        <v>3.5208250775537301E-9</v>
      </c>
      <c r="Z43" s="77">
        <f t="shared" ref="Z43:AJ43" si="15">$N$42*Z35</f>
        <v>3.520825077485321E-9</v>
      </c>
      <c r="AA43" s="77">
        <f t="shared" si="15"/>
        <v>3.5208250774802657E-9</v>
      </c>
      <c r="AB43" s="77">
        <f t="shared" si="15"/>
        <v>3.5208250774798943E-9</v>
      </c>
      <c r="AC43" s="77">
        <f t="shared" si="15"/>
        <v>3.520825077479867E-9</v>
      </c>
      <c r="AD43" s="77">
        <f t="shared" si="15"/>
        <v>3.5208250774798654E-9</v>
      </c>
      <c r="AE43" s="77">
        <f t="shared" si="15"/>
        <v>3.5208250774798654E-9</v>
      </c>
      <c r="AF43" s="77">
        <f t="shared" si="15"/>
        <v>3.5208250774798654E-9</v>
      </c>
      <c r="AG43" s="77">
        <f t="shared" si="15"/>
        <v>3.5208250774798654E-9</v>
      </c>
      <c r="AH43" s="77">
        <f t="shared" si="15"/>
        <v>3.5208250774798654E-9</v>
      </c>
      <c r="AI43" s="77">
        <f t="shared" si="15"/>
        <v>3.5208250774798654E-9</v>
      </c>
      <c r="AJ43" s="97">
        <f t="shared" si="15"/>
        <v>3.5208250774798654E-9</v>
      </c>
    </row>
    <row r="44" spans="2:36">
      <c r="B44" s="2"/>
      <c r="C44" s="3"/>
      <c r="D44" s="3"/>
      <c r="E44" s="3"/>
      <c r="F44" s="4"/>
      <c r="J44" s="95">
        <f t="shared" si="3"/>
        <v>10</v>
      </c>
      <c r="K44" s="92" t="str">
        <f t="shared" si="4"/>
        <v>μ(10)</v>
      </c>
      <c r="L44" s="21">
        <f t="shared" si="5"/>
        <v>0.44338535934741913</v>
      </c>
      <c r="M44" s="21">
        <f t="shared" si="7"/>
        <v>6</v>
      </c>
      <c r="N44" s="23">
        <f>N43*L45/M44</f>
        <v>2.4328661095265151E-11</v>
      </c>
      <c r="P44" s="21" t="s">
        <v>58</v>
      </c>
      <c r="Q44" s="77"/>
      <c r="R44" s="77"/>
      <c r="S44" s="77"/>
      <c r="T44" s="77"/>
      <c r="U44" s="77"/>
      <c r="V44" s="77"/>
      <c r="W44" s="77"/>
      <c r="X44" s="84">
        <f>SUM(X35:X43)</f>
        <v>1.0000000000000002</v>
      </c>
      <c r="Y44" s="77">
        <f>$N$43*Y35</f>
        <v>2.6191986306198244E-10</v>
      </c>
      <c r="Z44" s="77">
        <f t="shared" ref="Z44:AJ44" si="16">$N$43*Z35</f>
        <v>2.6191986305689337E-10</v>
      </c>
      <c r="AA44" s="77">
        <f t="shared" si="16"/>
        <v>2.6191986305651731E-10</v>
      </c>
      <c r="AB44" s="77">
        <f t="shared" si="16"/>
        <v>2.6191986305648965E-10</v>
      </c>
      <c r="AC44" s="77">
        <f t="shared" si="16"/>
        <v>2.6191986305648764E-10</v>
      </c>
      <c r="AD44" s="77">
        <f t="shared" si="16"/>
        <v>2.6191986305648748E-10</v>
      </c>
      <c r="AE44" s="77">
        <f t="shared" si="16"/>
        <v>2.6191986305648748E-10</v>
      </c>
      <c r="AF44" s="77">
        <f t="shared" si="16"/>
        <v>2.6191986305648748E-10</v>
      </c>
      <c r="AG44" s="77">
        <f t="shared" si="16"/>
        <v>2.6191986305648748E-10</v>
      </c>
      <c r="AH44" s="77">
        <f t="shared" si="16"/>
        <v>2.6191986305648748E-10</v>
      </c>
      <c r="AI44" s="77">
        <f t="shared" si="16"/>
        <v>2.6191986305648748E-10</v>
      </c>
      <c r="AJ44" s="97">
        <f t="shared" si="16"/>
        <v>2.6191986305648748E-10</v>
      </c>
    </row>
    <row r="45" spans="2:36">
      <c r="B45" s="2"/>
      <c r="C45" s="3"/>
      <c r="D45" s="3"/>
      <c r="E45" s="3"/>
      <c r="F45" s="4"/>
      <c r="J45" s="95">
        <f t="shared" si="3"/>
        <v>11</v>
      </c>
      <c r="K45" s="92" t="str">
        <f t="shared" si="4"/>
        <v>μ(11)</v>
      </c>
      <c r="L45" s="21">
        <f t="shared" si="5"/>
        <v>0.44509311497912535</v>
      </c>
      <c r="M45" s="21">
        <f t="shared" si="7"/>
        <v>6</v>
      </c>
      <c r="N45" s="23">
        <f>N44*L44/M45</f>
        <v>1.7978286903609525E-12</v>
      </c>
      <c r="P45" s="21" t="s">
        <v>59</v>
      </c>
      <c r="Q45" s="77"/>
      <c r="R45" s="77"/>
      <c r="S45" s="77"/>
      <c r="T45" s="77"/>
      <c r="U45" s="77"/>
      <c r="V45" s="77"/>
      <c r="W45" s="77"/>
      <c r="X45" s="77"/>
      <c r="Y45" s="84">
        <f>SUM(Y35:Y44)</f>
        <v>1</v>
      </c>
      <c r="Z45" s="77">
        <f>$N$44*Z35</f>
        <v>1.9429787953816437E-11</v>
      </c>
      <c r="AA45" s="77">
        <f t="shared" ref="AA45:AJ45" si="17">$N$44*AA35</f>
        <v>1.9429787953788535E-11</v>
      </c>
      <c r="AB45" s="77">
        <f t="shared" si="17"/>
        <v>1.9429787953786487E-11</v>
      </c>
      <c r="AC45" s="77">
        <f t="shared" si="17"/>
        <v>1.9429787953786338E-11</v>
      </c>
      <c r="AD45" s="77">
        <f t="shared" si="17"/>
        <v>1.9429787953786325E-11</v>
      </c>
      <c r="AE45" s="77">
        <f t="shared" si="17"/>
        <v>1.9429787953786325E-11</v>
      </c>
      <c r="AF45" s="77">
        <f t="shared" si="17"/>
        <v>1.9429787953786325E-11</v>
      </c>
      <c r="AG45" s="77">
        <f t="shared" si="17"/>
        <v>1.9429787953786325E-11</v>
      </c>
      <c r="AH45" s="77">
        <f t="shared" si="17"/>
        <v>1.9429787953786325E-11</v>
      </c>
      <c r="AI45" s="77">
        <f t="shared" si="17"/>
        <v>1.9429787953786325E-11</v>
      </c>
      <c r="AJ45" s="97">
        <f t="shared" si="17"/>
        <v>1.9429787953786325E-11</v>
      </c>
    </row>
    <row r="46" spans="2:36">
      <c r="B46" s="2"/>
      <c r="C46" s="3"/>
      <c r="D46" s="3"/>
      <c r="E46" s="3"/>
      <c r="F46" s="4"/>
      <c r="J46" s="95">
        <f t="shared" si="3"/>
        <v>12</v>
      </c>
      <c r="K46" s="92" t="str">
        <f t="shared" si="4"/>
        <v>μ(12)</v>
      </c>
      <c r="L46" s="21">
        <f t="shared" si="5"/>
        <v>0.44634968899499733</v>
      </c>
      <c r="M46" s="21">
        <f t="shared" si="7"/>
        <v>6</v>
      </c>
      <c r="N46" s="23">
        <f>N45*L43/M46</f>
        <v>1.3215506259867801E-13</v>
      </c>
      <c r="P46" s="21" t="s">
        <v>60</v>
      </c>
      <c r="Q46" s="77"/>
      <c r="R46" s="77"/>
      <c r="S46" s="77"/>
      <c r="T46" s="77"/>
      <c r="U46" s="77"/>
      <c r="V46" s="77"/>
      <c r="W46" s="77"/>
      <c r="X46" s="77"/>
      <c r="Y46" s="77"/>
      <c r="Z46" s="84">
        <f>SUM(Z35:Z45)</f>
        <v>0.99999999999999978</v>
      </c>
      <c r="AA46" s="77">
        <f>$N$45*AA35</f>
        <v>1.4358139189891143E-12</v>
      </c>
      <c r="AB46" s="77">
        <f>$N$45*AB35</f>
        <v>1.4358139189889629E-12</v>
      </c>
      <c r="AC46" s="77">
        <f t="shared" ref="AC46:AJ46" si="18">$N$45*AC35</f>
        <v>1.4358139189889518E-12</v>
      </c>
      <c r="AD46" s="77">
        <f t="shared" si="18"/>
        <v>1.4358139189889509E-12</v>
      </c>
      <c r="AE46" s="77">
        <f t="shared" si="18"/>
        <v>1.4358139189889509E-12</v>
      </c>
      <c r="AF46" s="77">
        <f t="shared" si="18"/>
        <v>1.4358139189889509E-12</v>
      </c>
      <c r="AG46" s="77">
        <f t="shared" si="18"/>
        <v>1.4358139189889509E-12</v>
      </c>
      <c r="AH46" s="77">
        <f t="shared" si="18"/>
        <v>1.4358139189889509E-12</v>
      </c>
      <c r="AI46" s="77">
        <f t="shared" si="18"/>
        <v>1.4358139189889509E-12</v>
      </c>
      <c r="AJ46" s="97">
        <f t="shared" si="18"/>
        <v>1.4358139189889509E-12</v>
      </c>
    </row>
    <row r="47" spans="2:36">
      <c r="B47" s="2"/>
      <c r="C47" s="3"/>
      <c r="D47" s="3"/>
      <c r="E47" s="3"/>
      <c r="F47" s="4"/>
      <c r="J47" s="95">
        <f t="shared" si="3"/>
        <v>13</v>
      </c>
      <c r="K47" s="92" t="str">
        <f t="shared" si="4"/>
        <v>μ(13)</v>
      </c>
      <c r="L47" s="21">
        <f t="shared" si="5"/>
        <v>0.44727882198964425</v>
      </c>
      <c r="M47" s="21">
        <f t="shared" si="7"/>
        <v>6</v>
      </c>
      <c r="N47" s="23">
        <f>N46*L42/M47</f>
        <v>9.6434207770615104E-15</v>
      </c>
      <c r="P47" s="21" t="s">
        <v>61</v>
      </c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84">
        <f>SUM(AA35:AA46)</f>
        <v>0.99999999999999989</v>
      </c>
      <c r="AB47" s="77">
        <f>$N$46*AB35</f>
        <v>1.0554402616966981E-13</v>
      </c>
      <c r="AC47" s="77">
        <f t="shared" ref="AC47:AJ47" si="19">$N$46*AC35</f>
        <v>1.05544026169669E-13</v>
      </c>
      <c r="AD47" s="77">
        <f t="shared" si="19"/>
        <v>1.0554402616966895E-13</v>
      </c>
      <c r="AE47" s="77">
        <f t="shared" si="19"/>
        <v>1.0554402616966895E-13</v>
      </c>
      <c r="AF47" s="77">
        <f t="shared" si="19"/>
        <v>1.0554402616966895E-13</v>
      </c>
      <c r="AG47" s="77">
        <f t="shared" si="19"/>
        <v>1.0554402616966895E-13</v>
      </c>
      <c r="AH47" s="77">
        <f t="shared" si="19"/>
        <v>1.0554402616966895E-13</v>
      </c>
      <c r="AI47" s="77">
        <f t="shared" si="19"/>
        <v>1.0554402616966895E-13</v>
      </c>
      <c r="AJ47" s="97">
        <f t="shared" si="19"/>
        <v>1.0554402616966895E-13</v>
      </c>
    </row>
    <row r="48" spans="2:36" ht="15.75" thickBot="1">
      <c r="B48" s="5"/>
      <c r="C48" s="6"/>
      <c r="D48" s="6"/>
      <c r="E48" s="6"/>
      <c r="F48" s="7"/>
      <c r="J48" s="95">
        <f t="shared" si="3"/>
        <v>14</v>
      </c>
      <c r="K48" s="92" t="str">
        <f t="shared" si="4"/>
        <v>μ(14)</v>
      </c>
      <c r="L48" s="21">
        <f t="shared" si="5"/>
        <v>0.44796833071520337</v>
      </c>
      <c r="M48" s="21">
        <f t="shared" si="7"/>
        <v>6</v>
      </c>
      <c r="N48" s="23">
        <f>N47*L41/M48</f>
        <v>6.9643566649567931E-16</v>
      </c>
      <c r="P48" s="21" t="s">
        <v>62</v>
      </c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84">
        <f>SUM(AB35:AB47)</f>
        <v>1</v>
      </c>
      <c r="AC48" s="77">
        <f>$N$47*AC35</f>
        <v>7.7016001872749387E-15</v>
      </c>
      <c r="AD48" s="77">
        <f>$N$47*AD35</f>
        <v>7.7016001872749355E-15</v>
      </c>
      <c r="AE48" s="77">
        <f t="shared" ref="AE48:AJ48" si="20">$N$47*AE35</f>
        <v>7.7016001872749355E-15</v>
      </c>
      <c r="AF48" s="77">
        <f t="shared" si="20"/>
        <v>7.7016001872749355E-15</v>
      </c>
      <c r="AG48" s="77">
        <f t="shared" si="20"/>
        <v>7.7016001872749355E-15</v>
      </c>
      <c r="AH48" s="77">
        <f t="shared" si="20"/>
        <v>7.7016001872749355E-15</v>
      </c>
      <c r="AI48" s="77">
        <f t="shared" si="20"/>
        <v>7.7016001872749355E-15</v>
      </c>
      <c r="AJ48" s="97">
        <f t="shared" si="20"/>
        <v>7.7016001872749355E-15</v>
      </c>
    </row>
    <row r="49" spans="2:36">
      <c r="J49" s="95">
        <f t="shared" si="3"/>
        <v>15</v>
      </c>
      <c r="K49" s="92" t="str">
        <f t="shared" si="4"/>
        <v>μ(15)</v>
      </c>
      <c r="L49" s="21">
        <f t="shared" si="5"/>
        <v>0.44848139022446343</v>
      </c>
      <c r="M49" s="21">
        <f t="shared" si="7"/>
        <v>6</v>
      </c>
      <c r="N49" s="23">
        <f>N48*L40/M49</f>
        <v>4.9550585808782532E-17</v>
      </c>
      <c r="P49" s="21" t="s">
        <v>63</v>
      </c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84">
        <f>SUM(AC35:AC48)</f>
        <v>1</v>
      </c>
      <c r="AD49" s="77">
        <f>$N$48*AD35</f>
        <v>5.5619983650059653E-16</v>
      </c>
      <c r="AE49" s="77">
        <f t="shared" ref="AE49:AJ49" si="21">$N$48*AE35</f>
        <v>5.5619983650059653E-16</v>
      </c>
      <c r="AF49" s="77">
        <f t="shared" si="21"/>
        <v>5.5619983650059653E-16</v>
      </c>
      <c r="AG49" s="77">
        <f t="shared" si="21"/>
        <v>5.5619983650059653E-16</v>
      </c>
      <c r="AH49" s="77">
        <f t="shared" si="21"/>
        <v>5.5619983650059653E-16</v>
      </c>
      <c r="AI49" s="77">
        <f t="shared" si="21"/>
        <v>5.5619983650059653E-16</v>
      </c>
      <c r="AJ49" s="97">
        <f t="shared" si="21"/>
        <v>5.5619983650059653E-16</v>
      </c>
    </row>
    <row r="50" spans="2:36" ht="15.75" thickBot="1">
      <c r="J50" s="95">
        <f t="shared" si="3"/>
        <v>16</v>
      </c>
      <c r="K50" s="92" t="str">
        <f t="shared" si="4"/>
        <v>μ(16)</v>
      </c>
      <c r="L50" s="21">
        <f t="shared" si="5"/>
        <v>0.44886391811012055</v>
      </c>
      <c r="M50" s="21">
        <f t="shared" si="7"/>
        <v>6</v>
      </c>
      <c r="N50" s="23">
        <f>N49*L39/M50</f>
        <v>3.4480850178193488E-18</v>
      </c>
      <c r="P50" s="21" t="s">
        <v>64</v>
      </c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84">
        <f>SUM(AD35:AD49)</f>
        <v>1</v>
      </c>
      <c r="AE50" s="77">
        <f>$N$49*AE35</f>
        <v>3.9572969983042371E-17</v>
      </c>
      <c r="AF50" s="77">
        <f t="shared" ref="AF50:AJ50" si="22">$N$49*AF35</f>
        <v>3.9572969983042371E-17</v>
      </c>
      <c r="AG50" s="77">
        <f t="shared" si="22"/>
        <v>3.9572969983042371E-17</v>
      </c>
      <c r="AH50" s="77">
        <f t="shared" si="22"/>
        <v>3.9572969983042371E-17</v>
      </c>
      <c r="AI50" s="77">
        <f t="shared" si="22"/>
        <v>3.9572969983042371E-17</v>
      </c>
      <c r="AJ50" s="97">
        <f t="shared" si="22"/>
        <v>3.9572969983042371E-17</v>
      </c>
    </row>
    <row r="51" spans="2:36">
      <c r="B51" s="89"/>
      <c r="C51" s="248" t="s">
        <v>115</v>
      </c>
      <c r="D51" s="248"/>
      <c r="E51" s="248"/>
      <c r="F51" s="1"/>
      <c r="J51" s="95">
        <f t="shared" si="3"/>
        <v>17</v>
      </c>
      <c r="K51" s="92" t="str">
        <f t="shared" si="4"/>
        <v>μ(17)</v>
      </c>
      <c r="L51" s="21">
        <f t="shared" si="5"/>
        <v>0.44914954888610498</v>
      </c>
      <c r="M51" s="21">
        <f t="shared" si="7"/>
        <v>6</v>
      </c>
      <c r="N51" s="23">
        <f>N50*L38/M51</f>
        <v>2.3178548455251708E-19</v>
      </c>
      <c r="P51" s="21" t="s">
        <v>65</v>
      </c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84">
        <f>SUM(AE35:AE50)</f>
        <v>1</v>
      </c>
      <c r="AF51" s="77">
        <f>$N$50*AF35</f>
        <v>2.753770973277941E-18</v>
      </c>
      <c r="AG51" s="77">
        <f t="shared" ref="AG51:AJ51" si="23">$N$50*AG35</f>
        <v>2.753770973277941E-18</v>
      </c>
      <c r="AH51" s="77">
        <f t="shared" si="23"/>
        <v>2.753770973277941E-18</v>
      </c>
      <c r="AI51" s="77">
        <f t="shared" si="23"/>
        <v>2.753770973277941E-18</v>
      </c>
      <c r="AJ51" s="97">
        <f t="shared" si="23"/>
        <v>2.753770973277941E-18</v>
      </c>
    </row>
    <row r="52" spans="2:36">
      <c r="B52" s="2"/>
      <c r="C52" s="3"/>
      <c r="D52" s="3"/>
      <c r="E52" s="3"/>
      <c r="F52" s="4"/>
      <c r="J52" s="95">
        <f t="shared" si="3"/>
        <v>18</v>
      </c>
      <c r="K52" s="92" t="str">
        <f t="shared" si="4"/>
        <v>μ(18)</v>
      </c>
      <c r="L52" s="21">
        <f t="shared" si="5"/>
        <v>0.44936306446879865</v>
      </c>
      <c r="M52" s="21">
        <f t="shared" si="7"/>
        <v>6</v>
      </c>
      <c r="N52" s="23">
        <f>N51*L37/M52</f>
        <v>1.4701822163045372E-20</v>
      </c>
      <c r="P52" s="21" t="s">
        <v>66</v>
      </c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84">
        <f>SUM(AF35:AF51)</f>
        <v>1</v>
      </c>
      <c r="AG52" s="77">
        <f>$N$51*AG35</f>
        <v>1.8511264545082192E-19</v>
      </c>
      <c r="AH52" s="77">
        <f t="shared" ref="AH52:AJ52" si="24">$N$51*AH35</f>
        <v>1.8511264545082192E-19</v>
      </c>
      <c r="AI52" s="77">
        <f t="shared" si="24"/>
        <v>1.8511264545082192E-19</v>
      </c>
      <c r="AJ52" s="97">
        <f t="shared" si="24"/>
        <v>1.8511264545082192E-19</v>
      </c>
    </row>
    <row r="53" spans="2:36">
      <c r="B53" s="2"/>
      <c r="C53" s="3"/>
      <c r="D53" s="3"/>
      <c r="E53" s="3"/>
      <c r="F53" s="4"/>
      <c r="J53" s="95">
        <f t="shared" si="3"/>
        <v>19</v>
      </c>
      <c r="K53" s="92" t="str">
        <f t="shared" si="4"/>
        <v>μ(19)</v>
      </c>
      <c r="L53" s="21">
        <f t="shared" si="5"/>
        <v>0.44952280492243268</v>
      </c>
      <c r="M53" s="21">
        <f t="shared" si="7"/>
        <v>6</v>
      </c>
      <c r="N53" s="23">
        <f>N52*L36/M53</f>
        <v>8.3442774438906156E-22</v>
      </c>
      <c r="P53" s="21" t="s">
        <v>67</v>
      </c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84">
        <f>SUM(AG35:AG52)</f>
        <v>1</v>
      </c>
      <c r="AH53" s="77">
        <f>$N$52*AH35</f>
        <v>1.1741430654309279E-20</v>
      </c>
      <c r="AI53" s="77">
        <f t="shared" ref="AI53:AJ53" si="25">$N$52*AI35</f>
        <v>1.1741430654309279E-20</v>
      </c>
      <c r="AJ53" s="97">
        <f t="shared" si="25"/>
        <v>1.1741430654309279E-20</v>
      </c>
    </row>
    <row r="54" spans="2:36">
      <c r="B54" s="2"/>
      <c r="C54" s="3"/>
      <c r="D54" s="3"/>
      <c r="E54" s="3"/>
      <c r="F54" s="4"/>
      <c r="J54" s="96">
        <f t="shared" si="3"/>
        <v>20</v>
      </c>
      <c r="K54" s="93" t="str">
        <f t="shared" si="4"/>
        <v>μ(20)</v>
      </c>
      <c r="L54" s="43">
        <f t="shared" si="5"/>
        <v>0.44964238810954754</v>
      </c>
      <c r="M54" s="43">
        <f t="shared" si="7"/>
        <v>6</v>
      </c>
      <c r="N54" s="24">
        <f>N53*L35/M54</f>
        <v>3.5761189045245499E-23</v>
      </c>
      <c r="P54" s="21" t="s">
        <v>68</v>
      </c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84">
        <f>SUM(AH35:AH53)</f>
        <v>1</v>
      </c>
      <c r="AI54" s="77">
        <f>$N$53*AI35</f>
        <v>6.6640552362295904E-22</v>
      </c>
      <c r="AJ54" s="97">
        <f>$N$53*AJ35</f>
        <v>6.6640552362295904E-22</v>
      </c>
    </row>
    <row r="55" spans="2:36">
      <c r="B55" s="2"/>
      <c r="C55" s="3"/>
      <c r="D55" s="3"/>
      <c r="E55" s="3"/>
      <c r="F55" s="4"/>
      <c r="P55" s="43" t="s">
        <v>92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84">
        <f>SUM(AI35:AI54)</f>
        <v>1</v>
      </c>
      <c r="AJ55" s="97">
        <f>$N$54*AJ35</f>
        <v>2.8560236726698249E-23</v>
      </c>
    </row>
    <row r="56" spans="2:36">
      <c r="B56" s="2"/>
      <c r="C56" s="3"/>
      <c r="D56" s="3"/>
      <c r="E56" s="3"/>
      <c r="F56" s="4"/>
      <c r="P56" s="39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99">
        <f>SUM(AJ35:AJ55)</f>
        <v>1</v>
      </c>
    </row>
    <row r="57" spans="2:36">
      <c r="B57" s="2"/>
      <c r="C57" s="3"/>
      <c r="D57" s="3"/>
      <c r="E57" s="3"/>
      <c r="F57" s="4"/>
    </row>
    <row r="58" spans="2:36">
      <c r="B58" s="2"/>
      <c r="C58" s="3"/>
      <c r="D58" s="3"/>
      <c r="E58" s="3"/>
      <c r="F58" s="4"/>
    </row>
    <row r="59" spans="2:36">
      <c r="B59" s="2"/>
      <c r="C59" s="3"/>
      <c r="D59" s="3"/>
      <c r="E59" s="3"/>
      <c r="F59" s="4"/>
      <c r="P59" s="29" t="s">
        <v>157</v>
      </c>
      <c r="Q59" s="13" t="s">
        <v>161</v>
      </c>
      <c r="R59" s="13" t="s">
        <v>162</v>
      </c>
      <c r="S59" s="13" t="s">
        <v>163</v>
      </c>
      <c r="T59" s="13" t="s">
        <v>164</v>
      </c>
      <c r="U59" s="13" t="s">
        <v>165</v>
      </c>
      <c r="V59" s="13" t="s">
        <v>166</v>
      </c>
      <c r="W59" s="13" t="s">
        <v>167</v>
      </c>
      <c r="X59" s="13" t="s">
        <v>168</v>
      </c>
      <c r="Y59" s="13" t="s">
        <v>169</v>
      </c>
      <c r="Z59" s="13" t="s">
        <v>170</v>
      </c>
      <c r="AA59" s="13" t="s">
        <v>171</v>
      </c>
      <c r="AB59" s="13" t="s">
        <v>172</v>
      </c>
      <c r="AC59" s="13" t="s">
        <v>173</v>
      </c>
      <c r="AD59" s="13" t="s">
        <v>174</v>
      </c>
      <c r="AE59" s="13" t="s">
        <v>175</v>
      </c>
      <c r="AF59" s="13" t="s">
        <v>176</v>
      </c>
      <c r="AG59" s="13" t="s">
        <v>177</v>
      </c>
      <c r="AH59" s="13" t="s">
        <v>178</v>
      </c>
      <c r="AI59" s="13" t="s">
        <v>179</v>
      </c>
      <c r="AJ59" s="13" t="s">
        <v>180</v>
      </c>
    </row>
    <row r="60" spans="2:36">
      <c r="B60" s="2"/>
      <c r="C60" s="3"/>
      <c r="D60" s="3"/>
      <c r="E60" s="3"/>
      <c r="F60" s="4"/>
      <c r="P60" s="42">
        <f>M35</f>
        <v>2</v>
      </c>
      <c r="Q60" s="100">
        <f>$P$60*Q36</f>
        <v>0.36710859535423718</v>
      </c>
      <c r="R60" s="101">
        <f t="shared" ref="R60:AJ60" si="26">$P$60*R36</f>
        <v>0.35968894591834044</v>
      </c>
      <c r="S60" s="101">
        <f t="shared" si="26"/>
        <v>0.35914531373499314</v>
      </c>
      <c r="T60" s="101">
        <f t="shared" si="26"/>
        <v>0.35910468448025912</v>
      </c>
      <c r="U60" s="101">
        <f t="shared" si="26"/>
        <v>0.35910164534875294</v>
      </c>
      <c r="V60" s="101">
        <f t="shared" si="26"/>
        <v>0.35910141818516533</v>
      </c>
      <c r="W60" s="101">
        <f t="shared" si="26"/>
        <v>0.35910140122482803</v>
      </c>
      <c r="X60" s="101">
        <f t="shared" si="26"/>
        <v>0.35910139996049478</v>
      </c>
      <c r="Y60" s="101">
        <f t="shared" si="26"/>
        <v>0.35910139986643896</v>
      </c>
      <c r="Z60" s="101">
        <f t="shared" si="26"/>
        <v>0.35910139985946171</v>
      </c>
      <c r="AA60" s="101">
        <f t="shared" si="26"/>
        <v>0.35910139985894612</v>
      </c>
      <c r="AB60" s="101">
        <f t="shared" si="26"/>
        <v>0.35910139985890821</v>
      </c>
      <c r="AC60" s="101">
        <f t="shared" si="26"/>
        <v>0.35910139985890543</v>
      </c>
      <c r="AD60" s="101">
        <f t="shared" si="26"/>
        <v>0.35910139985890527</v>
      </c>
      <c r="AE60" s="101">
        <f t="shared" si="26"/>
        <v>0.35910139985890527</v>
      </c>
      <c r="AF60" s="101">
        <f t="shared" si="26"/>
        <v>0.35910139985890527</v>
      </c>
      <c r="AG60" s="101">
        <f t="shared" si="26"/>
        <v>0.35910139985890527</v>
      </c>
      <c r="AH60" s="101">
        <f t="shared" si="26"/>
        <v>0.35910139985890527</v>
      </c>
      <c r="AI60" s="101">
        <f t="shared" si="26"/>
        <v>0.35910139985890527</v>
      </c>
      <c r="AJ60" s="102">
        <f t="shared" si="26"/>
        <v>0.35910139985890527</v>
      </c>
    </row>
    <row r="61" spans="2:36">
      <c r="B61" s="2"/>
      <c r="C61" s="3"/>
      <c r="D61" s="3"/>
      <c r="E61" s="3"/>
      <c r="F61" s="4"/>
      <c r="P61" s="21">
        <f t="shared" ref="P61:P79" si="27">M36</f>
        <v>4</v>
      </c>
      <c r="Q61" s="37"/>
      <c r="R61" s="37">
        <f>$P$61*R37</f>
        <v>8.0844191934402787E-2</v>
      </c>
      <c r="S61" s="37">
        <f t="shared" ref="S61:AJ61" si="28">$P$61*S37</f>
        <v>8.0722004402450601E-2</v>
      </c>
      <c r="T61" s="37">
        <f t="shared" si="28"/>
        <v>8.0712872514175624E-2</v>
      </c>
      <c r="U61" s="37">
        <f t="shared" si="28"/>
        <v>8.0712189434716031E-2</v>
      </c>
      <c r="V61" s="37">
        <f t="shared" si="28"/>
        <v>8.0712138377109499E-2</v>
      </c>
      <c r="W61" s="37">
        <f t="shared" si="28"/>
        <v>8.0712134565080293E-2</v>
      </c>
      <c r="X61" s="37">
        <f t="shared" si="28"/>
        <v>8.0712134280906983E-2</v>
      </c>
      <c r="Y61" s="37">
        <f t="shared" si="28"/>
        <v>8.0712134259766866E-2</v>
      </c>
      <c r="Z61" s="37">
        <f t="shared" si="28"/>
        <v>8.0712134258198648E-2</v>
      </c>
      <c r="AA61" s="37">
        <f t="shared" si="28"/>
        <v>8.0712134258082754E-2</v>
      </c>
      <c r="AB61" s="37">
        <f t="shared" si="28"/>
        <v>8.0712134258074233E-2</v>
      </c>
      <c r="AC61" s="37">
        <f t="shared" si="28"/>
        <v>8.0712134258073623E-2</v>
      </c>
      <c r="AD61" s="37">
        <f t="shared" si="28"/>
        <v>8.0712134258073581E-2</v>
      </c>
      <c r="AE61" s="37">
        <f t="shared" si="28"/>
        <v>8.0712134258073581E-2</v>
      </c>
      <c r="AF61" s="37">
        <f t="shared" si="28"/>
        <v>8.0712134258073581E-2</v>
      </c>
      <c r="AG61" s="37">
        <f t="shared" si="28"/>
        <v>8.0712134258073581E-2</v>
      </c>
      <c r="AH61" s="37">
        <f t="shared" si="28"/>
        <v>8.0712134258073581E-2</v>
      </c>
      <c r="AI61" s="37">
        <f t="shared" si="28"/>
        <v>8.0712134258073581E-2</v>
      </c>
      <c r="AJ61" s="38">
        <f t="shared" si="28"/>
        <v>8.0712134258073581E-2</v>
      </c>
    </row>
    <row r="62" spans="2:36">
      <c r="B62" s="2"/>
      <c r="C62" s="3"/>
      <c r="D62" s="3"/>
      <c r="E62" s="3"/>
      <c r="F62" s="4"/>
      <c r="P62" s="21">
        <f t="shared" si="27"/>
        <v>6</v>
      </c>
      <c r="Q62" s="37"/>
      <c r="R62" s="100">
        <f>SUM(R60:R61)</f>
        <v>0.44053313785274323</v>
      </c>
      <c r="S62" s="37">
        <f>$P$62*S38</f>
        <v>9.0683718170872646E-3</v>
      </c>
      <c r="T62" s="37">
        <f t="shared" ref="T62:AJ62" si="29">$P$62*T38</f>
        <v>9.0673459337623566E-3</v>
      </c>
      <c r="U62" s="37">
        <f t="shared" si="29"/>
        <v>9.067269196092546E-3</v>
      </c>
      <c r="V62" s="37">
        <f t="shared" si="29"/>
        <v>9.067263460241913E-3</v>
      </c>
      <c r="W62" s="37">
        <f t="shared" si="29"/>
        <v>9.0672630319956309E-3</v>
      </c>
      <c r="X62" s="37">
        <f t="shared" si="29"/>
        <v>9.0672630000713846E-3</v>
      </c>
      <c r="Y62" s="37">
        <f t="shared" si="29"/>
        <v>9.0672629976964875E-3</v>
      </c>
      <c r="Z62" s="37">
        <f t="shared" si="29"/>
        <v>9.0672629975203124E-3</v>
      </c>
      <c r="AA62" s="37">
        <f t="shared" si="29"/>
        <v>9.0672629975072933E-3</v>
      </c>
      <c r="AB62" s="37">
        <f t="shared" si="29"/>
        <v>9.0672629975063358E-3</v>
      </c>
      <c r="AC62" s="37">
        <f t="shared" si="29"/>
        <v>9.0672629975062664E-3</v>
      </c>
      <c r="AD62" s="37">
        <f t="shared" si="29"/>
        <v>9.0672629975062612E-3</v>
      </c>
      <c r="AE62" s="37">
        <f t="shared" si="29"/>
        <v>9.0672629975062612E-3</v>
      </c>
      <c r="AF62" s="37">
        <f t="shared" si="29"/>
        <v>9.0672629975062612E-3</v>
      </c>
      <c r="AG62" s="37">
        <f t="shared" si="29"/>
        <v>9.0672629975062612E-3</v>
      </c>
      <c r="AH62" s="37">
        <f t="shared" si="29"/>
        <v>9.0672629975062612E-3</v>
      </c>
      <c r="AI62" s="37">
        <f t="shared" si="29"/>
        <v>9.0672629975062612E-3</v>
      </c>
      <c r="AJ62" s="38">
        <f t="shared" si="29"/>
        <v>9.0672629975062612E-3</v>
      </c>
    </row>
    <row r="63" spans="2:36">
      <c r="B63" s="2"/>
      <c r="C63" s="3"/>
      <c r="D63" s="3"/>
      <c r="E63" s="3"/>
      <c r="F63" s="4"/>
      <c r="P63" s="21">
        <f t="shared" si="27"/>
        <v>6</v>
      </c>
      <c r="Q63" s="37"/>
      <c r="R63" s="37"/>
      <c r="S63" s="100">
        <f>SUM(S60:S62)</f>
        <v>0.44893568995453098</v>
      </c>
      <c r="T63" s="37">
        <f>$P$63*T39</f>
        <v>6.7876572262393672E-4</v>
      </c>
      <c r="U63" s="37">
        <f t="shared" ref="U63:AJ63" si="30">$P$63*U39</f>
        <v>6.7875997817564045E-4</v>
      </c>
      <c r="V63" s="37">
        <f t="shared" si="30"/>
        <v>6.7875954879985292E-4</v>
      </c>
      <c r="W63" s="37">
        <f t="shared" si="30"/>
        <v>6.7875951674208242E-4</v>
      </c>
      <c r="X63" s="37">
        <f t="shared" si="30"/>
        <v>6.7875951435228876E-4</v>
      </c>
      <c r="Y63" s="37">
        <f t="shared" si="30"/>
        <v>6.7875951417450823E-4</v>
      </c>
      <c r="Z63" s="37">
        <f t="shared" si="30"/>
        <v>6.7875951416131999E-4</v>
      </c>
      <c r="AA63" s="37">
        <f t="shared" si="30"/>
        <v>6.787595141603454E-4</v>
      </c>
      <c r="AB63" s="37">
        <f t="shared" si="30"/>
        <v>6.7875951416027384E-4</v>
      </c>
      <c r="AC63" s="37">
        <f t="shared" si="30"/>
        <v>6.7875951416026864E-4</v>
      </c>
      <c r="AD63" s="37">
        <f t="shared" si="30"/>
        <v>6.7875951416026821E-4</v>
      </c>
      <c r="AE63" s="37">
        <f t="shared" si="30"/>
        <v>6.7875951416026821E-4</v>
      </c>
      <c r="AF63" s="37">
        <f t="shared" si="30"/>
        <v>6.7875951416026821E-4</v>
      </c>
      <c r="AG63" s="37">
        <f t="shared" si="30"/>
        <v>6.7875951416026821E-4</v>
      </c>
      <c r="AH63" s="37">
        <f t="shared" si="30"/>
        <v>6.7875951416026821E-4</v>
      </c>
      <c r="AI63" s="37">
        <f t="shared" si="30"/>
        <v>6.7875951416026821E-4</v>
      </c>
      <c r="AJ63" s="38">
        <f t="shared" si="30"/>
        <v>6.7875951416026821E-4</v>
      </c>
    </row>
    <row r="64" spans="2:36">
      <c r="B64" s="2"/>
      <c r="C64" s="3"/>
      <c r="D64" s="3"/>
      <c r="E64" s="3"/>
      <c r="F64" s="4"/>
      <c r="P64" s="21">
        <f t="shared" si="27"/>
        <v>6</v>
      </c>
      <c r="Q64" s="37"/>
      <c r="R64" s="37"/>
      <c r="S64" s="37"/>
      <c r="T64" s="100">
        <f>SUM(T60:T63)</f>
        <v>0.44956366865082104</v>
      </c>
      <c r="U64" s="37">
        <f>$P$64*U40</f>
        <v>5.0778477210042987E-5</v>
      </c>
      <c r="V64" s="37">
        <f t="shared" ref="V64:AJ64" si="31">$P$64*V40</f>
        <v>5.0778445088159932E-5</v>
      </c>
      <c r="W64" s="37">
        <f t="shared" si="31"/>
        <v>5.0778442689897171E-5</v>
      </c>
      <c r="X64" s="37">
        <f t="shared" si="31"/>
        <v>5.0778442511115154E-5</v>
      </c>
      <c r="Y64" s="37">
        <f t="shared" si="31"/>
        <v>5.077844249781528E-5</v>
      </c>
      <c r="Z64" s="37">
        <f t="shared" si="31"/>
        <v>5.0778442496828656E-5</v>
      </c>
      <c r="AA64" s="37">
        <f t="shared" si="31"/>
        <v>5.077844249675575E-5</v>
      </c>
      <c r="AB64" s="37">
        <f t="shared" si="31"/>
        <v>5.077844249675039E-5</v>
      </c>
      <c r="AC64" s="37">
        <f t="shared" si="31"/>
        <v>5.077844249675001E-5</v>
      </c>
      <c r="AD64" s="37">
        <f t="shared" si="31"/>
        <v>5.0778442496749976E-5</v>
      </c>
      <c r="AE64" s="37">
        <f t="shared" si="31"/>
        <v>5.0778442496749976E-5</v>
      </c>
      <c r="AF64" s="37">
        <f t="shared" si="31"/>
        <v>5.0778442496749976E-5</v>
      </c>
      <c r="AG64" s="37">
        <f t="shared" si="31"/>
        <v>5.0778442496749976E-5</v>
      </c>
      <c r="AH64" s="37">
        <f t="shared" si="31"/>
        <v>5.0778442496749976E-5</v>
      </c>
      <c r="AI64" s="37">
        <f t="shared" si="31"/>
        <v>5.0778442496749976E-5</v>
      </c>
      <c r="AJ64" s="38">
        <f t="shared" si="31"/>
        <v>5.0778442496749976E-5</v>
      </c>
    </row>
    <row r="65" spans="2:36" ht="15.75" thickBot="1">
      <c r="B65" s="5"/>
      <c r="C65" s="6"/>
      <c r="D65" s="6"/>
      <c r="E65" s="6"/>
      <c r="F65" s="7"/>
      <c r="P65" s="21">
        <f t="shared" si="27"/>
        <v>6</v>
      </c>
      <c r="Q65" s="37"/>
      <c r="R65" s="37"/>
      <c r="S65" s="37"/>
      <c r="T65" s="37"/>
      <c r="U65" s="100">
        <f>SUM(U60:U64)</f>
        <v>0.44961064243494714</v>
      </c>
      <c r="V65" s="37">
        <f>$P$65*V41</f>
        <v>3.7955312744290904E-6</v>
      </c>
      <c r="W65" s="37">
        <f t="shared" ref="W65:AJ65" si="32">$P$65*W41</f>
        <v>3.7955310951663879E-6</v>
      </c>
      <c r="X65" s="37">
        <f t="shared" si="32"/>
        <v>3.7955310818029863E-6</v>
      </c>
      <c r="Y65" s="37">
        <f t="shared" si="32"/>
        <v>3.7955310808088618E-6</v>
      </c>
      <c r="Z65" s="37">
        <f t="shared" si="32"/>
        <v>3.7955310807351149E-6</v>
      </c>
      <c r="AA65" s="37">
        <f t="shared" si="32"/>
        <v>3.7955310807296651E-6</v>
      </c>
      <c r="AB65" s="37">
        <f t="shared" si="32"/>
        <v>3.7955310807292649E-6</v>
      </c>
      <c r="AC65" s="37">
        <f t="shared" si="32"/>
        <v>3.7955310807292357E-6</v>
      </c>
      <c r="AD65" s="37">
        <f t="shared" si="32"/>
        <v>3.795531080729234E-6</v>
      </c>
      <c r="AE65" s="37">
        <f t="shared" si="32"/>
        <v>3.795531080729234E-6</v>
      </c>
      <c r="AF65" s="37">
        <f t="shared" si="32"/>
        <v>3.795531080729234E-6</v>
      </c>
      <c r="AG65" s="37">
        <f t="shared" si="32"/>
        <v>3.795531080729234E-6</v>
      </c>
      <c r="AH65" s="37">
        <f t="shared" si="32"/>
        <v>3.795531080729234E-6</v>
      </c>
      <c r="AI65" s="37">
        <f t="shared" si="32"/>
        <v>3.795531080729234E-6</v>
      </c>
      <c r="AJ65" s="38">
        <f t="shared" si="32"/>
        <v>3.795531080729234E-6</v>
      </c>
    </row>
    <row r="66" spans="2:36">
      <c r="P66" s="21">
        <f t="shared" si="27"/>
        <v>6</v>
      </c>
      <c r="Q66" s="37"/>
      <c r="R66" s="37"/>
      <c r="S66" s="37"/>
      <c r="T66" s="37"/>
      <c r="U66" s="37"/>
      <c r="V66" s="100">
        <f>SUM(V60:V65)</f>
        <v>0.4496141535476792</v>
      </c>
      <c r="W66" s="37">
        <f>$P$66*W42</f>
        <v>2.8337962147988905E-7</v>
      </c>
      <c r="X66" s="37">
        <f t="shared" ref="X66:AJ66" si="33">$P$66*X42</f>
        <v>2.8337962048215898E-7</v>
      </c>
      <c r="Y66" s="37">
        <f t="shared" si="33"/>
        <v>2.8337962040793624E-7</v>
      </c>
      <c r="Z66" s="37">
        <f t="shared" si="33"/>
        <v>2.8337962040243021E-7</v>
      </c>
      <c r="AA66" s="37">
        <f t="shared" si="33"/>
        <v>2.8337962040202332E-7</v>
      </c>
      <c r="AB66" s="37">
        <f t="shared" si="33"/>
        <v>2.8337962040199346E-7</v>
      </c>
      <c r="AC66" s="37">
        <f t="shared" si="33"/>
        <v>2.8337962040199123E-7</v>
      </c>
      <c r="AD66" s="37">
        <f t="shared" si="33"/>
        <v>2.8337962040199113E-7</v>
      </c>
      <c r="AE66" s="37">
        <f t="shared" si="33"/>
        <v>2.8337962040199113E-7</v>
      </c>
      <c r="AF66" s="37">
        <f t="shared" si="33"/>
        <v>2.8337962040199113E-7</v>
      </c>
      <c r="AG66" s="37">
        <f t="shared" si="33"/>
        <v>2.8337962040199113E-7</v>
      </c>
      <c r="AH66" s="37">
        <f t="shared" si="33"/>
        <v>2.8337962040199113E-7</v>
      </c>
      <c r="AI66" s="37">
        <f t="shared" si="33"/>
        <v>2.8337962040199113E-7</v>
      </c>
      <c r="AJ66" s="38">
        <f t="shared" si="33"/>
        <v>2.8337962040199113E-7</v>
      </c>
    </row>
    <row r="67" spans="2:36" ht="15.75" thickBot="1">
      <c r="P67" s="21">
        <f t="shared" si="27"/>
        <v>6</v>
      </c>
      <c r="Q67" s="37"/>
      <c r="R67" s="37"/>
      <c r="S67" s="37"/>
      <c r="T67" s="37"/>
      <c r="U67" s="37"/>
      <c r="V67" s="37"/>
      <c r="W67" s="100">
        <f>SUM(W60:W66)</f>
        <v>0.44961441569205257</v>
      </c>
      <c r="X67" s="37">
        <f>$P$67*X43</f>
        <v>2.1124950470855424E-8</v>
      </c>
      <c r="Y67" s="37">
        <f t="shared" ref="Y67:AJ67" si="34">$P$67*Y43</f>
        <v>2.112495046532238E-8</v>
      </c>
      <c r="Z67" s="37">
        <f t="shared" si="34"/>
        <v>2.1124950464911926E-8</v>
      </c>
      <c r="AA67" s="37">
        <f t="shared" si="34"/>
        <v>2.1124950464881595E-8</v>
      </c>
      <c r="AB67" s="37">
        <f t="shared" si="34"/>
        <v>2.1124950464879365E-8</v>
      </c>
      <c r="AC67" s="37">
        <f t="shared" si="34"/>
        <v>2.1124950464879203E-8</v>
      </c>
      <c r="AD67" s="37">
        <f t="shared" si="34"/>
        <v>2.1124950464879193E-8</v>
      </c>
      <c r="AE67" s="37">
        <f t="shared" si="34"/>
        <v>2.1124950464879193E-8</v>
      </c>
      <c r="AF67" s="37">
        <f t="shared" si="34"/>
        <v>2.1124950464879193E-8</v>
      </c>
      <c r="AG67" s="37">
        <f t="shared" si="34"/>
        <v>2.1124950464879193E-8</v>
      </c>
      <c r="AH67" s="37">
        <f t="shared" si="34"/>
        <v>2.1124950464879193E-8</v>
      </c>
      <c r="AI67" s="37">
        <f t="shared" si="34"/>
        <v>2.1124950464879193E-8</v>
      </c>
      <c r="AJ67" s="38">
        <f t="shared" si="34"/>
        <v>2.1124950464879193E-8</v>
      </c>
    </row>
    <row r="68" spans="2:36">
      <c r="B68" s="89"/>
      <c r="C68" s="248" t="s">
        <v>116</v>
      </c>
      <c r="D68" s="248"/>
      <c r="E68" s="248"/>
      <c r="F68" s="1"/>
      <c r="P68" s="21">
        <f t="shared" si="27"/>
        <v>6</v>
      </c>
      <c r="Q68" s="37"/>
      <c r="R68" s="37"/>
      <c r="S68" s="37"/>
      <c r="T68" s="37"/>
      <c r="U68" s="37"/>
      <c r="V68" s="37"/>
      <c r="W68" s="37"/>
      <c r="X68" s="100">
        <f>SUM(X60:X67)</f>
        <v>0.44961443523398936</v>
      </c>
      <c r="Y68" s="37">
        <f>$P$68*Y44</f>
        <v>1.5715191783718948E-9</v>
      </c>
      <c r="Z68" s="37">
        <f t="shared" ref="Z68:AJ68" si="35">$P$68*Z44</f>
        <v>1.5715191783413602E-9</v>
      </c>
      <c r="AA68" s="37">
        <f t="shared" si="35"/>
        <v>1.5715191783391039E-9</v>
      </c>
      <c r="AB68" s="37">
        <f t="shared" si="35"/>
        <v>1.5715191783389378E-9</v>
      </c>
      <c r="AC68" s="37">
        <f t="shared" si="35"/>
        <v>1.5715191783389258E-9</v>
      </c>
      <c r="AD68" s="37">
        <f t="shared" si="35"/>
        <v>1.571519178338925E-9</v>
      </c>
      <c r="AE68" s="37">
        <f t="shared" si="35"/>
        <v>1.571519178338925E-9</v>
      </c>
      <c r="AF68" s="37">
        <f t="shared" si="35"/>
        <v>1.571519178338925E-9</v>
      </c>
      <c r="AG68" s="37">
        <f t="shared" si="35"/>
        <v>1.571519178338925E-9</v>
      </c>
      <c r="AH68" s="37">
        <f t="shared" si="35"/>
        <v>1.571519178338925E-9</v>
      </c>
      <c r="AI68" s="37">
        <f t="shared" si="35"/>
        <v>1.571519178338925E-9</v>
      </c>
      <c r="AJ68" s="38">
        <f t="shared" si="35"/>
        <v>1.571519178338925E-9</v>
      </c>
    </row>
    <row r="69" spans="2:36">
      <c r="B69" s="2"/>
      <c r="C69" s="3"/>
      <c r="D69" s="3"/>
      <c r="E69" s="3"/>
      <c r="F69" s="4"/>
      <c r="P69" s="21">
        <f t="shared" si="27"/>
        <v>6</v>
      </c>
      <c r="Q69" s="37"/>
      <c r="R69" s="37"/>
      <c r="S69" s="37"/>
      <c r="T69" s="37"/>
      <c r="U69" s="37"/>
      <c r="V69" s="37"/>
      <c r="W69" s="37"/>
      <c r="X69" s="37"/>
      <c r="Y69" s="100">
        <f>SUM(Y60:Y68)</f>
        <v>0.44961443668774548</v>
      </c>
      <c r="Z69" s="37">
        <f>$P$69*Z45</f>
        <v>1.1657872772289862E-10</v>
      </c>
      <c r="AA69" s="37">
        <f t="shared" ref="AA69:AJ69" si="36">$P$69*AA45</f>
        <v>1.1657872772273122E-10</v>
      </c>
      <c r="AB69" s="37">
        <f t="shared" si="36"/>
        <v>1.1657872772271891E-10</v>
      </c>
      <c r="AC69" s="37">
        <f t="shared" si="36"/>
        <v>1.1657872772271804E-10</v>
      </c>
      <c r="AD69" s="37">
        <f t="shared" si="36"/>
        <v>1.1657872772271796E-10</v>
      </c>
      <c r="AE69" s="37">
        <f t="shared" si="36"/>
        <v>1.1657872772271796E-10</v>
      </c>
      <c r="AF69" s="37">
        <f t="shared" si="36"/>
        <v>1.1657872772271796E-10</v>
      </c>
      <c r="AG69" s="37">
        <f t="shared" si="36"/>
        <v>1.1657872772271796E-10</v>
      </c>
      <c r="AH69" s="37">
        <f t="shared" si="36"/>
        <v>1.1657872772271796E-10</v>
      </c>
      <c r="AI69" s="37">
        <f t="shared" si="36"/>
        <v>1.1657872772271796E-10</v>
      </c>
      <c r="AJ69" s="38">
        <f t="shared" si="36"/>
        <v>1.1657872772271796E-10</v>
      </c>
    </row>
    <row r="70" spans="2:36">
      <c r="B70" s="2"/>
      <c r="C70" s="3"/>
      <c r="D70" s="3"/>
      <c r="E70" s="3"/>
      <c r="F70" s="4"/>
      <c r="P70" s="21">
        <f t="shared" si="27"/>
        <v>6</v>
      </c>
      <c r="Q70" s="37"/>
      <c r="R70" s="37"/>
      <c r="S70" s="37"/>
      <c r="T70" s="37"/>
      <c r="U70" s="37"/>
      <c r="V70" s="37"/>
      <c r="W70" s="37"/>
      <c r="X70" s="37"/>
      <c r="Y70" s="37"/>
      <c r="Z70" s="100">
        <f>SUM(Z60:Z69)</f>
        <v>0.44961443679558827</v>
      </c>
      <c r="AA70" s="37">
        <f>$P$70*AA46</f>
        <v>8.614883513934686E-12</v>
      </c>
      <c r="AB70" s="37">
        <f t="shared" ref="AB70:AJ70" si="37">$P$70*AB46</f>
        <v>8.614883513933778E-12</v>
      </c>
      <c r="AC70" s="37">
        <f t="shared" si="37"/>
        <v>8.6148835139337101E-12</v>
      </c>
      <c r="AD70" s="37">
        <f t="shared" si="37"/>
        <v>8.6148835139337053E-12</v>
      </c>
      <c r="AE70" s="37">
        <f t="shared" si="37"/>
        <v>8.6148835139337053E-12</v>
      </c>
      <c r="AF70" s="37">
        <f t="shared" si="37"/>
        <v>8.6148835139337053E-12</v>
      </c>
      <c r="AG70" s="37">
        <f t="shared" si="37"/>
        <v>8.6148835139337053E-12</v>
      </c>
      <c r="AH70" s="37">
        <f t="shared" si="37"/>
        <v>8.6148835139337053E-12</v>
      </c>
      <c r="AI70" s="37">
        <f t="shared" si="37"/>
        <v>8.6148835139337053E-12</v>
      </c>
      <c r="AJ70" s="38">
        <f t="shared" si="37"/>
        <v>8.6148835139337053E-12</v>
      </c>
    </row>
    <row r="71" spans="2:36">
      <c r="B71" s="2"/>
      <c r="C71" s="3"/>
      <c r="D71" s="3"/>
      <c r="E71" s="3"/>
      <c r="F71" s="4"/>
      <c r="P71" s="21">
        <f t="shared" si="27"/>
        <v>6</v>
      </c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100">
        <f>SUM(AA60:AA70)</f>
        <v>0.44961443680355767</v>
      </c>
      <c r="AB71" s="37">
        <f>$P$71*AB47</f>
        <v>6.3326415701801887E-13</v>
      </c>
      <c r="AC71" s="37">
        <f t="shared" ref="AC71:AJ71" si="38">$P$71*AC47</f>
        <v>6.3326415701801402E-13</v>
      </c>
      <c r="AD71" s="37">
        <f t="shared" si="38"/>
        <v>6.3326415701801372E-13</v>
      </c>
      <c r="AE71" s="37">
        <f t="shared" si="38"/>
        <v>6.3326415701801372E-13</v>
      </c>
      <c r="AF71" s="37">
        <f t="shared" si="38"/>
        <v>6.3326415701801372E-13</v>
      </c>
      <c r="AG71" s="37">
        <f t="shared" si="38"/>
        <v>6.3326415701801372E-13</v>
      </c>
      <c r="AH71" s="37">
        <f t="shared" si="38"/>
        <v>6.3326415701801372E-13</v>
      </c>
      <c r="AI71" s="37">
        <f t="shared" si="38"/>
        <v>6.3326415701801372E-13</v>
      </c>
      <c r="AJ71" s="38">
        <f t="shared" si="38"/>
        <v>6.3326415701801372E-13</v>
      </c>
    </row>
    <row r="72" spans="2:36">
      <c r="B72" s="2"/>
      <c r="C72" s="3"/>
      <c r="D72" s="3"/>
      <c r="E72" s="3"/>
      <c r="F72" s="4"/>
      <c r="P72" s="21">
        <f t="shared" si="27"/>
        <v>6</v>
      </c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100">
        <f>SUM(AB60:AB71)</f>
        <v>0.44961443680414342</v>
      </c>
      <c r="AC72" s="37">
        <f>$P$72*AC48</f>
        <v>4.6209601123649632E-14</v>
      </c>
      <c r="AD72" s="37">
        <f t="shared" ref="AD72:AJ72" si="39">$P$72*AD48</f>
        <v>4.6209601123649613E-14</v>
      </c>
      <c r="AE72" s="37">
        <f t="shared" si="39"/>
        <v>4.6209601123649613E-14</v>
      </c>
      <c r="AF72" s="37">
        <f t="shared" si="39"/>
        <v>4.6209601123649613E-14</v>
      </c>
      <c r="AG72" s="37">
        <f t="shared" si="39"/>
        <v>4.6209601123649613E-14</v>
      </c>
      <c r="AH72" s="37">
        <f t="shared" si="39"/>
        <v>4.6209601123649613E-14</v>
      </c>
      <c r="AI72" s="37">
        <f t="shared" si="39"/>
        <v>4.6209601123649613E-14</v>
      </c>
      <c r="AJ72" s="38">
        <f t="shared" si="39"/>
        <v>4.6209601123649613E-14</v>
      </c>
    </row>
    <row r="73" spans="2:36">
      <c r="B73" s="2"/>
      <c r="C73" s="3"/>
      <c r="D73" s="3"/>
      <c r="E73" s="3"/>
      <c r="F73" s="4"/>
      <c r="P73" s="21">
        <f t="shared" si="27"/>
        <v>6</v>
      </c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100">
        <f>SUM(AC60:AC72)</f>
        <v>0.44961443680418611</v>
      </c>
      <c r="AD73" s="37">
        <f>$P$73*AD49</f>
        <v>3.3371990190035792E-15</v>
      </c>
      <c r="AE73" s="37">
        <f t="shared" ref="AE73:AJ73" si="40">$P$73*AE49</f>
        <v>3.3371990190035792E-15</v>
      </c>
      <c r="AF73" s="37">
        <f t="shared" si="40"/>
        <v>3.3371990190035792E-15</v>
      </c>
      <c r="AG73" s="37">
        <f t="shared" si="40"/>
        <v>3.3371990190035792E-15</v>
      </c>
      <c r="AH73" s="37">
        <f t="shared" si="40"/>
        <v>3.3371990190035792E-15</v>
      </c>
      <c r="AI73" s="37">
        <f t="shared" si="40"/>
        <v>3.3371990190035792E-15</v>
      </c>
      <c r="AJ73" s="38">
        <f t="shared" si="40"/>
        <v>3.3371990190035792E-15</v>
      </c>
    </row>
    <row r="74" spans="2:36">
      <c r="B74" s="2"/>
      <c r="C74" s="3"/>
      <c r="D74" s="3"/>
      <c r="E74" s="3"/>
      <c r="F74" s="4"/>
      <c r="P74" s="21">
        <f t="shared" si="27"/>
        <v>6</v>
      </c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100">
        <f>SUM(AD60:AD73)</f>
        <v>0.44961443680418928</v>
      </c>
      <c r="AE74" s="37">
        <f>$P$74*AE50</f>
        <v>2.3743781989825422E-16</v>
      </c>
      <c r="AF74" s="37">
        <f t="shared" ref="AF74:AJ74" si="41">$P$74*AF50</f>
        <v>2.3743781989825422E-16</v>
      </c>
      <c r="AG74" s="37">
        <f t="shared" si="41"/>
        <v>2.3743781989825422E-16</v>
      </c>
      <c r="AH74" s="37">
        <f t="shared" si="41"/>
        <v>2.3743781989825422E-16</v>
      </c>
      <c r="AI74" s="37">
        <f t="shared" si="41"/>
        <v>2.3743781989825422E-16</v>
      </c>
      <c r="AJ74" s="38">
        <f t="shared" si="41"/>
        <v>2.3743781989825422E-16</v>
      </c>
    </row>
    <row r="75" spans="2:36">
      <c r="B75" s="2"/>
      <c r="C75" s="3"/>
      <c r="D75" s="3"/>
      <c r="E75" s="3"/>
      <c r="F75" s="4"/>
      <c r="P75" s="21">
        <f t="shared" si="27"/>
        <v>6</v>
      </c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100">
        <f>SUM(AE60:AE74)</f>
        <v>0.4496144368041895</v>
      </c>
      <c r="AF75" s="37">
        <f>$P$75*AF51</f>
        <v>1.6522625839667646E-17</v>
      </c>
      <c r="AG75" s="37">
        <f t="shared" ref="AG75:AJ75" si="42">$P$75*AG51</f>
        <v>1.6522625839667646E-17</v>
      </c>
      <c r="AH75" s="37">
        <f t="shared" si="42"/>
        <v>1.6522625839667646E-17</v>
      </c>
      <c r="AI75" s="37">
        <f t="shared" si="42"/>
        <v>1.6522625839667646E-17</v>
      </c>
      <c r="AJ75" s="38">
        <f t="shared" si="42"/>
        <v>1.6522625839667646E-17</v>
      </c>
    </row>
    <row r="76" spans="2:36">
      <c r="B76" s="2"/>
      <c r="C76" s="3"/>
      <c r="D76" s="3"/>
      <c r="E76" s="3"/>
      <c r="F76" s="4"/>
      <c r="P76" s="21">
        <f t="shared" si="27"/>
        <v>6</v>
      </c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100">
        <f>SUM(AF60:AF75)</f>
        <v>0.4496144368041895</v>
      </c>
      <c r="AG76" s="37">
        <f>$P$76*AG52</f>
        <v>1.1106758727049315E-18</v>
      </c>
      <c r="AH76" s="37">
        <f t="shared" ref="AH76:AJ76" si="43">$P$76*AH52</f>
        <v>1.1106758727049315E-18</v>
      </c>
      <c r="AI76" s="37">
        <f t="shared" si="43"/>
        <v>1.1106758727049315E-18</v>
      </c>
      <c r="AJ76" s="38">
        <f t="shared" si="43"/>
        <v>1.1106758727049315E-18</v>
      </c>
    </row>
    <row r="77" spans="2:36">
      <c r="B77" s="2"/>
      <c r="C77" s="3"/>
      <c r="D77" s="3"/>
      <c r="E77" s="3"/>
      <c r="F77" s="4"/>
      <c r="P77" s="21">
        <f t="shared" si="27"/>
        <v>6</v>
      </c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100">
        <f>SUM(AG60:AG76)</f>
        <v>0.4496144368041895</v>
      </c>
      <c r="AH77" s="37">
        <f>$P$77*AH53</f>
        <v>7.0448583925855673E-20</v>
      </c>
      <c r="AI77" s="37">
        <f t="shared" ref="AI77:AJ77" si="44">$P$77*AI53</f>
        <v>7.0448583925855673E-20</v>
      </c>
      <c r="AJ77" s="38">
        <f t="shared" si="44"/>
        <v>7.0448583925855673E-20</v>
      </c>
    </row>
    <row r="78" spans="2:36">
      <c r="B78" s="2"/>
      <c r="C78" s="3"/>
      <c r="D78" s="3"/>
      <c r="E78" s="3"/>
      <c r="F78" s="4"/>
      <c r="P78" s="21">
        <f t="shared" si="27"/>
        <v>6</v>
      </c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100">
        <f>SUM(AH60:AH77)</f>
        <v>0.4496144368041895</v>
      </c>
      <c r="AI78" s="37">
        <f>$P$78*AI54</f>
        <v>3.9984331417377546E-21</v>
      </c>
      <c r="AJ78" s="38">
        <f>$P$78*AJ54</f>
        <v>3.9984331417377546E-21</v>
      </c>
    </row>
    <row r="79" spans="2:36">
      <c r="B79" s="2"/>
      <c r="C79" s="3"/>
      <c r="D79" s="3"/>
      <c r="E79" s="3"/>
      <c r="F79" s="4"/>
      <c r="P79" s="43">
        <f t="shared" si="27"/>
        <v>6</v>
      </c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100">
        <f>SUM(AI60:AI78)</f>
        <v>0.4496144368041895</v>
      </c>
      <c r="AJ79" s="38">
        <f>$P$79*AJ55</f>
        <v>1.7136142036018949E-22</v>
      </c>
    </row>
    <row r="80" spans="2:36">
      <c r="B80" s="2"/>
      <c r="C80" s="3"/>
      <c r="D80" s="3"/>
      <c r="E80" s="3"/>
      <c r="F80" s="4"/>
      <c r="P80" s="1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1">
        <f>SUM(AJ60:AJ79)</f>
        <v>0.4496144368041895</v>
      </c>
    </row>
    <row r="81" spans="2:19" ht="15.75" thickBot="1">
      <c r="B81" s="5"/>
      <c r="C81" s="6"/>
      <c r="D81" s="6"/>
      <c r="E81" s="6"/>
      <c r="F81" s="7"/>
    </row>
    <row r="83" spans="2:19" ht="15.75" thickBot="1">
      <c r="J83" s="246" t="s">
        <v>181</v>
      </c>
      <c r="K83" s="246"/>
    </row>
    <row r="84" spans="2:19" ht="15.75" thickBot="1">
      <c r="B84" s="89"/>
      <c r="C84" s="248" t="s">
        <v>117</v>
      </c>
      <c r="D84" s="248"/>
      <c r="E84" s="248"/>
      <c r="F84" s="1"/>
    </row>
    <row r="85" spans="2:19">
      <c r="B85" s="2"/>
      <c r="C85" s="3"/>
      <c r="D85" s="3"/>
      <c r="E85" s="3"/>
      <c r="F85" s="4"/>
      <c r="J85" s="61" t="s">
        <v>14</v>
      </c>
      <c r="K85" s="10"/>
      <c r="L85" s="60"/>
      <c r="M85" s="29" t="s">
        <v>15</v>
      </c>
      <c r="N85" s="104" t="s">
        <v>16</v>
      </c>
      <c r="O85" s="28" t="s">
        <v>18</v>
      </c>
      <c r="R85" s="67" t="s">
        <v>21</v>
      </c>
      <c r="S85" s="68">
        <f>O107/(F5-O107)/F11</f>
        <v>43.482557415544342</v>
      </c>
    </row>
    <row r="86" spans="2:19" ht="15.75" thickBot="1">
      <c r="B86" s="2"/>
      <c r="C86" s="3"/>
      <c r="D86" s="3"/>
      <c r="E86" s="3"/>
      <c r="F86" s="4"/>
      <c r="J86" s="95">
        <f>J34</f>
        <v>0</v>
      </c>
      <c r="K86" s="10"/>
      <c r="L86" s="57"/>
      <c r="M86" s="23">
        <f>M87*L87/(J106*$F$11)</f>
        <v>3.7416560283486681E-26</v>
      </c>
      <c r="N86" s="23">
        <f t="shared" ref="N86:N104" si="45">$N$106*M86</f>
        <v>2.3867052656903388E-26</v>
      </c>
      <c r="O86" s="22">
        <f>N86*J86</f>
        <v>0</v>
      </c>
      <c r="R86" s="69" t="s">
        <v>182</v>
      </c>
      <c r="S86" s="70">
        <f>O107</f>
        <v>19.55038556319581</v>
      </c>
    </row>
    <row r="87" spans="2:19">
      <c r="B87" s="2"/>
      <c r="C87" s="3"/>
      <c r="D87" s="3"/>
      <c r="E87" s="3"/>
      <c r="F87" s="4"/>
      <c r="J87" s="95">
        <f t="shared" ref="J87:J106" si="46">J35</f>
        <v>1</v>
      </c>
      <c r="K87" s="13" t="s">
        <v>161</v>
      </c>
      <c r="L87" s="38">
        <f>Q60</f>
        <v>0.36710859535423718</v>
      </c>
      <c r="M87" s="23">
        <f>M88*L88/(J105*$F$11)</f>
        <v>2.0384464301295917E-24</v>
      </c>
      <c r="N87" s="23">
        <f t="shared" si="45"/>
        <v>1.3002720698420668E-24</v>
      </c>
      <c r="O87" s="22">
        <f t="shared" ref="O87:O106" si="47">N87*J87</f>
        <v>1.3002720698420668E-24</v>
      </c>
    </row>
    <row r="88" spans="2:19">
      <c r="B88" s="2"/>
      <c r="C88" s="3"/>
      <c r="D88" s="3"/>
      <c r="E88" s="3"/>
      <c r="F88" s="4"/>
      <c r="J88" s="95">
        <f t="shared" si="46"/>
        <v>2</v>
      </c>
      <c r="K88" s="13" t="s">
        <v>162</v>
      </c>
      <c r="L88" s="38">
        <f>R62</f>
        <v>0.44053313785274323</v>
      </c>
      <c r="M88" s="23">
        <f>M89*L89/(J104*$F$11)</f>
        <v>8.7917295759504613E-23</v>
      </c>
      <c r="N88" s="23">
        <f t="shared" si="45"/>
        <v>5.6080161068966973E-23</v>
      </c>
      <c r="O88" s="22">
        <f t="shared" si="47"/>
        <v>1.1216032213793395E-22</v>
      </c>
    </row>
    <row r="89" spans="2:19">
      <c r="B89" s="2"/>
      <c r="C89" s="3"/>
      <c r="D89" s="3"/>
      <c r="E89" s="3"/>
      <c r="F89" s="4"/>
      <c r="J89" s="95">
        <f t="shared" si="46"/>
        <v>3</v>
      </c>
      <c r="K89" s="13" t="s">
        <v>163</v>
      </c>
      <c r="L89" s="38">
        <f>S63</f>
        <v>0.44893568995453098</v>
      </c>
      <c r="M89" s="23">
        <f>M90*L90/(J103*$F$11)</f>
        <v>3.5250289943117748E-21</v>
      </c>
      <c r="N89" s="23">
        <f t="shared" si="45"/>
        <v>2.2485245032393028E-21</v>
      </c>
      <c r="O89" s="22">
        <f t="shared" si="47"/>
        <v>6.7455735097179083E-21</v>
      </c>
    </row>
    <row r="90" spans="2:19">
      <c r="B90" s="2"/>
      <c r="C90" s="3"/>
      <c r="D90" s="3"/>
      <c r="E90" s="3"/>
      <c r="F90" s="4"/>
      <c r="J90" s="95">
        <f t="shared" si="46"/>
        <v>4</v>
      </c>
      <c r="K90" s="13" t="s">
        <v>164</v>
      </c>
      <c r="L90" s="38">
        <f>T64</f>
        <v>0.44956366865082104</v>
      </c>
      <c r="M90" s="23">
        <f>M91*L91/(J102*$F$11)</f>
        <v>1.3329701015017891E-19</v>
      </c>
      <c r="N90" s="23">
        <f t="shared" si="45"/>
        <v>8.5026703046944123E-20</v>
      </c>
      <c r="O90" s="22">
        <f t="shared" si="47"/>
        <v>3.4010681218777649E-19</v>
      </c>
    </row>
    <row r="91" spans="2:19">
      <c r="B91" s="2"/>
      <c r="C91" s="3"/>
      <c r="D91" s="3"/>
      <c r="E91" s="3"/>
      <c r="F91" s="4"/>
      <c r="J91" s="95">
        <f t="shared" si="46"/>
        <v>5</v>
      </c>
      <c r="K91" s="13" t="s">
        <v>165</v>
      </c>
      <c r="L91" s="38">
        <f>U65</f>
        <v>0.44961064243494714</v>
      </c>
      <c r="M91" s="23">
        <f>M92*L92/(J101*$F$11)</f>
        <v>4.7435535574793348E-18</v>
      </c>
      <c r="N91" s="23">
        <f t="shared" si="45"/>
        <v>3.0257896952426841E-18</v>
      </c>
      <c r="O91" s="22">
        <f t="shared" si="47"/>
        <v>1.512894847621342E-17</v>
      </c>
    </row>
    <row r="92" spans="2:19">
      <c r="B92" s="2"/>
      <c r="C92" s="3"/>
      <c r="D92" s="3"/>
      <c r="E92" s="3"/>
      <c r="F92" s="4"/>
      <c r="J92" s="95">
        <f t="shared" si="46"/>
        <v>6</v>
      </c>
      <c r="K92" s="13" t="s">
        <v>166</v>
      </c>
      <c r="L92" s="38">
        <f>V66</f>
        <v>0.4496141535476792</v>
      </c>
      <c r="M92" s="23">
        <f>M93*L93/(J100*$F$11)</f>
        <v>1.5825414480561851E-16</v>
      </c>
      <c r="N92" s="23">
        <f t="shared" si="45"/>
        <v>1.0094621148047828E-16</v>
      </c>
      <c r="O92" s="22">
        <f t="shared" si="47"/>
        <v>6.0567726888286973E-16</v>
      </c>
    </row>
    <row r="93" spans="2:19">
      <c r="B93" s="2"/>
      <c r="C93" s="3"/>
      <c r="D93" s="3"/>
      <c r="E93" s="3"/>
      <c r="F93" s="4"/>
      <c r="J93" s="95">
        <f t="shared" si="46"/>
        <v>7</v>
      </c>
      <c r="K93" s="13" t="s">
        <v>167</v>
      </c>
      <c r="L93" s="38">
        <f>W67</f>
        <v>0.44961441569205257</v>
      </c>
      <c r="M93" s="23">
        <f>M94*L94/(J99*$F$11)</f>
        <v>4.9276845891794691E-15</v>
      </c>
      <c r="N93" s="23">
        <f t="shared" si="45"/>
        <v>3.1432421012378066E-15</v>
      </c>
      <c r="O93" s="22">
        <f t="shared" si="47"/>
        <v>2.2002694708664645E-14</v>
      </c>
    </row>
    <row r="94" spans="2:19">
      <c r="B94" s="2"/>
      <c r="C94" s="3"/>
      <c r="D94" s="3"/>
      <c r="E94" s="3"/>
      <c r="F94" s="4"/>
      <c r="J94" s="95">
        <f t="shared" si="46"/>
        <v>8</v>
      </c>
      <c r="K94" s="13" t="s">
        <v>168</v>
      </c>
      <c r="L94" s="38">
        <f>X68</f>
        <v>0.44961443523398936</v>
      </c>
      <c r="M94" s="23">
        <f>M95*L95/(J98*$F$11)</f>
        <v>1.4247740872909229E-13</v>
      </c>
      <c r="N94" s="23">
        <f t="shared" si="45"/>
        <v>9.088264102291536E-14</v>
      </c>
      <c r="O94" s="22">
        <f t="shared" si="47"/>
        <v>7.2706112818332288E-13</v>
      </c>
    </row>
    <row r="95" spans="2:19" ht="15.75" thickBot="1">
      <c r="B95" s="5"/>
      <c r="C95" s="6"/>
      <c r="D95" s="6"/>
      <c r="E95" s="6"/>
      <c r="F95" s="7"/>
      <c r="J95" s="95">
        <f t="shared" si="46"/>
        <v>9</v>
      </c>
      <c r="K95" s="13" t="s">
        <v>169</v>
      </c>
      <c r="L95" s="38">
        <f>Y69</f>
        <v>0.44961443668774548</v>
      </c>
      <c r="M95" s="23">
        <f>M96*L96/(J97*$F$11)</f>
        <v>3.8026557095107335E-12</v>
      </c>
      <c r="N95" s="23">
        <f t="shared" si="45"/>
        <v>2.425615379055085E-12</v>
      </c>
      <c r="O95" s="22">
        <f t="shared" si="47"/>
        <v>2.1830538411495766E-11</v>
      </c>
    </row>
    <row r="96" spans="2:19">
      <c r="J96" s="95">
        <f t="shared" si="46"/>
        <v>10</v>
      </c>
      <c r="K96" s="13" t="s">
        <v>170</v>
      </c>
      <c r="L96" s="38">
        <f>Z70</f>
        <v>0.44961443679558827</v>
      </c>
      <c r="M96" s="23">
        <f>M97*L97/(J96*$F$11)</f>
        <v>9.3033518013202076E-11</v>
      </c>
      <c r="N96" s="23">
        <f t="shared" si="45"/>
        <v>5.9343666452900122E-11</v>
      </c>
      <c r="O96" s="22">
        <f t="shared" si="47"/>
        <v>5.9343666452900119E-10</v>
      </c>
    </row>
    <row r="97" spans="10:15">
      <c r="J97" s="95">
        <f t="shared" si="46"/>
        <v>11</v>
      </c>
      <c r="K97" s="13" t="s">
        <v>170</v>
      </c>
      <c r="L97" s="38">
        <f>AA71</f>
        <v>0.44961443680355767</v>
      </c>
      <c r="M97" s="23">
        <f>M98*L98/(J95*$F$11)</f>
        <v>2.0691844032990786E-9</v>
      </c>
      <c r="N97" s="23">
        <f t="shared" si="45"/>
        <v>1.3198790251218765E-9</v>
      </c>
      <c r="O97" s="22">
        <f t="shared" si="47"/>
        <v>1.4518669276340641E-8</v>
      </c>
    </row>
    <row r="98" spans="10:15">
      <c r="J98" s="95">
        <f t="shared" si="46"/>
        <v>12</v>
      </c>
      <c r="K98" s="13" t="s">
        <v>172</v>
      </c>
      <c r="L98" s="38">
        <f>AB72</f>
        <v>0.44961443680414342</v>
      </c>
      <c r="M98" s="23">
        <f>M99*L99/(J94*$F$11)</f>
        <v>4.1419176310399318E-8</v>
      </c>
      <c r="N98" s="23">
        <f t="shared" si="45"/>
        <v>2.6420217532453173E-8</v>
      </c>
      <c r="O98" s="22">
        <f t="shared" si="47"/>
        <v>3.1704261038943809E-7</v>
      </c>
    </row>
    <row r="99" spans="10:15">
      <c r="J99" s="95">
        <f t="shared" si="46"/>
        <v>13</v>
      </c>
      <c r="K99" s="13" t="s">
        <v>173</v>
      </c>
      <c r="L99" s="38">
        <f>AC73</f>
        <v>0.44961443680418611</v>
      </c>
      <c r="M99" s="23">
        <f>M100*L100/(J93*$F$11)</f>
        <v>7.3697235533276249E-7</v>
      </c>
      <c r="N99" s="23">
        <f t="shared" si="45"/>
        <v>4.7009553732741155E-7</v>
      </c>
      <c r="O99" s="22">
        <f t="shared" si="47"/>
        <v>6.1112419852563505E-6</v>
      </c>
    </row>
    <row r="100" spans="10:15">
      <c r="J100" s="95">
        <f t="shared" si="46"/>
        <v>14</v>
      </c>
      <c r="K100" s="13" t="s">
        <v>174</v>
      </c>
      <c r="L100" s="38">
        <f>AD74</f>
        <v>0.44961443680418928</v>
      </c>
      <c r="M100" s="23">
        <f>M101*L101/(J92*$F$11)</f>
        <v>1.1473845288415505E-5</v>
      </c>
      <c r="N100" s="23">
        <f t="shared" si="45"/>
        <v>7.3188681054852196E-6</v>
      </c>
      <c r="O100" s="22">
        <f t="shared" si="47"/>
        <v>1.0246415347679307E-4</v>
      </c>
    </row>
    <row r="101" spans="10:15">
      <c r="J101" s="95">
        <f t="shared" si="46"/>
        <v>15</v>
      </c>
      <c r="K101" s="13" t="s">
        <v>175</v>
      </c>
      <c r="L101" s="38">
        <f>AE75</f>
        <v>0.4496144368041895</v>
      </c>
      <c r="M101" s="23">
        <f>M102*L102/(J91*$F$11)</f>
        <v>1.5311579454570473E-4</v>
      </c>
      <c r="N101" s="23">
        <f t="shared" si="45"/>
        <v>9.7668591215712794E-5</v>
      </c>
      <c r="O101" s="22">
        <f t="shared" si="47"/>
        <v>1.4650288682356918E-3</v>
      </c>
    </row>
    <row r="102" spans="10:15">
      <c r="J102" s="95">
        <f t="shared" si="46"/>
        <v>16</v>
      </c>
      <c r="K102" s="13" t="s">
        <v>176</v>
      </c>
      <c r="L102" s="38">
        <f>AF76</f>
        <v>0.4496144368041895</v>
      </c>
      <c r="M102" s="23">
        <f>M103*L103/(J90*$F$11)</f>
        <v>1.7027455305265011E-3</v>
      </c>
      <c r="N102" s="23">
        <f t="shared" si="45"/>
        <v>1.086137179112069E-3</v>
      </c>
      <c r="O102" s="22">
        <f t="shared" si="47"/>
        <v>1.7378194865793103E-2</v>
      </c>
    </row>
    <row r="103" spans="10:15">
      <c r="J103" s="95">
        <f t="shared" si="46"/>
        <v>17</v>
      </c>
      <c r="K103" s="13" t="s">
        <v>177</v>
      </c>
      <c r="L103" s="38">
        <f>AG77</f>
        <v>0.4496144368041895</v>
      </c>
      <c r="M103" s="23">
        <f>M104*L104/(J89*$F$11)</f>
        <v>1.5148495165141324E-2</v>
      </c>
      <c r="N103" s="23">
        <f t="shared" si="45"/>
        <v>9.6628318862019974E-3</v>
      </c>
      <c r="O103" s="22">
        <f t="shared" si="47"/>
        <v>0.16426814206543394</v>
      </c>
    </row>
    <row r="104" spans="10:15">
      <c r="J104" s="95">
        <f t="shared" si="46"/>
        <v>18</v>
      </c>
      <c r="K104" s="13" t="s">
        <v>178</v>
      </c>
      <c r="L104" s="38">
        <f>AH78</f>
        <v>0.4496144368041895</v>
      </c>
      <c r="M104" s="23">
        <f>M105*L105/(J88*$F$11)</f>
        <v>0.10107657089137426</v>
      </c>
      <c r="N104" s="23">
        <f t="shared" si="45"/>
        <v>6.4474121126209968E-2</v>
      </c>
      <c r="O104" s="22">
        <f t="shared" si="47"/>
        <v>1.1605341802717795</v>
      </c>
    </row>
    <row r="105" spans="10:15">
      <c r="J105" s="95">
        <f t="shared" si="46"/>
        <v>19</v>
      </c>
      <c r="K105" s="13" t="s">
        <v>179</v>
      </c>
      <c r="L105" s="38">
        <f>AI79</f>
        <v>0.4496144368041895</v>
      </c>
      <c r="M105" s="23">
        <f>L106/$F$11</f>
        <v>0.4496144368041895</v>
      </c>
      <c r="N105" s="23">
        <f>$N$106*M105</f>
        <v>0.28679737948133965</v>
      </c>
      <c r="O105" s="22">
        <f t="shared" si="47"/>
        <v>5.4491502101454534</v>
      </c>
    </row>
    <row r="106" spans="10:15">
      <c r="J106" s="96">
        <f t="shared" si="46"/>
        <v>20</v>
      </c>
      <c r="K106" s="13" t="s">
        <v>180</v>
      </c>
      <c r="L106" s="103">
        <f>AJ80</f>
        <v>0.4496144368041895</v>
      </c>
      <c r="M106" s="24">
        <v>1</v>
      </c>
      <c r="N106" s="24">
        <f>1/M107</f>
        <v>0.63787404497031774</v>
      </c>
      <c r="O106" s="22">
        <f t="shared" si="47"/>
        <v>12.757480899406355</v>
      </c>
    </row>
    <row r="107" spans="10:15">
      <c r="M107" s="25">
        <f>SUM(M86:M106)</f>
        <v>1.5677076185887655</v>
      </c>
      <c r="N107" s="25">
        <f>SUM(N86:N106)</f>
        <v>1</v>
      </c>
      <c r="O107" s="25">
        <f>SUM(O86:O106)</f>
        <v>19.55038556319581</v>
      </c>
    </row>
  </sheetData>
  <mergeCells count="12">
    <mergeCell ref="B1:C1"/>
    <mergeCell ref="B2:H2"/>
    <mergeCell ref="C68:E68"/>
    <mergeCell ref="C84:E84"/>
    <mergeCell ref="I31:J31"/>
    <mergeCell ref="B4:D4"/>
    <mergeCell ref="B16:D16"/>
    <mergeCell ref="J83:K83"/>
    <mergeCell ref="B18:F18"/>
    <mergeCell ref="I4:J4"/>
    <mergeCell ref="C34:E34"/>
    <mergeCell ref="C51:E5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57"/>
  <sheetViews>
    <sheetView workbookViewId="0">
      <selection activeCell="D10" sqref="D10"/>
    </sheetView>
  </sheetViews>
  <sheetFormatPr defaultRowHeight="15"/>
  <cols>
    <col min="2" max="2" width="7.42578125" customWidth="1"/>
    <col min="3" max="3" width="8" customWidth="1"/>
    <col min="4" max="4" width="7.7109375" customWidth="1"/>
    <col min="6" max="6" width="9.42578125" customWidth="1"/>
    <col min="7" max="7" width="5.42578125" customWidth="1"/>
    <col min="8" max="8" width="7.85546875" customWidth="1"/>
    <col min="9" max="9" width="7.28515625" customWidth="1"/>
    <col min="10" max="10" width="7.85546875" customWidth="1"/>
    <col min="11" max="11" width="8.28515625" customWidth="1"/>
    <col min="13" max="13" width="4.5703125" customWidth="1"/>
    <col min="16" max="16" width="9.140625" style="146"/>
  </cols>
  <sheetData>
    <row r="1" spans="1:19">
      <c r="A1" t="s">
        <v>253</v>
      </c>
    </row>
    <row r="2" spans="1:19">
      <c r="A2" t="s">
        <v>197</v>
      </c>
      <c r="N2" s="145"/>
      <c r="Q2">
        <f ca="1">Q57</f>
        <v>1850624032753.6846</v>
      </c>
      <c r="R2" s="147">
        <f ca="1">R57</f>
        <v>1.0000000000000002</v>
      </c>
      <c r="S2" s="147">
        <f ca="1">S57</f>
        <v>34.016031968823462</v>
      </c>
    </row>
    <row r="3" spans="1:19">
      <c r="A3" t="s">
        <v>198</v>
      </c>
      <c r="H3" s="132" t="s">
        <v>199</v>
      </c>
      <c r="I3" s="132" t="s">
        <v>200</v>
      </c>
      <c r="O3" s="132" t="s">
        <v>201</v>
      </c>
      <c r="P3" s="146" t="s">
        <v>202</v>
      </c>
    </row>
    <row r="4" spans="1:19">
      <c r="A4" t="s">
        <v>203</v>
      </c>
      <c r="H4" t="s">
        <v>204</v>
      </c>
      <c r="I4" t="s">
        <v>205</v>
      </c>
      <c r="N4" t="s">
        <v>206</v>
      </c>
      <c r="O4" t="s">
        <v>207</v>
      </c>
    </row>
    <row r="5" spans="1:19">
      <c r="A5" t="s">
        <v>208</v>
      </c>
      <c r="H5" s="148" t="s">
        <v>195</v>
      </c>
      <c r="I5" s="148" t="s">
        <v>196</v>
      </c>
      <c r="J5" s="132" t="s">
        <v>209</v>
      </c>
      <c r="K5" s="132" t="s">
        <v>210</v>
      </c>
      <c r="L5" s="149" t="s">
        <v>211</v>
      </c>
      <c r="N5" s="150" t="s">
        <v>14</v>
      </c>
      <c r="O5" s="150" t="s">
        <v>183</v>
      </c>
      <c r="Q5" t="s">
        <v>212</v>
      </c>
      <c r="R5" t="s">
        <v>213</v>
      </c>
      <c r="S5" s="149" t="s">
        <v>186</v>
      </c>
    </row>
    <row r="6" spans="1:19">
      <c r="A6" s="266" t="s">
        <v>190</v>
      </c>
      <c r="B6" s="267"/>
      <c r="C6" s="267"/>
      <c r="D6" s="267"/>
      <c r="E6" s="267"/>
      <c r="F6" s="268"/>
      <c r="G6" s="152"/>
      <c r="H6" s="153">
        <f ca="1">MIN(I6:I16)</f>
        <v>0</v>
      </c>
      <c r="I6" s="154">
        <f ca="1">$B$9</f>
        <v>4</v>
      </c>
      <c r="J6" s="155">
        <v>1</v>
      </c>
      <c r="K6" s="122">
        <f ca="1">1/$J$17</f>
        <v>0.99600400799193622</v>
      </c>
      <c r="L6" s="152">
        <f ca="1">K6*I6</f>
        <v>3.9840160319677449</v>
      </c>
      <c r="N6" s="139">
        <f>MIN(O6:O56)</f>
        <v>0</v>
      </c>
      <c r="O6" s="140">
        <f>$A$9</f>
        <v>50</v>
      </c>
      <c r="P6" s="146">
        <v>0</v>
      </c>
      <c r="Q6">
        <v>1</v>
      </c>
      <c r="R6">
        <f ca="1">1/Q57</f>
        <v>5.403582695897577E-13</v>
      </c>
      <c r="S6">
        <f ca="1">N6*R6</f>
        <v>0</v>
      </c>
    </row>
    <row r="7" spans="1:19">
      <c r="A7" s="10" t="s">
        <v>214</v>
      </c>
      <c r="B7" s="10" t="s">
        <v>215</v>
      </c>
      <c r="C7" s="266" t="s">
        <v>216</v>
      </c>
      <c r="D7" s="267"/>
      <c r="E7" s="267"/>
      <c r="F7" s="268"/>
      <c r="G7" s="152"/>
      <c r="H7" s="156">
        <f ca="1">IF(H6+1&lt;=$B$9,H6+1,0)</f>
        <v>1</v>
      </c>
      <c r="I7" s="157">
        <f ca="1">IF(I6-1&gt;0,I6-1,0)</f>
        <v>3</v>
      </c>
      <c r="J7" s="155">
        <f ca="1">J6*I6*$C$13</f>
        <v>4.0000000000000001E-3</v>
      </c>
      <c r="K7" s="122">
        <f ca="1">K6*I6*$C$13</f>
        <v>3.9840160319677452E-3</v>
      </c>
      <c r="L7" s="152">
        <f t="shared" ref="L7:L16" ca="1" si="0">K7*I7</f>
        <v>1.1952048095903237E-2</v>
      </c>
      <c r="N7" s="141">
        <f>IF(N6+1&lt;=$A$9,N6+1,0)</f>
        <v>1</v>
      </c>
      <c r="O7" s="140">
        <f>IF(O6-1&gt;0,O6-1,0)</f>
        <v>49</v>
      </c>
      <c r="P7" s="158">
        <f ca="1">SUMPRODUCT($C$21:$C$31,$K$6:$K$16)</f>
        <v>0.99999999997609601</v>
      </c>
      <c r="Q7">
        <f ca="1">O6/P7*$E$13</f>
        <v>12.500000000298799</v>
      </c>
      <c r="R7">
        <f ca="1">R6*O6/P7*$E$13</f>
        <v>6.7544783700334303E-12</v>
      </c>
      <c r="S7">
        <f t="shared" ref="S7:S56" ca="1" si="1">N7*R7</f>
        <v>6.7544783700334303E-12</v>
      </c>
    </row>
    <row r="8" spans="1:19">
      <c r="A8" s="149" t="s">
        <v>4</v>
      </c>
      <c r="B8" s="149" t="s">
        <v>45</v>
      </c>
      <c r="C8" s="149" t="s">
        <v>191</v>
      </c>
      <c r="D8" s="149" t="s">
        <v>192</v>
      </c>
      <c r="E8" s="149" t="s">
        <v>193</v>
      </c>
      <c r="F8" s="149" t="s">
        <v>194</v>
      </c>
      <c r="G8" s="152"/>
      <c r="H8" s="156">
        <f ca="1">IF(AND(H7&lt;&gt;0,H7+1&lt;=$B$9 ),H7+1,0)</f>
        <v>2</v>
      </c>
      <c r="I8" s="157">
        <f t="shared" ref="I8:I16" ca="1" si="2">IF(I7-1&gt;0,I7-1,0)</f>
        <v>2</v>
      </c>
      <c r="J8" s="155">
        <f t="shared" ref="J8:J16" ca="1" si="3">J7*I7*$C$13</f>
        <v>1.2E-5</v>
      </c>
      <c r="K8" s="122">
        <f ca="1">K7*I7*$C$13</f>
        <v>1.1952048095903237E-5</v>
      </c>
      <c r="L8" s="152">
        <f t="shared" ca="1" si="0"/>
        <v>2.3904096191806473E-5</v>
      </c>
      <c r="N8" s="141">
        <f>IF(AND(N7&lt;&gt;0,N7+1&lt;=$A$9 ),N7+1,0)</f>
        <v>2</v>
      </c>
      <c r="O8" s="140">
        <f t="shared" ref="O8:O56" si="4">IF(O7-1&gt;0,O7-1,0)</f>
        <v>48</v>
      </c>
      <c r="P8" s="158">
        <f ca="1">SUMPRODUCT($D$21:$D$31,$K$6:$K$16)</f>
        <v>1.999999976048096</v>
      </c>
      <c r="Q8">
        <f ca="1">Q7*O7/P8*$E$13</f>
        <v>76.562500918738976</v>
      </c>
      <c r="R8">
        <f t="shared" ref="R8:R56" ca="1" si="5">R7*O7/P8*$E$13</f>
        <v>4.1371180511914032E-11</v>
      </c>
      <c r="S8">
        <f t="shared" ca="1" si="1"/>
        <v>8.2742361023828065E-11</v>
      </c>
    </row>
    <row r="9" spans="1:19">
      <c r="A9" s="159">
        <v>50</v>
      </c>
      <c r="B9" s="160">
        <f ca="1">wrk!$G$1</f>
        <v>4</v>
      </c>
      <c r="C9" s="159">
        <v>100</v>
      </c>
      <c r="D9" s="159">
        <v>0.1</v>
      </c>
      <c r="E9" s="159">
        <v>8</v>
      </c>
      <c r="F9" s="159">
        <v>2</v>
      </c>
      <c r="G9" s="152"/>
      <c r="H9" s="156">
        <f t="shared" ref="H9:H16" ca="1" si="6">IF(AND(H8&lt;&gt;0,H8+1&lt;=$B$9 ),H8+1,0)</f>
        <v>3</v>
      </c>
      <c r="I9" s="157">
        <f t="shared" ca="1" si="2"/>
        <v>1</v>
      </c>
      <c r="J9" s="155">
        <f t="shared" ca="1" si="3"/>
        <v>2.4E-8</v>
      </c>
      <c r="K9" s="122">
        <f t="shared" ref="K9:K16" ca="1" si="7">K8*I8*$C$13</f>
        <v>2.3904096191806473E-8</v>
      </c>
      <c r="L9" s="152">
        <f t="shared" ca="1" si="0"/>
        <v>2.3904096191806473E-8</v>
      </c>
      <c r="N9" s="141">
        <f t="shared" ref="N9:N56" si="8">IF(AND(N8&lt;&gt;0,N8+1&lt;=$A$9 ),N8+1,0)</f>
        <v>3</v>
      </c>
      <c r="O9" s="140">
        <f t="shared" si="4"/>
        <v>47</v>
      </c>
      <c r="P9" s="158">
        <f ca="1">SUMPRODUCT($E$21:$E$31,$K$6:$K$16)</f>
        <v>2.9999880000719998</v>
      </c>
      <c r="Q9">
        <f t="shared" ref="Q9:Q55" ca="1" si="9">Q8*O8/P9*$E$13</f>
        <v>306.2512286725206</v>
      </c>
      <c r="R9">
        <f t="shared" ca="1" si="5"/>
        <v>1.6548538398522044E-10</v>
      </c>
      <c r="S9">
        <f t="shared" ca="1" si="1"/>
        <v>4.9645615195566132E-10</v>
      </c>
    </row>
    <row r="10" spans="1:19">
      <c r="B10" s="160">
        <f ca="1">wrk!$G$1</f>
        <v>4</v>
      </c>
      <c r="C10" s="149" t="s">
        <v>217</v>
      </c>
      <c r="D10" s="149" t="s">
        <v>218</v>
      </c>
      <c r="E10" s="149" t="s">
        <v>219</v>
      </c>
      <c r="F10" s="149" t="s">
        <v>220</v>
      </c>
      <c r="G10" s="152"/>
      <c r="H10" s="156">
        <f t="shared" ca="1" si="6"/>
        <v>4</v>
      </c>
      <c r="I10" s="157">
        <f t="shared" ca="1" si="2"/>
        <v>0</v>
      </c>
      <c r="J10" s="155">
        <f t="shared" ca="1" si="3"/>
        <v>2.4000000000000001E-11</v>
      </c>
      <c r="K10" s="122">
        <f t="shared" ca="1" si="7"/>
        <v>2.3904096191806474E-11</v>
      </c>
      <c r="L10" s="152">
        <f t="shared" ca="1" si="0"/>
        <v>0</v>
      </c>
      <c r="N10" s="141">
        <f t="shared" si="8"/>
        <v>4</v>
      </c>
      <c r="O10" s="140">
        <f t="shared" si="4"/>
        <v>46</v>
      </c>
      <c r="P10" s="158">
        <f ca="1">SUMPRODUCT($F$21:$F$31,$K$6:$K$16)</f>
        <v>3.995992008063936</v>
      </c>
      <c r="Q10">
        <f t="shared" ca="1" si="9"/>
        <v>900.51529873944173</v>
      </c>
      <c r="R10">
        <f t="shared" ca="1" si="5"/>
        <v>4.866008885659485E-10</v>
      </c>
      <c r="S10">
        <f t="shared" ca="1" si="1"/>
        <v>1.946403554263794E-9</v>
      </c>
    </row>
    <row r="11" spans="1:19">
      <c r="B11" s="160">
        <f ca="1">wrk!$G$1</f>
        <v>4</v>
      </c>
      <c r="C11" s="161">
        <f>1/C9</f>
        <v>0.01</v>
      </c>
      <c r="D11" s="161">
        <f t="shared" ref="D11:F11" si="10">1/D9</f>
        <v>10</v>
      </c>
      <c r="E11" s="161">
        <f t="shared" si="10"/>
        <v>0.125</v>
      </c>
      <c r="F11" s="161">
        <f t="shared" si="10"/>
        <v>0.5</v>
      </c>
      <c r="G11" s="116"/>
      <c r="H11" s="156">
        <f t="shared" ca="1" si="6"/>
        <v>0</v>
      </c>
      <c r="I11" s="157">
        <f t="shared" ca="1" si="2"/>
        <v>0</v>
      </c>
      <c r="J11" s="155">
        <f t="shared" ca="1" si="3"/>
        <v>0</v>
      </c>
      <c r="K11" s="122">
        <f t="shared" ca="1" si="7"/>
        <v>0</v>
      </c>
      <c r="L11" s="152">
        <f t="shared" ca="1" si="0"/>
        <v>0</v>
      </c>
      <c r="N11" s="141">
        <f t="shared" si="8"/>
        <v>5</v>
      </c>
      <c r="O11" s="140">
        <f t="shared" si="4"/>
        <v>45</v>
      </c>
      <c r="P11" s="158">
        <f ca="1">SUMPRODUCT($G$21:$G$31,$K$6:$K$16)</f>
        <v>3.995992008063936</v>
      </c>
      <c r="Q11">
        <f t="shared" ca="1" si="9"/>
        <v>2591.5782400478424</v>
      </c>
      <c r="R11">
        <f t="shared" ca="1" si="5"/>
        <v>1.4003807332987221E-9</v>
      </c>
      <c r="S11">
        <f t="shared" ca="1" si="1"/>
        <v>7.0019036664936103E-9</v>
      </c>
    </row>
    <row r="12" spans="1:19">
      <c r="C12" s="149" t="s">
        <v>221</v>
      </c>
      <c r="E12" s="149" t="s">
        <v>222</v>
      </c>
      <c r="H12" s="156">
        <f t="shared" ca="1" si="6"/>
        <v>0</v>
      </c>
      <c r="I12" s="157">
        <f t="shared" ca="1" si="2"/>
        <v>0</v>
      </c>
      <c r="J12" s="155">
        <f t="shared" ca="1" si="3"/>
        <v>0</v>
      </c>
      <c r="K12" s="122">
        <f t="shared" ca="1" si="7"/>
        <v>0</v>
      </c>
      <c r="L12" s="152">
        <f t="shared" ca="1" si="0"/>
        <v>0</v>
      </c>
      <c r="N12" s="141">
        <f t="shared" si="8"/>
        <v>6</v>
      </c>
      <c r="O12" s="140">
        <f t="shared" si="4"/>
        <v>44</v>
      </c>
      <c r="P12" s="158">
        <f ca="1">SUMPRODUCT($H$21:$H$31,$K$6:$K$16)</f>
        <v>3.995992008063936</v>
      </c>
      <c r="Q12">
        <f t="shared" ca="1" si="9"/>
        <v>7296.1245021768682</v>
      </c>
      <c r="R12">
        <f t="shared" ca="1" si="5"/>
        <v>3.9425212107077254E-9</v>
      </c>
      <c r="S12">
        <f t="shared" ca="1" si="1"/>
        <v>2.3655127264246354E-8</v>
      </c>
    </row>
    <row r="13" spans="1:19">
      <c r="C13" s="10">
        <f>C11/D11</f>
        <v>1E-3</v>
      </c>
      <c r="E13" s="10">
        <f>E11/F11</f>
        <v>0.25</v>
      </c>
      <c r="H13" s="156">
        <f t="shared" ca="1" si="6"/>
        <v>0</v>
      </c>
      <c r="I13" s="157">
        <f t="shared" ca="1" si="2"/>
        <v>0</v>
      </c>
      <c r="J13" s="155">
        <f t="shared" ca="1" si="3"/>
        <v>0</v>
      </c>
      <c r="K13" s="122">
        <f t="shared" ca="1" si="7"/>
        <v>0</v>
      </c>
      <c r="L13" s="152">
        <f t="shared" ca="1" si="0"/>
        <v>0</v>
      </c>
      <c r="N13" s="141">
        <f t="shared" si="8"/>
        <v>7</v>
      </c>
      <c r="O13" s="140">
        <f t="shared" si="4"/>
        <v>43</v>
      </c>
      <c r="P13" s="158">
        <f ca="1">SUMPRODUCT($I$21:$I$31,$K$6:$K$16)</f>
        <v>3.995992008063936</v>
      </c>
      <c r="Q13">
        <f t="shared" ca="1" si="9"/>
        <v>20084.466976406784</v>
      </c>
      <c r="R13">
        <f t="shared" ca="1" si="5"/>
        <v>1.0852807821003803E-8</v>
      </c>
      <c r="S13">
        <f t="shared" ca="1" si="1"/>
        <v>7.5969654747026626E-8</v>
      </c>
    </row>
    <row r="14" spans="1:19">
      <c r="A14" s="162" t="s">
        <v>223</v>
      </c>
      <c r="B14" s="162"/>
      <c r="C14" s="162"/>
      <c r="H14" s="156">
        <f t="shared" ca="1" si="6"/>
        <v>0</v>
      </c>
      <c r="I14" s="157">
        <f t="shared" ca="1" si="2"/>
        <v>0</v>
      </c>
      <c r="J14" s="155">
        <f t="shared" ca="1" si="3"/>
        <v>0</v>
      </c>
      <c r="K14" s="122">
        <f t="shared" ca="1" si="7"/>
        <v>0</v>
      </c>
      <c r="L14" s="152">
        <f t="shared" ca="1" si="0"/>
        <v>0</v>
      </c>
      <c r="N14" s="141">
        <f t="shared" si="8"/>
        <v>8</v>
      </c>
      <c r="O14" s="140">
        <f t="shared" si="4"/>
        <v>42</v>
      </c>
      <c r="P14" s="158">
        <f ca="1">SUMPRODUCT($J$21:$J$31,$K$6:$K$16)</f>
        <v>3.995992008063936</v>
      </c>
      <c r="Q14">
        <f t="shared" ca="1" si="9"/>
        <v>54031.144096552052</v>
      </c>
      <c r="R14">
        <f t="shared" ca="1" si="5"/>
        <v>2.9196175527967721E-8</v>
      </c>
      <c r="S14">
        <f t="shared" ca="1" si="1"/>
        <v>2.3356940422374177E-7</v>
      </c>
    </row>
    <row r="15" spans="1:19">
      <c r="D15" t="s">
        <v>224</v>
      </c>
      <c r="H15" s="156">
        <f t="shared" ca="1" si="6"/>
        <v>0</v>
      </c>
      <c r="I15" s="157">
        <f t="shared" ca="1" si="2"/>
        <v>0</v>
      </c>
      <c r="J15" s="155">
        <f t="shared" ca="1" si="3"/>
        <v>0</v>
      </c>
      <c r="K15" s="122">
        <f t="shared" ca="1" si="7"/>
        <v>0</v>
      </c>
      <c r="L15" s="152">
        <f t="shared" ca="1" si="0"/>
        <v>0</v>
      </c>
      <c r="N15" s="141">
        <f t="shared" si="8"/>
        <v>9</v>
      </c>
      <c r="O15" s="140">
        <f t="shared" si="4"/>
        <v>41</v>
      </c>
      <c r="P15" s="158">
        <f ca="1">SUMPRODUCT($K$21:$K$31,$K$6:$K$16)</f>
        <v>3.995992008063936</v>
      </c>
      <c r="Q15">
        <f t="shared" ca="1" si="9"/>
        <v>141974.01092617982</v>
      </c>
      <c r="R15">
        <f t="shared" ca="1" si="5"/>
        <v>7.6716830870787897E-8</v>
      </c>
      <c r="S15">
        <f t="shared" ca="1" si="1"/>
        <v>6.9045147783709106E-7</v>
      </c>
    </row>
    <row r="16" spans="1:19">
      <c r="D16" s="149" t="s">
        <v>186</v>
      </c>
      <c r="E16" s="149" t="s">
        <v>211</v>
      </c>
      <c r="F16" s="149" t="s">
        <v>225</v>
      </c>
      <c r="H16" s="163">
        <f t="shared" ca="1" si="6"/>
        <v>0</v>
      </c>
      <c r="I16" s="164">
        <f t="shared" ca="1" si="2"/>
        <v>0</v>
      </c>
      <c r="J16" s="155">
        <f t="shared" ca="1" si="3"/>
        <v>0</v>
      </c>
      <c r="K16" s="122">
        <f t="shared" ca="1" si="7"/>
        <v>0</v>
      </c>
      <c r="L16" s="152">
        <f t="shared" ca="1" si="0"/>
        <v>0</v>
      </c>
      <c r="N16" s="141">
        <f t="shared" si="8"/>
        <v>10</v>
      </c>
      <c r="O16" s="140">
        <f t="shared" si="4"/>
        <v>40</v>
      </c>
      <c r="P16" s="158">
        <f ca="1">SUMPRODUCT($L$21:$L$31,$K$6:$K$16)</f>
        <v>3.995992008063936</v>
      </c>
      <c r="Q16">
        <f t="shared" ca="1" si="9"/>
        <v>364173.30391469074</v>
      </c>
      <c r="R16">
        <f t="shared" ca="1" si="5"/>
        <v>1.9678405633412728E-7</v>
      </c>
      <c r="S16">
        <f t="shared" ca="1" si="1"/>
        <v>1.9678405633412729E-6</v>
      </c>
    </row>
    <row r="17" spans="3:19">
      <c r="D17" s="161">
        <f ca="1">$S$2</f>
        <v>34.016031968823462</v>
      </c>
      <c r="E17" s="161">
        <f ca="1">$L$17</f>
        <v>3.995992008063936</v>
      </c>
      <c r="F17" s="161">
        <f ca="1">D17/($A$9-D17)*$E$9</f>
        <v>17.025075076464418</v>
      </c>
      <c r="I17" s="165"/>
      <c r="J17" s="166">
        <f ca="1">SUM(J6:J16)</f>
        <v>1.0040120240239998</v>
      </c>
      <c r="K17" s="167">
        <f ca="1">SUM(K6:K16)</f>
        <v>1</v>
      </c>
      <c r="L17" s="168">
        <f ca="1">SUM(L6:L16)</f>
        <v>3.995992008063936</v>
      </c>
      <c r="N17" s="141">
        <f t="shared" si="8"/>
        <v>11</v>
      </c>
      <c r="O17" s="140">
        <f t="shared" si="4"/>
        <v>39</v>
      </c>
      <c r="P17" s="158">
        <f ca="1">P16</f>
        <v>3.995992008063936</v>
      </c>
      <c r="Q17">
        <f t="shared" ca="1" si="9"/>
        <v>911346.42706939066</v>
      </c>
      <c r="R17">
        <f t="shared" ca="1" si="5"/>
        <v>4.9245357832802442E-7</v>
      </c>
      <c r="S17">
        <f t="shared" ca="1" si="1"/>
        <v>5.4169893616082686E-6</v>
      </c>
    </row>
    <row r="18" spans="3:19">
      <c r="I18" s="165"/>
      <c r="L18" s="169">
        <f ca="1">SUMPRODUCT(I6:I16,K6:K16)</f>
        <v>3.995992008063936</v>
      </c>
      <c r="N18" s="141">
        <f t="shared" si="8"/>
        <v>12</v>
      </c>
      <c r="O18" s="140">
        <f t="shared" si="4"/>
        <v>38</v>
      </c>
      <c r="P18" s="158">
        <f t="shared" ref="P18:P56" ca="1" si="11">P17</f>
        <v>3.995992008063936</v>
      </c>
      <c r="Q18">
        <f t="shared" ca="1" si="9"/>
        <v>2223634.9937625774</v>
      </c>
      <c r="R18">
        <f t="shared" ca="1" si="5"/>
        <v>1.2015595574287782E-6</v>
      </c>
      <c r="S18">
        <f t="shared" ca="1" si="1"/>
        <v>1.4418714689145338E-5</v>
      </c>
    </row>
    <row r="19" spans="3:19">
      <c r="C19" t="s">
        <v>254</v>
      </c>
      <c r="I19" s="165"/>
      <c r="N19" s="141">
        <f t="shared" si="8"/>
        <v>13</v>
      </c>
      <c r="O19" s="140">
        <f t="shared" si="4"/>
        <v>37</v>
      </c>
      <c r="P19" s="158">
        <f t="shared" ca="1" si="11"/>
        <v>3.995992008063936</v>
      </c>
      <c r="Q19">
        <f t="shared" ca="1" si="9"/>
        <v>5286430.1024914598</v>
      </c>
      <c r="R19">
        <f t="shared" ca="1" si="5"/>
        <v>2.8565662224894914E-6</v>
      </c>
      <c r="S19">
        <f t="shared" ca="1" si="1"/>
        <v>3.7135360892363387E-5</v>
      </c>
    </row>
    <row r="20" spans="3:19">
      <c r="C20" s="27">
        <v>1</v>
      </c>
      <c r="D20" s="170">
        <v>2</v>
      </c>
      <c r="E20" s="170">
        <v>3</v>
      </c>
      <c r="F20" s="170">
        <v>4</v>
      </c>
      <c r="G20" s="170">
        <v>5</v>
      </c>
      <c r="H20" s="170">
        <v>6</v>
      </c>
      <c r="I20" s="170">
        <v>7</v>
      </c>
      <c r="J20" s="170">
        <v>8</v>
      </c>
      <c r="K20" s="170">
        <v>9</v>
      </c>
      <c r="L20" s="137">
        <v>10</v>
      </c>
      <c r="N20" s="141">
        <f t="shared" si="8"/>
        <v>14</v>
      </c>
      <c r="O20" s="140">
        <f t="shared" si="4"/>
        <v>36</v>
      </c>
      <c r="P20" s="158">
        <f t="shared" ca="1" si="11"/>
        <v>3.995992008063936</v>
      </c>
      <c r="Q20">
        <f t="shared" ca="1" si="9"/>
        <v>12237131.192796823</v>
      </c>
      <c r="R20">
        <f t="shared" ca="1" si="5"/>
        <v>6.61243503608254E-6</v>
      </c>
      <c r="S20">
        <f t="shared" ca="1" si="1"/>
        <v>9.257409050515556E-5</v>
      </c>
    </row>
    <row r="21" spans="3:19">
      <c r="C21" s="44">
        <f ca="1">wrk!G3</f>
        <v>1</v>
      </c>
      <c r="D21" s="135">
        <f ca="1">wrk!H3</f>
        <v>2</v>
      </c>
      <c r="E21" s="135">
        <f ca="1">wrk!I3</f>
        <v>3</v>
      </c>
      <c r="F21" s="135">
        <f ca="1">wrk!J3</f>
        <v>4</v>
      </c>
      <c r="G21" s="135">
        <f ca="1">wrk!K3</f>
        <v>4</v>
      </c>
      <c r="H21" s="135">
        <f ca="1">wrk!L3</f>
        <v>4</v>
      </c>
      <c r="I21" s="135">
        <f ca="1">wrk!M3</f>
        <v>4</v>
      </c>
      <c r="J21" s="135">
        <f ca="1">wrk!N3</f>
        <v>4</v>
      </c>
      <c r="K21" s="135">
        <f ca="1">wrk!O3</f>
        <v>4</v>
      </c>
      <c r="L21" s="60">
        <f ca="1">wrk!P3</f>
        <v>4</v>
      </c>
      <c r="N21" s="141">
        <f t="shared" si="8"/>
        <v>15</v>
      </c>
      <c r="O21" s="140">
        <f t="shared" si="4"/>
        <v>35</v>
      </c>
      <c r="P21" s="158">
        <f t="shared" ca="1" si="11"/>
        <v>3.995992008063936</v>
      </c>
      <c r="Q21">
        <f t="shared" ca="1" si="9"/>
        <v>27561161.411964782</v>
      </c>
      <c r="R21">
        <f t="shared" ca="1" si="5"/>
        <v>1.4892901488453294E-5</v>
      </c>
      <c r="S21">
        <f t="shared" ca="1" si="1"/>
        <v>2.2339352232679941E-4</v>
      </c>
    </row>
    <row r="22" spans="3:19">
      <c r="C22" s="36">
        <f ca="1">wrk!G4</f>
        <v>1</v>
      </c>
      <c r="D22" s="3">
        <f ca="1">wrk!H4</f>
        <v>2</v>
      </c>
      <c r="E22" s="3">
        <f ca="1">wrk!I4</f>
        <v>3</v>
      </c>
      <c r="F22" s="3">
        <f ca="1">wrk!J4</f>
        <v>3</v>
      </c>
      <c r="G22" s="3">
        <f ca="1">wrk!K4</f>
        <v>3</v>
      </c>
      <c r="H22" s="3">
        <f ca="1">wrk!L4</f>
        <v>3</v>
      </c>
      <c r="I22" s="3">
        <f ca="1">wrk!M4</f>
        <v>3</v>
      </c>
      <c r="J22" s="3">
        <f ca="1">wrk!N4</f>
        <v>3</v>
      </c>
      <c r="K22" s="3">
        <f ca="1">wrk!O4</f>
        <v>3</v>
      </c>
      <c r="L22" s="57">
        <f ca="1">wrk!P4</f>
        <v>3</v>
      </c>
      <c r="N22" s="141">
        <f t="shared" si="8"/>
        <v>16</v>
      </c>
      <c r="O22" s="140">
        <f t="shared" si="4"/>
        <v>34</v>
      </c>
      <c r="P22" s="158">
        <f t="shared" ca="1" si="11"/>
        <v>3.995992008063936</v>
      </c>
      <c r="Q22">
        <f t="shared" ca="1" si="9"/>
        <v>60350511.679710366</v>
      </c>
      <c r="R22">
        <f t="shared" ca="1" si="5"/>
        <v>3.2610898060104758E-5</v>
      </c>
      <c r="S22">
        <f t="shared" ca="1" si="1"/>
        <v>5.2177436896167612E-4</v>
      </c>
    </row>
    <row r="23" spans="3:19">
      <c r="C23" s="36">
        <f ca="1">wrk!G5</f>
        <v>1</v>
      </c>
      <c r="D23" s="3">
        <f ca="1">wrk!H5</f>
        <v>2</v>
      </c>
      <c r="E23" s="3">
        <f ca="1">wrk!I5</f>
        <v>2</v>
      </c>
      <c r="F23" s="3">
        <f ca="1">wrk!J5</f>
        <v>2</v>
      </c>
      <c r="G23" s="3">
        <f ca="1">wrk!K5</f>
        <v>2</v>
      </c>
      <c r="H23" s="3">
        <f ca="1">wrk!L5</f>
        <v>2</v>
      </c>
      <c r="I23" s="3">
        <f ca="1">wrk!M5</f>
        <v>2</v>
      </c>
      <c r="J23" s="3">
        <f ca="1">wrk!N5</f>
        <v>2</v>
      </c>
      <c r="K23" s="3">
        <f ca="1">wrk!O5</f>
        <v>2</v>
      </c>
      <c r="L23" s="57">
        <f ca="1">wrk!P5</f>
        <v>2</v>
      </c>
      <c r="N23" s="141">
        <f t="shared" si="8"/>
        <v>17</v>
      </c>
      <c r="O23" s="140">
        <f t="shared" si="4"/>
        <v>33</v>
      </c>
      <c r="P23" s="158">
        <f t="shared" ca="1" si="11"/>
        <v>3.995992008063936</v>
      </c>
      <c r="Q23">
        <f t="shared" ca="1" si="9"/>
        <v>128373467.27479503</v>
      </c>
      <c r="R23">
        <f t="shared" ca="1" si="5"/>
        <v>6.936766463784563E-5</v>
      </c>
      <c r="S23">
        <f t="shared" ca="1" si="1"/>
        <v>1.1792502988433758E-3</v>
      </c>
    </row>
    <row r="24" spans="3:19">
      <c r="C24" s="36">
        <f ca="1">wrk!G6</f>
        <v>1</v>
      </c>
      <c r="D24" s="3">
        <f ca="1">wrk!H6</f>
        <v>1</v>
      </c>
      <c r="E24" s="3">
        <f ca="1">wrk!I6</f>
        <v>1</v>
      </c>
      <c r="F24" s="3">
        <f ca="1">wrk!J6</f>
        <v>1</v>
      </c>
      <c r="G24" s="3">
        <f ca="1">wrk!K6</f>
        <v>1</v>
      </c>
      <c r="H24" s="3">
        <f ca="1">wrk!L6</f>
        <v>1</v>
      </c>
      <c r="I24" s="3">
        <f ca="1">wrk!M6</f>
        <v>1</v>
      </c>
      <c r="J24" s="3">
        <f ca="1">wrk!N6</f>
        <v>1</v>
      </c>
      <c r="K24" s="3">
        <f ca="1">wrk!O6</f>
        <v>1</v>
      </c>
      <c r="L24" s="57">
        <f ca="1">wrk!P6</f>
        <v>1</v>
      </c>
      <c r="N24" s="141">
        <f t="shared" si="8"/>
        <v>18</v>
      </c>
      <c r="O24" s="140">
        <f t="shared" si="4"/>
        <v>32</v>
      </c>
      <c r="P24" s="158">
        <f t="shared" ca="1" si="11"/>
        <v>3.995992008063936</v>
      </c>
      <c r="Q24">
        <f t="shared" ca="1" si="9"/>
        <v>265035841.63327327</v>
      </c>
      <c r="R24">
        <f t="shared" ca="1" si="5"/>
        <v>1.4321430876422059E-4</v>
      </c>
      <c r="S24">
        <f t="shared" ca="1" si="1"/>
        <v>2.5778575577559706E-3</v>
      </c>
    </row>
    <row r="25" spans="3:19">
      <c r="C25" s="36">
        <f ca="1">wrk!G7</f>
        <v>0</v>
      </c>
      <c r="D25" s="3">
        <f ca="1">wrk!H7</f>
        <v>0</v>
      </c>
      <c r="E25" s="3">
        <f ca="1">wrk!I7</f>
        <v>0</v>
      </c>
      <c r="F25" s="3">
        <f ca="1">wrk!J7</f>
        <v>0</v>
      </c>
      <c r="G25" s="3">
        <f ca="1">wrk!K7</f>
        <v>0</v>
      </c>
      <c r="H25" s="3">
        <f ca="1">wrk!L7</f>
        <v>0</v>
      </c>
      <c r="I25" s="3">
        <f ca="1">wrk!M7</f>
        <v>0</v>
      </c>
      <c r="J25" s="3">
        <f ca="1">wrk!N7</f>
        <v>0</v>
      </c>
      <c r="K25" s="3">
        <f ca="1">wrk!O7</f>
        <v>0</v>
      </c>
      <c r="L25" s="57">
        <f ca="1">wrk!P7</f>
        <v>0</v>
      </c>
      <c r="N25" s="141">
        <f t="shared" si="8"/>
        <v>19</v>
      </c>
      <c r="O25" s="140">
        <f t="shared" si="4"/>
        <v>31</v>
      </c>
      <c r="P25" s="158">
        <f t="shared" ca="1" si="11"/>
        <v>3.995992008063936</v>
      </c>
      <c r="Q25">
        <f t="shared" ca="1" si="9"/>
        <v>530603346.75030249</v>
      </c>
      <c r="R25">
        <f t="shared" ca="1" si="5"/>
        <v>2.8671590628852762E-4</v>
      </c>
      <c r="S25">
        <f t="shared" ca="1" si="1"/>
        <v>5.4476022194820247E-3</v>
      </c>
    </row>
    <row r="26" spans="3:19">
      <c r="C26" s="36">
        <f ca="1">wrk!G8</f>
        <v>0</v>
      </c>
      <c r="D26" s="3">
        <f ca="1">wrk!H8</f>
        <v>0</v>
      </c>
      <c r="E26" s="3">
        <f ca="1">wrk!I8</f>
        <v>0</v>
      </c>
      <c r="F26" s="3">
        <f ca="1">wrk!J8</f>
        <v>0</v>
      </c>
      <c r="G26" s="3">
        <f ca="1">wrk!K8</f>
        <v>0</v>
      </c>
      <c r="H26" s="3">
        <f ca="1">wrk!L8</f>
        <v>0</v>
      </c>
      <c r="I26" s="3">
        <f ca="1">wrk!M8</f>
        <v>0</v>
      </c>
      <c r="J26" s="3">
        <f ca="1">wrk!N8</f>
        <v>0</v>
      </c>
      <c r="K26" s="3">
        <f ca="1">wrk!O8</f>
        <v>0</v>
      </c>
      <c r="L26" s="57">
        <f ca="1">wrk!P8</f>
        <v>0</v>
      </c>
      <c r="N26" s="141">
        <f t="shared" si="8"/>
        <v>20</v>
      </c>
      <c r="O26" s="140">
        <f t="shared" si="4"/>
        <v>30</v>
      </c>
      <c r="P26" s="158">
        <f t="shared" ca="1" si="11"/>
        <v>3.995992008063936</v>
      </c>
      <c r="Q26">
        <f t="shared" ca="1" si="9"/>
        <v>1029075115.519863</v>
      </c>
      <c r="R26">
        <f t="shared" ca="1" si="5"/>
        <v>5.5606924870019322E-4</v>
      </c>
      <c r="S26">
        <f t="shared" ca="1" si="1"/>
        <v>1.1121384974003865E-2</v>
      </c>
    </row>
    <row r="27" spans="3:19">
      <c r="C27" s="36">
        <f ca="1">wrk!G9</f>
        <v>0</v>
      </c>
      <c r="D27" s="3">
        <f ca="1">wrk!H9</f>
        <v>0</v>
      </c>
      <c r="E27" s="3">
        <f ca="1">wrk!I9</f>
        <v>0</v>
      </c>
      <c r="F27" s="3">
        <f ca="1">wrk!J9</f>
        <v>0</v>
      </c>
      <c r="G27" s="3">
        <f ca="1">wrk!K9</f>
        <v>0</v>
      </c>
      <c r="H27" s="3">
        <f ca="1">wrk!L9</f>
        <v>0</v>
      </c>
      <c r="I27" s="3">
        <f ca="1">wrk!M9</f>
        <v>0</v>
      </c>
      <c r="J27" s="3">
        <f ca="1">wrk!N9</f>
        <v>0</v>
      </c>
      <c r="K27" s="3">
        <f ca="1">wrk!O9</f>
        <v>0</v>
      </c>
      <c r="L27" s="57">
        <f ca="1">wrk!P9</f>
        <v>0</v>
      </c>
      <c r="N27" s="141">
        <f t="shared" si="8"/>
        <v>21</v>
      </c>
      <c r="O27" s="140">
        <f t="shared" si="4"/>
        <v>29</v>
      </c>
      <c r="P27" s="158">
        <f t="shared" ca="1" si="11"/>
        <v>3.995992008063936</v>
      </c>
      <c r="Q27">
        <f t="shared" ca="1" si="9"/>
        <v>1931451151.7600322</v>
      </c>
      <c r="R27">
        <f t="shared" ca="1" si="5"/>
        <v>1.0436756021621955E-3</v>
      </c>
      <c r="S27">
        <f t="shared" ca="1" si="1"/>
        <v>2.1917187645406105E-2</v>
      </c>
    </row>
    <row r="28" spans="3:19">
      <c r="C28" s="36">
        <f ca="1">wrk!G10</f>
        <v>0</v>
      </c>
      <c r="D28" s="3">
        <f ca="1">wrk!H10</f>
        <v>0</v>
      </c>
      <c r="E28" s="3">
        <f ca="1">wrk!I10</f>
        <v>0</v>
      </c>
      <c r="F28" s="3">
        <f ca="1">wrk!J10</f>
        <v>0</v>
      </c>
      <c r="G28" s="3">
        <f ca="1">wrk!K10</f>
        <v>0</v>
      </c>
      <c r="H28" s="3">
        <f ca="1">wrk!L10</f>
        <v>0</v>
      </c>
      <c r="I28" s="3">
        <f ca="1">wrk!M10</f>
        <v>0</v>
      </c>
      <c r="J28" s="3">
        <f ca="1">wrk!N10</f>
        <v>0</v>
      </c>
      <c r="K28" s="3">
        <f ca="1">wrk!O10</f>
        <v>0</v>
      </c>
      <c r="L28" s="57">
        <f ca="1">wrk!P10</f>
        <v>0</v>
      </c>
      <c r="N28" s="141">
        <f t="shared" si="8"/>
        <v>22</v>
      </c>
      <c r="O28" s="140">
        <f t="shared" si="4"/>
        <v>28</v>
      </c>
      <c r="P28" s="158">
        <f t="shared" ca="1" si="11"/>
        <v>3.995992008063936</v>
      </c>
      <c r="Q28">
        <f t="shared" ca="1" si="9"/>
        <v>3504266480.513988</v>
      </c>
      <c r="R28">
        <f t="shared" ca="1" si="5"/>
        <v>1.8935593715919291E-3</v>
      </c>
      <c r="S28">
        <f t="shared" ca="1" si="1"/>
        <v>4.165830617502244E-2</v>
      </c>
    </row>
    <row r="29" spans="3:19">
      <c r="C29" s="36">
        <f ca="1">wrk!G11</f>
        <v>0</v>
      </c>
      <c r="D29" s="3">
        <f ca="1">wrk!H11</f>
        <v>0</v>
      </c>
      <c r="E29" s="3">
        <f ca="1">wrk!I11</f>
        <v>0</v>
      </c>
      <c r="F29" s="3">
        <f ca="1">wrk!J11</f>
        <v>0</v>
      </c>
      <c r="G29" s="3">
        <f ca="1">wrk!K11</f>
        <v>0</v>
      </c>
      <c r="H29" s="3">
        <f ca="1">wrk!L11</f>
        <v>0</v>
      </c>
      <c r="I29" s="3">
        <f ca="1">wrk!M11</f>
        <v>0</v>
      </c>
      <c r="J29" s="3">
        <f ca="1">wrk!N11</f>
        <v>0</v>
      </c>
      <c r="K29" s="3">
        <f ca="1">wrk!O11</f>
        <v>0</v>
      </c>
      <c r="L29" s="57">
        <f ca="1">wrk!P11</f>
        <v>0</v>
      </c>
      <c r="N29" s="141">
        <f t="shared" si="8"/>
        <v>23</v>
      </c>
      <c r="O29" s="140">
        <f t="shared" si="4"/>
        <v>27</v>
      </c>
      <c r="P29" s="158">
        <f t="shared" ca="1" si="11"/>
        <v>3.995992008063936</v>
      </c>
      <c r="Q29">
        <f t="shared" ca="1" si="9"/>
        <v>6138617222.9815521</v>
      </c>
      <c r="R29">
        <f t="shared" ca="1" si="5"/>
        <v>3.3170525802841957E-3</v>
      </c>
      <c r="S29">
        <f t="shared" ca="1" si="1"/>
        <v>7.6292209346536508E-2</v>
      </c>
    </row>
    <row r="30" spans="3:19">
      <c r="C30" s="36">
        <f ca="1">wrk!G12</f>
        <v>0</v>
      </c>
      <c r="D30" s="3">
        <f ca="1">wrk!H12</f>
        <v>0</v>
      </c>
      <c r="E30" s="3">
        <f ca="1">wrk!I12</f>
        <v>0</v>
      </c>
      <c r="F30" s="3">
        <f ca="1">wrk!J12</f>
        <v>0</v>
      </c>
      <c r="G30" s="3">
        <f ca="1">wrk!K12</f>
        <v>0</v>
      </c>
      <c r="H30" s="3">
        <f ca="1">wrk!L12</f>
        <v>0</v>
      </c>
      <c r="I30" s="3">
        <f ca="1">wrk!M12</f>
        <v>0</v>
      </c>
      <c r="J30" s="3">
        <f ca="1">wrk!N12</f>
        <v>0</v>
      </c>
      <c r="K30" s="3">
        <f ca="1">wrk!O12</f>
        <v>0</v>
      </c>
      <c r="L30" s="57">
        <f ca="1">wrk!P12</f>
        <v>0</v>
      </c>
      <c r="N30" s="141">
        <f t="shared" si="8"/>
        <v>24</v>
      </c>
      <c r="O30" s="140">
        <f t="shared" si="4"/>
        <v>26</v>
      </c>
      <c r="P30" s="158">
        <f t="shared" ca="1" si="11"/>
        <v>3.995992008063936</v>
      </c>
      <c r="Q30">
        <f t="shared" ca="1" si="9"/>
        <v>10369306588.078266</v>
      </c>
      <c r="R30">
        <f t="shared" ca="1" si="5"/>
        <v>5.6031405647796479E-3</v>
      </c>
      <c r="S30">
        <f t="shared" ca="1" si="1"/>
        <v>0.13447537355471156</v>
      </c>
    </row>
    <row r="31" spans="3:19">
      <c r="C31" s="39">
        <f ca="1">wrk!G13</f>
        <v>0</v>
      </c>
      <c r="D31" s="40">
        <f ca="1">wrk!H13</f>
        <v>0</v>
      </c>
      <c r="E31" s="40">
        <f ca="1">wrk!I13</f>
        <v>0</v>
      </c>
      <c r="F31" s="40">
        <f ca="1">wrk!J13</f>
        <v>0</v>
      </c>
      <c r="G31" s="40">
        <f ca="1">wrk!K13</f>
        <v>0</v>
      </c>
      <c r="H31" s="40">
        <f ca="1">wrk!L13</f>
        <v>0</v>
      </c>
      <c r="I31" s="40">
        <f ca="1">wrk!M13</f>
        <v>0</v>
      </c>
      <c r="J31" s="40">
        <f ca="1">wrk!N13</f>
        <v>0</v>
      </c>
      <c r="K31" s="40">
        <f ca="1">wrk!O13</f>
        <v>0</v>
      </c>
      <c r="L31" s="171">
        <f ca="1">wrk!P13</f>
        <v>0</v>
      </c>
      <c r="N31" s="141">
        <f t="shared" si="8"/>
        <v>25</v>
      </c>
      <c r="O31" s="140">
        <f t="shared" si="4"/>
        <v>25</v>
      </c>
      <c r="P31" s="158">
        <f t="shared" ca="1" si="11"/>
        <v>3.995992008063936</v>
      </c>
      <c r="Q31">
        <f t="shared" ca="1" si="9"/>
        <v>16867023929.600992</v>
      </c>
      <c r="R31">
        <f t="shared" ca="1" si="5"/>
        <v>9.1142358637282313E-3</v>
      </c>
      <c r="S31">
        <f t="shared" ca="1" si="1"/>
        <v>0.22785589659320579</v>
      </c>
    </row>
    <row r="32" spans="3:19">
      <c r="E32" t="s">
        <v>226</v>
      </c>
      <c r="N32" s="141">
        <f t="shared" si="8"/>
        <v>26</v>
      </c>
      <c r="O32" s="140">
        <f t="shared" si="4"/>
        <v>24</v>
      </c>
      <c r="P32" s="158">
        <f t="shared" ca="1" si="11"/>
        <v>3.995992008063936</v>
      </c>
      <c r="Q32">
        <f t="shared" ca="1" si="9"/>
        <v>26381158757.892963</v>
      </c>
      <c r="R32">
        <f t="shared" ca="1" si="5"/>
        <v>1.4255277296187731E-2</v>
      </c>
      <c r="S32">
        <f t="shared" ca="1" si="1"/>
        <v>0.37063720970088099</v>
      </c>
    </row>
    <row r="33" spans="1:19">
      <c r="A33" t="s">
        <v>224</v>
      </c>
      <c r="E33" s="10" t="s">
        <v>214</v>
      </c>
      <c r="F33" s="10" t="s">
        <v>215</v>
      </c>
      <c r="G33" s="266" t="s">
        <v>216</v>
      </c>
      <c r="H33" s="267"/>
      <c r="I33" s="267"/>
      <c r="J33" s="268"/>
      <c r="N33" s="141">
        <f t="shared" si="8"/>
        <v>27</v>
      </c>
      <c r="O33" s="140">
        <f t="shared" si="4"/>
        <v>23</v>
      </c>
      <c r="P33" s="158">
        <f t="shared" ca="1" si="11"/>
        <v>3.995992008063936</v>
      </c>
      <c r="Q33">
        <f t="shared" ca="1" si="9"/>
        <v>39611428708.549408</v>
      </c>
      <c r="R33">
        <f t="shared" ca="1" si="5"/>
        <v>2.1404363072929818E-2</v>
      </c>
      <c r="S33">
        <f t="shared" ca="1" si="1"/>
        <v>0.57791780296910511</v>
      </c>
    </row>
    <row r="34" spans="1:19">
      <c r="A34" s="149" t="s">
        <v>186</v>
      </c>
      <c r="B34" s="149" t="s">
        <v>211</v>
      </c>
      <c r="C34" s="149" t="s">
        <v>225</v>
      </c>
      <c r="E34" s="149" t="s">
        <v>4</v>
      </c>
      <c r="F34" s="149" t="s">
        <v>45</v>
      </c>
      <c r="G34" s="149" t="s">
        <v>191</v>
      </c>
      <c r="H34" s="149" t="s">
        <v>192</v>
      </c>
      <c r="I34" s="149" t="s">
        <v>193</v>
      </c>
      <c r="J34" s="149" t="s">
        <v>194</v>
      </c>
      <c r="N34" s="141">
        <f t="shared" si="8"/>
        <v>28</v>
      </c>
      <c r="O34" s="140">
        <f t="shared" si="4"/>
        <v>22</v>
      </c>
      <c r="P34" s="158">
        <f t="shared" ca="1" si="11"/>
        <v>3.995992008063936</v>
      </c>
      <c r="Q34">
        <f t="shared" ca="1" si="9"/>
        <v>56998541191.905914</v>
      </c>
      <c r="R34">
        <f t="shared" ca="1" si="5"/>
        <v>3.079963308759882E-2</v>
      </c>
      <c r="S34">
        <f t="shared" ca="1" si="1"/>
        <v>0.86238972645276701</v>
      </c>
    </row>
    <row r="35" spans="1:19">
      <c r="A35" s="161">
        <f ca="1">$S$2</f>
        <v>34.016031968823462</v>
      </c>
      <c r="B35" s="161">
        <f ca="1">$L$17</f>
        <v>3.995992008063936</v>
      </c>
      <c r="C35" s="161">
        <f ca="1">A35/($A$9-A35)*$E$9</f>
        <v>17.025075076464418</v>
      </c>
      <c r="E35" s="159">
        <v>25</v>
      </c>
      <c r="F35" s="160">
        <v>5</v>
      </c>
      <c r="G35" s="159">
        <v>10</v>
      </c>
      <c r="H35" s="159">
        <v>5</v>
      </c>
      <c r="I35" s="159">
        <v>10</v>
      </c>
      <c r="J35" s="159">
        <v>5</v>
      </c>
      <c r="N35" s="141">
        <f t="shared" si="8"/>
        <v>29</v>
      </c>
      <c r="O35" s="140">
        <f t="shared" si="4"/>
        <v>21</v>
      </c>
      <c r="P35" s="158">
        <f t="shared" ca="1" si="11"/>
        <v>3.995992008063936</v>
      </c>
      <c r="Q35">
        <f t="shared" ca="1" si="9"/>
        <v>78451602486.404846</v>
      </c>
      <c r="R35">
        <f t="shared" ca="1" si="5"/>
        <v>4.2391972166097268E-2</v>
      </c>
      <c r="S35">
        <f t="shared" ca="1" si="1"/>
        <v>1.2293671928168208</v>
      </c>
    </row>
    <row r="36" spans="1:19">
      <c r="F36" s="160">
        <v>5</v>
      </c>
      <c r="G36" s="149" t="s">
        <v>217</v>
      </c>
      <c r="H36" s="149" t="s">
        <v>218</v>
      </c>
      <c r="I36" s="149" t="s">
        <v>219</v>
      </c>
      <c r="J36" s="149" t="s">
        <v>220</v>
      </c>
      <c r="N36" s="141">
        <f t="shared" si="8"/>
        <v>30</v>
      </c>
      <c r="O36" s="140">
        <f t="shared" si="4"/>
        <v>20</v>
      </c>
      <c r="P36" s="158">
        <f t="shared" ca="1" si="11"/>
        <v>3.995992008063936</v>
      </c>
      <c r="Q36">
        <f t="shared" ca="1" si="9"/>
        <v>103071005202.83009</v>
      </c>
      <c r="R36">
        <f t="shared" ca="1" si="5"/>
        <v>5.5695270016278206E-2</v>
      </c>
      <c r="S36">
        <f t="shared" ca="1" si="1"/>
        <v>1.6708581004883463</v>
      </c>
    </row>
    <row r="37" spans="1:19">
      <c r="F37" s="160">
        <v>5</v>
      </c>
      <c r="G37" s="161">
        <v>0.1</v>
      </c>
      <c r="H37" s="161">
        <v>0.2</v>
      </c>
      <c r="I37" s="161">
        <v>0.1</v>
      </c>
      <c r="J37" s="161">
        <v>0.2</v>
      </c>
      <c r="N37" s="141">
        <f t="shared" si="8"/>
        <v>31</v>
      </c>
      <c r="O37" s="140">
        <f t="shared" si="4"/>
        <v>19</v>
      </c>
      <c r="P37" s="158">
        <f t="shared" ca="1" si="11"/>
        <v>3.995992008063936</v>
      </c>
      <c r="Q37">
        <f t="shared" ca="1" si="9"/>
        <v>128967982161.66621</v>
      </c>
      <c r="R37">
        <f t="shared" ca="1" si="5"/>
        <v>6.9688915673360732E-2</v>
      </c>
      <c r="S37">
        <f t="shared" ca="1" si="1"/>
        <v>2.1603563858741825</v>
      </c>
    </row>
    <row r="38" spans="1:19">
      <c r="G38" s="149" t="s">
        <v>221</v>
      </c>
      <c r="I38" s="149" t="s">
        <v>222</v>
      </c>
      <c r="N38" s="141">
        <f t="shared" si="8"/>
        <v>32</v>
      </c>
      <c r="O38" s="140">
        <f t="shared" si="4"/>
        <v>18</v>
      </c>
      <c r="P38" s="158">
        <f t="shared" ca="1" si="11"/>
        <v>3.995992008063936</v>
      </c>
      <c r="Q38">
        <f t="shared" ca="1" si="9"/>
        <v>153303088202.30078</v>
      </c>
      <c r="R38">
        <f t="shared" ca="1" si="5"/>
        <v>8.2838591463761282E-2</v>
      </c>
      <c r="S38">
        <f t="shared" ca="1" si="1"/>
        <v>2.650834926840361</v>
      </c>
    </row>
    <row r="39" spans="1:19">
      <c r="G39" s="10">
        <v>0.5</v>
      </c>
      <c r="I39" s="10">
        <v>0.5</v>
      </c>
      <c r="N39" s="141">
        <f t="shared" si="8"/>
        <v>33</v>
      </c>
      <c r="O39" s="140">
        <f t="shared" si="4"/>
        <v>17</v>
      </c>
      <c r="P39" s="158">
        <f t="shared" ca="1" si="11"/>
        <v>3.995992008063936</v>
      </c>
      <c r="Q39">
        <f t="shared" ca="1" si="9"/>
        <v>172638958115.58282</v>
      </c>
      <c r="R39">
        <f t="shared" ca="1" si="5"/>
        <v>9.3286888671115023E-2</v>
      </c>
      <c r="S39">
        <f t="shared" ca="1" si="1"/>
        <v>3.0784673261467956</v>
      </c>
    </row>
    <row r="40" spans="1:19">
      <c r="E40" s="162"/>
      <c r="F40" s="162"/>
      <c r="G40" s="162"/>
      <c r="N40" s="141">
        <f t="shared" si="8"/>
        <v>34</v>
      </c>
      <c r="O40" s="140">
        <f t="shared" si="4"/>
        <v>16</v>
      </c>
      <c r="P40" s="158">
        <f t="shared" ca="1" si="11"/>
        <v>3.995992008063936</v>
      </c>
      <c r="Q40">
        <f t="shared" ca="1" si="9"/>
        <v>183612872726.11771</v>
      </c>
      <c r="R40">
        <f t="shared" ca="1" si="5"/>
        <v>9.9216734180689423E-2</v>
      </c>
      <c r="S40">
        <f t="shared" ca="1" si="1"/>
        <v>3.3733689621434402</v>
      </c>
    </row>
    <row r="41" spans="1:19">
      <c r="H41" t="s">
        <v>224</v>
      </c>
      <c r="N41" s="141">
        <f t="shared" si="8"/>
        <v>35</v>
      </c>
      <c r="O41" s="140">
        <f t="shared" si="4"/>
        <v>15</v>
      </c>
      <c r="P41" s="158">
        <f t="shared" ca="1" si="11"/>
        <v>3.995992008063936</v>
      </c>
      <c r="Q41">
        <f t="shared" ca="1" si="9"/>
        <v>183797036986.64645</v>
      </c>
      <c r="R41">
        <f t="shared" ca="1" si="5"/>
        <v>9.9316248861829007E-2</v>
      </c>
      <c r="S41">
        <f t="shared" ca="1" si="1"/>
        <v>3.4760687101640153</v>
      </c>
    </row>
    <row r="42" spans="1:19">
      <c r="H42" s="149" t="s">
        <v>186</v>
      </c>
      <c r="I42" s="149" t="s">
        <v>211</v>
      </c>
      <c r="J42" s="149" t="s">
        <v>225</v>
      </c>
      <c r="N42" s="141">
        <f t="shared" si="8"/>
        <v>36</v>
      </c>
      <c r="O42" s="140">
        <f t="shared" si="4"/>
        <v>14</v>
      </c>
      <c r="P42" s="158">
        <f t="shared" ca="1" si="11"/>
        <v>3.995992008063936</v>
      </c>
      <c r="Q42">
        <f t="shared" ca="1" si="9"/>
        <v>172482549341.69937</v>
      </c>
      <c r="R42">
        <f t="shared" ca="1" si="5"/>
        <v>9.3202371896710698E-2</v>
      </c>
      <c r="S42">
        <f t="shared" ca="1" si="1"/>
        <v>3.355285388281585</v>
      </c>
    </row>
    <row r="43" spans="1:19">
      <c r="H43" s="161">
        <v>21.146788990961305</v>
      </c>
      <c r="I43" s="161">
        <v>1.926605504587156</v>
      </c>
      <c r="J43" s="161">
        <v>54.880952383235915</v>
      </c>
      <c r="N43" s="141">
        <f t="shared" si="8"/>
        <v>37</v>
      </c>
      <c r="O43" s="140">
        <f t="shared" si="4"/>
        <v>13</v>
      </c>
      <c r="P43" s="158">
        <f t="shared" ca="1" si="11"/>
        <v>3.995992008063936</v>
      </c>
      <c r="Q43">
        <f t="shared" ca="1" si="9"/>
        <v>151073606122.75998</v>
      </c>
      <c r="R43">
        <f t="shared" ca="1" si="5"/>
        <v>8.1633872385179232E-2</v>
      </c>
      <c r="S43">
        <f t="shared" ca="1" si="1"/>
        <v>3.0204532782516318</v>
      </c>
    </row>
    <row r="44" spans="1:19" ht="15.75">
      <c r="A44" s="172" t="s">
        <v>227</v>
      </c>
      <c r="B44" s="11"/>
      <c r="N44" s="141">
        <f t="shared" si="8"/>
        <v>38</v>
      </c>
      <c r="O44" s="140">
        <f t="shared" si="4"/>
        <v>12</v>
      </c>
      <c r="P44" s="158">
        <f t="shared" ca="1" si="11"/>
        <v>3.995992008063936</v>
      </c>
      <c r="Q44">
        <f t="shared" ca="1" si="9"/>
        <v>122870420888.76822</v>
      </c>
      <c r="R44">
        <f t="shared" ca="1" si="5"/>
        <v>6.6394048015220045E-2</v>
      </c>
      <c r="S44">
        <f t="shared" ca="1" si="1"/>
        <v>2.5229738245783615</v>
      </c>
    </row>
    <row r="45" spans="1:19">
      <c r="A45" s="11" t="s">
        <v>228</v>
      </c>
      <c r="B45" s="11"/>
      <c r="C45" s="11" t="s">
        <v>229</v>
      </c>
      <c r="D45" s="11"/>
      <c r="E45" s="11"/>
      <c r="F45" s="11"/>
      <c r="G45" s="11"/>
      <c r="H45" s="11"/>
      <c r="I45" s="11"/>
      <c r="J45" s="11"/>
      <c r="N45" s="141">
        <f t="shared" si="8"/>
        <v>39</v>
      </c>
      <c r="O45" s="140">
        <f t="shared" si="4"/>
        <v>11</v>
      </c>
      <c r="P45" s="158">
        <f t="shared" ca="1" si="11"/>
        <v>3.995992008063936</v>
      </c>
      <c r="Q45">
        <f t="shared" ca="1" si="9"/>
        <v>92245245216.317978</v>
      </c>
      <c r="R45">
        <f t="shared" ca="1" si="5"/>
        <v>4.9845481082972487E-2</v>
      </c>
      <c r="S45">
        <f t="shared" ca="1" si="1"/>
        <v>1.943973762235927</v>
      </c>
    </row>
    <row r="46" spans="1:19">
      <c r="A46" s="11" t="s">
        <v>230</v>
      </c>
      <c r="B46" s="11"/>
      <c r="C46" s="11"/>
      <c r="D46" s="11"/>
      <c r="E46" s="11"/>
      <c r="F46" s="11"/>
      <c r="G46" s="11"/>
      <c r="H46" s="11"/>
      <c r="I46" s="11"/>
      <c r="J46" s="11"/>
      <c r="N46" s="141">
        <f t="shared" si="8"/>
        <v>40</v>
      </c>
      <c r="O46" s="140">
        <f t="shared" si="4"/>
        <v>10</v>
      </c>
      <c r="P46" s="158">
        <f t="shared" ca="1" si="11"/>
        <v>3.995992008063936</v>
      </c>
      <c r="Q46">
        <f t="shared" ca="1" si="9"/>
        <v>63482215137.807564</v>
      </c>
      <c r="R46">
        <f t="shared" ca="1" si="5"/>
        <v>3.4303139921590439E-2</v>
      </c>
      <c r="S46">
        <f t="shared" ca="1" si="1"/>
        <v>1.3721255968636177</v>
      </c>
    </row>
    <row r="47" spans="1:19">
      <c r="A47" s="11" t="s">
        <v>231</v>
      </c>
      <c r="B47" s="11"/>
      <c r="C47" s="11"/>
      <c r="D47" s="11"/>
      <c r="E47" s="11"/>
      <c r="F47" s="11"/>
      <c r="G47" s="11"/>
      <c r="H47" s="11"/>
      <c r="I47" s="11"/>
      <c r="J47" s="11"/>
      <c r="N47" s="141">
        <f t="shared" si="8"/>
        <v>41</v>
      </c>
      <c r="O47" s="140">
        <f t="shared" si="4"/>
        <v>9</v>
      </c>
      <c r="P47" s="158">
        <f t="shared" ca="1" si="11"/>
        <v>3.995992008063936</v>
      </c>
      <c r="Q47">
        <f t="shared" ca="1" si="9"/>
        <v>39716179993.415947</v>
      </c>
      <c r="R47">
        <f t="shared" ca="1" si="5"/>
        <v>2.1460966295957611E-2</v>
      </c>
      <c r="S47">
        <f t="shared" ca="1" si="1"/>
        <v>0.87989961813426198</v>
      </c>
    </row>
    <row r="48" spans="1:19">
      <c r="A48" s="11" t="s">
        <v>232</v>
      </c>
      <c r="N48" s="141">
        <f t="shared" si="8"/>
        <v>42</v>
      </c>
      <c r="O48" s="140">
        <f t="shared" si="4"/>
        <v>8</v>
      </c>
      <c r="P48" s="158">
        <f t="shared" ca="1" si="11"/>
        <v>3.995992008063936</v>
      </c>
      <c r="Q48">
        <f t="shared" ca="1" si="9"/>
        <v>22362758685.416294</v>
      </c>
      <c r="R48">
        <f t="shared" ca="1" si="5"/>
        <v>1.2083901586504882E-2</v>
      </c>
      <c r="S48">
        <f t="shared" ca="1" si="1"/>
        <v>0.50752386663320503</v>
      </c>
    </row>
    <row r="49" spans="1:19">
      <c r="A49" s="11" t="s">
        <v>233</v>
      </c>
      <c r="N49" s="141">
        <f t="shared" si="8"/>
        <v>43</v>
      </c>
      <c r="O49" s="140">
        <f t="shared" si="4"/>
        <v>7</v>
      </c>
      <c r="P49" s="158">
        <f t="shared" ca="1" si="11"/>
        <v>3.995992008063936</v>
      </c>
      <c r="Q49">
        <f t="shared" ca="1" si="9"/>
        <v>11192594299.632288</v>
      </c>
      <c r="R49">
        <f t="shared" ca="1" si="5"/>
        <v>6.0480108879694934E-3</v>
      </c>
      <c r="S49">
        <f t="shared" ca="1" si="1"/>
        <v>0.26006446818268819</v>
      </c>
    </row>
    <row r="50" spans="1:19">
      <c r="N50" s="141">
        <f t="shared" si="8"/>
        <v>44</v>
      </c>
      <c r="O50" s="140">
        <f t="shared" si="4"/>
        <v>6</v>
      </c>
      <c r="P50" s="158">
        <f t="shared" ca="1" si="11"/>
        <v>3.995992008063936</v>
      </c>
      <c r="Q50">
        <f t="shared" ca="1" si="9"/>
        <v>4901671471.0213976</v>
      </c>
      <c r="R50">
        <f t="shared" ca="1" si="5"/>
        <v>2.6486587141786068E-3</v>
      </c>
      <c r="S50">
        <f t="shared" ca="1" si="1"/>
        <v>0.1165409834238587</v>
      </c>
    </row>
    <row r="51" spans="1:19">
      <c r="N51" s="141">
        <f t="shared" si="8"/>
        <v>45</v>
      </c>
      <c r="O51" s="140">
        <f t="shared" si="4"/>
        <v>5</v>
      </c>
      <c r="P51" s="158">
        <f t="shared" ca="1" si="11"/>
        <v>3.995992008063936</v>
      </c>
      <c r="Q51">
        <f t="shared" ca="1" si="9"/>
        <v>1839970448.3128827</v>
      </c>
      <c r="R51">
        <f t="shared" ca="1" si="5"/>
        <v>9.9424324754664086E-4</v>
      </c>
      <c r="S51">
        <f t="shared" ca="1" si="1"/>
        <v>4.4740946139598836E-2</v>
      </c>
    </row>
    <row r="52" spans="1:19">
      <c r="N52" s="141">
        <f t="shared" si="8"/>
        <v>46</v>
      </c>
      <c r="O52" s="140">
        <f t="shared" si="4"/>
        <v>4</v>
      </c>
      <c r="P52" s="158">
        <f t="shared" ca="1" si="11"/>
        <v>3.995992008063936</v>
      </c>
      <c r="Q52">
        <f t="shared" ca="1" si="9"/>
        <v>575567482.55496109</v>
      </c>
      <c r="R52">
        <f t="shared" ca="1" si="5"/>
        <v>3.1101264890553211E-4</v>
      </c>
      <c r="S52">
        <f t="shared" ca="1" si="1"/>
        <v>1.4306581849654477E-2</v>
      </c>
    </row>
    <row r="53" spans="1:19">
      <c r="N53" s="141">
        <f t="shared" si="8"/>
        <v>47</v>
      </c>
      <c r="O53" s="140">
        <f t="shared" si="4"/>
        <v>3</v>
      </c>
      <c r="P53" s="158">
        <f t="shared" ca="1" si="11"/>
        <v>3.995992008063936</v>
      </c>
      <c r="Q53">
        <f t="shared" ca="1" si="9"/>
        <v>144036194.61537021</v>
      </c>
      <c r="R53">
        <f t="shared" ca="1" si="5"/>
        <v>7.7831148880655099E-5</v>
      </c>
      <c r="S53">
        <f t="shared" ca="1" si="1"/>
        <v>3.6580639973907898E-3</v>
      </c>
    </row>
    <row r="54" spans="1:19">
      <c r="N54" s="141">
        <f t="shared" si="8"/>
        <v>48</v>
      </c>
      <c r="O54" s="140">
        <f t="shared" si="4"/>
        <v>2</v>
      </c>
      <c r="P54" s="158">
        <f t="shared" ca="1" si="11"/>
        <v>3.995992008063936</v>
      </c>
      <c r="Q54">
        <f t="shared" ca="1" si="9"/>
        <v>27033874.378008824</v>
      </c>
      <c r="R54">
        <f t="shared" ca="1" si="5"/>
        <v>1.460797757920775E-5</v>
      </c>
      <c r="S54">
        <f t="shared" ca="1" si="1"/>
        <v>7.0118292380197205E-4</v>
      </c>
    </row>
    <row r="55" spans="1:19">
      <c r="N55" s="141">
        <f t="shared" si="8"/>
        <v>49</v>
      </c>
      <c r="O55" s="140">
        <f t="shared" si="4"/>
        <v>1</v>
      </c>
      <c r="P55" s="158">
        <f t="shared" ca="1" si="11"/>
        <v>3.995992008063936</v>
      </c>
      <c r="Q55">
        <f t="shared" ca="1" si="9"/>
        <v>3382623.6793585052</v>
      </c>
      <c r="R55">
        <f t="shared" ca="1" si="5"/>
        <v>1.8278286780515029E-6</v>
      </c>
      <c r="S55">
        <f t="shared" ca="1" si="1"/>
        <v>8.9563605224523638E-5</v>
      </c>
    </row>
    <row r="56" spans="1:19">
      <c r="N56" s="142">
        <f t="shared" si="8"/>
        <v>50</v>
      </c>
      <c r="O56" s="143">
        <f t="shared" si="4"/>
        <v>0</v>
      </c>
      <c r="P56" s="158">
        <f t="shared" ca="1" si="11"/>
        <v>3.995992008063936</v>
      </c>
      <c r="Q56">
        <f ca="1">Q55*O55/P56*$E$13</f>
        <v>211626.02881414365</v>
      </c>
      <c r="R56">
        <f t="shared" ca="1" si="5"/>
        <v>1.1435387473016298E-7</v>
      </c>
      <c r="S56">
        <f t="shared" ca="1" si="1"/>
        <v>5.7176937365081491E-6</v>
      </c>
    </row>
    <row r="57" spans="1:19">
      <c r="O57" s="165"/>
      <c r="Q57" s="11">
        <f ca="1">SUM(Q6:Q56)</f>
        <v>1850624032753.6846</v>
      </c>
      <c r="R57" s="134">
        <f ca="1">SUM(R6:R56)</f>
        <v>1.0000000000000002</v>
      </c>
      <c r="S57" s="134">
        <f ca="1">SUM(S6:S56)</f>
        <v>34.016031968823462</v>
      </c>
    </row>
  </sheetData>
  <mergeCells count="3">
    <mergeCell ref="A6:F6"/>
    <mergeCell ref="C7:F7"/>
    <mergeCell ref="G33:J33"/>
  </mergeCells>
  <printOptions headings="1" gridLines="1"/>
  <pageMargins left="0.23622047244094491" right="0.19685039370078741" top="0.35433070866141736" bottom="0.55118110236220474" header="0.31496062992125984" footer="0.23622047244094491"/>
  <pageSetup paperSize="9" scale="90" orientation="portrait" verticalDpi="0" r:id="rId1"/>
  <headerFooter>
    <oddFooter>&amp;L&amp;Z&amp;F&amp;R&amp;A 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7"/>
  <sheetViews>
    <sheetView workbookViewId="0">
      <selection activeCell="H3" sqref="H3"/>
    </sheetView>
  </sheetViews>
  <sheetFormatPr defaultRowHeight="15"/>
  <cols>
    <col min="2" max="2" width="7.42578125" customWidth="1"/>
    <col min="3" max="3" width="8" customWidth="1"/>
    <col min="4" max="4" width="7.7109375" customWidth="1"/>
    <col min="6" max="6" width="9.42578125" customWidth="1"/>
    <col min="7" max="7" width="5.42578125" customWidth="1"/>
    <col min="8" max="8" width="7.85546875" customWidth="1"/>
    <col min="9" max="9" width="7.28515625" customWidth="1"/>
    <col min="10" max="10" width="7.85546875" customWidth="1"/>
    <col min="11" max="11" width="8.28515625" customWidth="1"/>
    <col min="13" max="13" width="4.5703125" customWidth="1"/>
    <col min="16" max="16" width="9.140625" style="146"/>
  </cols>
  <sheetData>
    <row r="1" spans="1:19">
      <c r="A1" t="s">
        <v>266</v>
      </c>
    </row>
    <row r="2" spans="1:19">
      <c r="A2" t="s">
        <v>197</v>
      </c>
      <c r="N2" s="145"/>
      <c r="Q2">
        <f ca="1">Q57</f>
        <v>9.4425623905496785</v>
      </c>
      <c r="R2" s="147">
        <f ca="1">R57</f>
        <v>0.99999999999999978</v>
      </c>
      <c r="S2" s="147">
        <f ca="1">S57</f>
        <v>2.0508063896803028</v>
      </c>
    </row>
    <row r="3" spans="1:19">
      <c r="A3" t="s">
        <v>198</v>
      </c>
      <c r="H3" s="132" t="s">
        <v>199</v>
      </c>
      <c r="I3" s="132" t="s">
        <v>200</v>
      </c>
      <c r="O3" s="132" t="s">
        <v>201</v>
      </c>
      <c r="P3" s="146" t="s">
        <v>202</v>
      </c>
    </row>
    <row r="4" spans="1:19">
      <c r="A4" t="s">
        <v>267</v>
      </c>
      <c r="H4" t="s">
        <v>204</v>
      </c>
      <c r="I4" t="s">
        <v>205</v>
      </c>
      <c r="N4" t="s">
        <v>206</v>
      </c>
      <c r="O4" t="s">
        <v>207</v>
      </c>
    </row>
    <row r="5" spans="1:19">
      <c r="A5" t="s">
        <v>268</v>
      </c>
      <c r="H5" s="148" t="s">
        <v>195</v>
      </c>
      <c r="I5" s="148" t="s">
        <v>196</v>
      </c>
      <c r="J5" s="132" t="s">
        <v>209</v>
      </c>
      <c r="K5" s="132" t="s">
        <v>210</v>
      </c>
      <c r="L5" s="149" t="s">
        <v>211</v>
      </c>
      <c r="N5" s="150" t="s">
        <v>14</v>
      </c>
      <c r="O5" s="150" t="s">
        <v>183</v>
      </c>
      <c r="Q5" t="s">
        <v>212</v>
      </c>
      <c r="R5" t="s">
        <v>213</v>
      </c>
      <c r="S5" s="149" t="s">
        <v>186</v>
      </c>
    </row>
    <row r="6" spans="1:19">
      <c r="A6" s="266" t="s">
        <v>190</v>
      </c>
      <c r="B6" s="267"/>
      <c r="C6" s="267"/>
      <c r="D6" s="267"/>
      <c r="E6" s="267"/>
      <c r="F6" s="268"/>
      <c r="G6" s="152"/>
      <c r="H6" s="153">
        <f ca="1">MIN(I6:I16)</f>
        <v>0</v>
      </c>
      <c r="I6" s="154">
        <f ca="1">$B$9</f>
        <v>4</v>
      </c>
      <c r="J6" s="155">
        <v>1</v>
      </c>
      <c r="K6" s="122">
        <f ca="1">1/$J$17</f>
        <v>0.99600400799193622</v>
      </c>
      <c r="L6" s="152">
        <f ca="1">K6*I6</f>
        <v>3.9840160319677449</v>
      </c>
      <c r="N6" s="139">
        <f>MIN(O6:O56)</f>
        <v>0</v>
      </c>
      <c r="O6" s="140">
        <f>$A$9</f>
        <v>10</v>
      </c>
      <c r="P6" s="146">
        <v>0</v>
      </c>
      <c r="Q6">
        <v>1</v>
      </c>
      <c r="R6">
        <f ca="1">1/Q57</f>
        <v>0.10590345698968552</v>
      </c>
      <c r="S6">
        <f ca="1">N6*R6</f>
        <v>0</v>
      </c>
    </row>
    <row r="7" spans="1:19">
      <c r="A7" s="10" t="s">
        <v>214</v>
      </c>
      <c r="B7" s="10" t="s">
        <v>215</v>
      </c>
      <c r="C7" s="266" t="s">
        <v>216</v>
      </c>
      <c r="D7" s="267"/>
      <c r="E7" s="267"/>
      <c r="F7" s="268"/>
      <c r="G7" s="152"/>
      <c r="H7" s="156">
        <f ca="1">IF(H6+1&lt;=$B$9,H6+1,0)</f>
        <v>1</v>
      </c>
      <c r="I7" s="157">
        <f ca="1">IF(I6-1&gt;0,I6-1,0)</f>
        <v>3</v>
      </c>
      <c r="J7" s="155">
        <f ca="1">J6*I6*$C$13</f>
        <v>4.0000000000000001E-3</v>
      </c>
      <c r="K7" s="122">
        <f ca="1">K6*I6*$C$13</f>
        <v>3.9840160319677452E-3</v>
      </c>
      <c r="L7" s="152">
        <f t="shared" ref="L7:L16" ca="1" si="0">K7*I7</f>
        <v>1.1952048095903237E-2</v>
      </c>
      <c r="N7" s="141">
        <f>IF(N6+1&lt;=$A$9,N6+1,0)</f>
        <v>1</v>
      </c>
      <c r="O7" s="140">
        <f>IF(O6-1&gt;0,O6-1,0)</f>
        <v>9</v>
      </c>
      <c r="P7" s="158">
        <f ca="1">SUMPRODUCT($C$21:$C$31,$K$6:$K$16)</f>
        <v>0.99999999997609601</v>
      </c>
      <c r="Q7">
        <f ca="1">O6/P7*$E$13</f>
        <v>2.5000000000597602</v>
      </c>
      <c r="R7">
        <f ca="1">R6*O6/P7*$E$13</f>
        <v>0.26475864248054259</v>
      </c>
      <c r="S7">
        <f t="shared" ref="S7:S56" ca="1" si="1">N7*R7</f>
        <v>0.26475864248054259</v>
      </c>
    </row>
    <row r="8" spans="1:19">
      <c r="A8" s="149" t="s">
        <v>277</v>
      </c>
      <c r="B8" s="149" t="s">
        <v>45</v>
      </c>
      <c r="C8" s="149" t="s">
        <v>271</v>
      </c>
      <c r="D8" s="149" t="s">
        <v>269</v>
      </c>
      <c r="E8" s="149" t="s">
        <v>272</v>
      </c>
      <c r="F8" s="149" t="s">
        <v>270</v>
      </c>
      <c r="G8" s="152"/>
      <c r="H8" s="156">
        <f ca="1">IF(AND(H7&lt;&gt;0,H7+1&lt;=$B$9 ),H7+1,0)</f>
        <v>2</v>
      </c>
      <c r="I8" s="157">
        <f t="shared" ref="I8:I16" ca="1" si="2">IF(I7-1&gt;0,I7-1,0)</f>
        <v>2</v>
      </c>
      <c r="J8" s="155">
        <f t="shared" ref="J8:J16" ca="1" si="3">J7*I7*$C$13</f>
        <v>1.2E-5</v>
      </c>
      <c r="K8" s="122">
        <f ca="1">K7*I7*$C$13</f>
        <v>1.1952048095903237E-5</v>
      </c>
      <c r="L8" s="152">
        <f t="shared" ca="1" si="0"/>
        <v>2.3904096191806473E-5</v>
      </c>
      <c r="N8" s="141">
        <f>IF(AND(N7&lt;&gt;0,N7+1&lt;=$A$9 ),N7+1,0)</f>
        <v>2</v>
      </c>
      <c r="O8" s="140">
        <f t="shared" ref="O8:O56" si="4">IF(O7-1&gt;0,O7-1,0)</f>
        <v>8</v>
      </c>
      <c r="P8" s="158">
        <f ca="1">SUMPRODUCT($D$21:$D$31,$K$6:$K$16)</f>
        <v>1.999999976048096</v>
      </c>
      <c r="Q8">
        <f ca="1">Q7*O7/P8*$E$13</f>
        <v>2.8125000337495956</v>
      </c>
      <c r="R8">
        <f t="shared" ref="R8:R56" ca="1" si="5">R7*O7/P8*$E$13</f>
        <v>0.29785347635768938</v>
      </c>
      <c r="S8">
        <f t="shared" ca="1" si="1"/>
        <v>0.59570695271537877</v>
      </c>
    </row>
    <row r="9" spans="1:19">
      <c r="A9" s="159">
        <v>10</v>
      </c>
      <c r="B9" s="160">
        <f ca="1">wrk!$G$1</f>
        <v>4</v>
      </c>
      <c r="C9" s="159">
        <v>100</v>
      </c>
      <c r="D9" s="159">
        <v>0.1</v>
      </c>
      <c r="E9" s="159">
        <v>8</v>
      </c>
      <c r="F9" s="159">
        <v>2</v>
      </c>
      <c r="G9" s="152"/>
      <c r="H9" s="156">
        <f t="shared" ref="H9:H16" ca="1" si="6">IF(AND(H8&lt;&gt;0,H8+1&lt;=$B$9 ),H8+1,0)</f>
        <v>3</v>
      </c>
      <c r="I9" s="157">
        <f t="shared" ca="1" si="2"/>
        <v>1</v>
      </c>
      <c r="J9" s="155">
        <f t="shared" ca="1" si="3"/>
        <v>2.4E-8</v>
      </c>
      <c r="K9" s="122">
        <f t="shared" ref="K9:K16" ca="1" si="7">K8*I8*$C$13</f>
        <v>2.3904096191806473E-8</v>
      </c>
      <c r="L9" s="152">
        <f t="shared" ca="1" si="0"/>
        <v>2.3904096191806473E-8</v>
      </c>
      <c r="N9" s="141">
        <f t="shared" ref="N9:N56" si="8">IF(AND(N8&lt;&gt;0,N8+1&lt;=$A$9 ),N8+1,0)</f>
        <v>3</v>
      </c>
      <c r="O9" s="140">
        <f t="shared" si="4"/>
        <v>7</v>
      </c>
      <c r="P9" s="158">
        <f ca="1">SUMPRODUCT($E$21:$E$31,$K$6:$K$16)</f>
        <v>2.9999880000719998</v>
      </c>
      <c r="Q9">
        <f t="shared" ref="Q9:Q55" ca="1" si="9">Q8*O8/P9*$E$13</f>
        <v>1.8750075224848202</v>
      </c>
      <c r="R9">
        <f t="shared" ca="1" si="5"/>
        <v>0.19856977851280797</v>
      </c>
      <c r="S9">
        <f t="shared" ca="1" si="1"/>
        <v>0.59570933553842387</v>
      </c>
    </row>
    <row r="10" spans="1:19">
      <c r="A10" t="s">
        <v>278</v>
      </c>
      <c r="B10" s="160">
        <f ca="1">wrk!$G$1</f>
        <v>4</v>
      </c>
      <c r="C10" s="149" t="s">
        <v>273</v>
      </c>
      <c r="D10" s="149" t="s">
        <v>274</v>
      </c>
      <c r="E10" s="149" t="s">
        <v>275</v>
      </c>
      <c r="F10" s="149" t="s">
        <v>276</v>
      </c>
      <c r="G10" s="152"/>
      <c r="H10" s="156">
        <f t="shared" ca="1" si="6"/>
        <v>4</v>
      </c>
      <c r="I10" s="157">
        <f t="shared" ca="1" si="2"/>
        <v>0</v>
      </c>
      <c r="J10" s="155">
        <f t="shared" ca="1" si="3"/>
        <v>2.4000000000000001E-11</v>
      </c>
      <c r="K10" s="122">
        <f t="shared" ca="1" si="7"/>
        <v>2.3904096191806474E-11</v>
      </c>
      <c r="L10" s="152">
        <f t="shared" ca="1" si="0"/>
        <v>0</v>
      </c>
      <c r="N10" s="141">
        <f t="shared" si="8"/>
        <v>4</v>
      </c>
      <c r="O10" s="140">
        <f t="shared" si="4"/>
        <v>6</v>
      </c>
      <c r="P10" s="158">
        <f ca="1">SUMPRODUCT($F$21:$F$31,$K$6:$K$16)</f>
        <v>3.995992008063936</v>
      </c>
      <c r="Q10">
        <f t="shared" ca="1" si="9"/>
        <v>0.82113857027912629</v>
      </c>
      <c r="R10">
        <f t="shared" ca="1" si="5"/>
        <v>8.696141326012731E-2</v>
      </c>
      <c r="S10">
        <f t="shared" ca="1" si="1"/>
        <v>0.34784565304050924</v>
      </c>
    </row>
    <row r="11" spans="1:19">
      <c r="A11" s="159">
        <v>5</v>
      </c>
      <c r="B11" s="160">
        <f ca="1">wrk!$G$1</f>
        <v>4</v>
      </c>
      <c r="C11" s="161">
        <f>1/C9</f>
        <v>0.01</v>
      </c>
      <c r="D11" s="161">
        <f t="shared" ref="D11:F11" si="10">1/D9</f>
        <v>10</v>
      </c>
      <c r="E11" s="161">
        <f t="shared" si="10"/>
        <v>0.125</v>
      </c>
      <c r="F11" s="161">
        <f t="shared" si="10"/>
        <v>0.5</v>
      </c>
      <c r="G11" s="116"/>
      <c r="H11" s="156">
        <f t="shared" ca="1" si="6"/>
        <v>0</v>
      </c>
      <c r="I11" s="157">
        <f t="shared" ca="1" si="2"/>
        <v>0</v>
      </c>
      <c r="J11" s="155">
        <f t="shared" ca="1" si="3"/>
        <v>0</v>
      </c>
      <c r="K11" s="122">
        <f t="shared" ca="1" si="7"/>
        <v>0</v>
      </c>
      <c r="L11" s="152">
        <f t="shared" ca="1" si="0"/>
        <v>0</v>
      </c>
      <c r="N11" s="141">
        <f t="shared" si="8"/>
        <v>5</v>
      </c>
      <c r="O11" s="140">
        <f t="shared" si="4"/>
        <v>5</v>
      </c>
      <c r="P11" s="158">
        <f ca="1">SUMPRODUCT($G$21:$G$31,$K$6:$K$16)</f>
        <v>3.995992008063936</v>
      </c>
      <c r="Q11">
        <f t="shared" ca="1" si="9"/>
        <v>0.30823581552042534</v>
      </c>
      <c r="R11">
        <f t="shared" ca="1" si="5"/>
        <v>3.2643238431648007E-2</v>
      </c>
      <c r="S11">
        <f t="shared" ca="1" si="1"/>
        <v>0.16321619215824004</v>
      </c>
    </row>
    <row r="12" spans="1:19">
      <c r="C12" s="149" t="s">
        <v>221</v>
      </c>
      <c r="E12" s="149" t="s">
        <v>222</v>
      </c>
      <c r="H12" s="156">
        <f t="shared" ca="1" si="6"/>
        <v>0</v>
      </c>
      <c r="I12" s="157">
        <f t="shared" ca="1" si="2"/>
        <v>0</v>
      </c>
      <c r="J12" s="155">
        <f t="shared" ca="1" si="3"/>
        <v>0</v>
      </c>
      <c r="K12" s="122">
        <f t="shared" ca="1" si="7"/>
        <v>0</v>
      </c>
      <c r="L12" s="152">
        <f t="shared" ca="1" si="0"/>
        <v>0</v>
      </c>
      <c r="N12" s="141">
        <f t="shared" si="8"/>
        <v>6</v>
      </c>
      <c r="O12" s="140">
        <f t="shared" si="4"/>
        <v>4</v>
      </c>
      <c r="P12" s="158">
        <f ca="1">SUMPRODUCT($H$21:$H$31,$K$6:$K$16)</f>
        <v>3.995992008063936</v>
      </c>
      <c r="Q12">
        <f t="shared" ca="1" si="9"/>
        <v>9.6420305301663387E-2</v>
      </c>
      <c r="R12">
        <f t="shared" ca="1" si="5"/>
        <v>1.0211243655447056E-2</v>
      </c>
      <c r="S12">
        <f t="shared" ca="1" si="1"/>
        <v>6.1267461932682336E-2</v>
      </c>
    </row>
    <row r="13" spans="1:19">
      <c r="C13" s="10">
        <f>C11/D11</f>
        <v>1E-3</v>
      </c>
      <c r="E13" s="10">
        <f>E11/F11</f>
        <v>0.25</v>
      </c>
      <c r="H13" s="156">
        <f t="shared" ca="1" si="6"/>
        <v>0</v>
      </c>
      <c r="I13" s="157">
        <f t="shared" ca="1" si="2"/>
        <v>0</v>
      </c>
      <c r="J13" s="155">
        <f t="shared" ca="1" si="3"/>
        <v>0</v>
      </c>
      <c r="K13" s="122">
        <f t="shared" ca="1" si="7"/>
        <v>0</v>
      </c>
      <c r="L13" s="152">
        <f t="shared" ca="1" si="0"/>
        <v>0</v>
      </c>
      <c r="N13" s="141">
        <f t="shared" si="8"/>
        <v>7</v>
      </c>
      <c r="O13" s="140">
        <f t="shared" si="4"/>
        <v>3</v>
      </c>
      <c r="P13" s="158">
        <f ca="1">SUMPRODUCT($I$21:$I$31,$K$6:$K$16)</f>
        <v>3.995992008063936</v>
      </c>
      <c r="Q13">
        <f t="shared" ca="1" si="9"/>
        <v>2.4129253789068304E-2</v>
      </c>
      <c r="R13">
        <f t="shared" ca="1" si="5"/>
        <v>2.5553713908438016E-3</v>
      </c>
      <c r="S13">
        <f t="shared" ca="1" si="1"/>
        <v>1.7887599735906611E-2</v>
      </c>
    </row>
    <row r="14" spans="1:19">
      <c r="A14" s="162" t="s">
        <v>223</v>
      </c>
      <c r="B14" s="162"/>
      <c r="C14" s="162"/>
      <c r="H14" s="156">
        <f t="shared" ca="1" si="6"/>
        <v>0</v>
      </c>
      <c r="I14" s="157">
        <f t="shared" ca="1" si="2"/>
        <v>0</v>
      </c>
      <c r="J14" s="155">
        <f t="shared" ca="1" si="3"/>
        <v>0</v>
      </c>
      <c r="K14" s="122">
        <f t="shared" ca="1" si="7"/>
        <v>0</v>
      </c>
      <c r="L14" s="152">
        <f t="shared" ca="1" si="0"/>
        <v>0</v>
      </c>
      <c r="N14" s="141">
        <f t="shared" si="8"/>
        <v>8</v>
      </c>
      <c r="O14" s="140">
        <f t="shared" si="4"/>
        <v>2</v>
      </c>
      <c r="P14" s="158">
        <f ca="1">SUMPRODUCT($J$21:$J$31,$K$6:$K$16)</f>
        <v>3.995992008063936</v>
      </c>
      <c r="Q14">
        <f t="shared" ca="1" si="9"/>
        <v>4.52877290677296E-3</v>
      </c>
      <c r="R14">
        <f t="shared" ca="1" si="5"/>
        <v>4.7961270674848322E-4</v>
      </c>
      <c r="S14">
        <f t="shared" ca="1" si="1"/>
        <v>3.8369016539878658E-3</v>
      </c>
    </row>
    <row r="15" spans="1:19">
      <c r="D15" t="s">
        <v>224</v>
      </c>
      <c r="H15" s="156">
        <f t="shared" ca="1" si="6"/>
        <v>0</v>
      </c>
      <c r="I15" s="157">
        <f t="shared" ca="1" si="2"/>
        <v>0</v>
      </c>
      <c r="J15" s="155">
        <f t="shared" ca="1" si="3"/>
        <v>0</v>
      </c>
      <c r="K15" s="122">
        <f t="shared" ca="1" si="7"/>
        <v>0</v>
      </c>
      <c r="L15" s="152">
        <f t="shared" ca="1" si="0"/>
        <v>0</v>
      </c>
      <c r="N15" s="141">
        <f t="shared" si="8"/>
        <v>9</v>
      </c>
      <c r="O15" s="140">
        <f t="shared" si="4"/>
        <v>1</v>
      </c>
      <c r="P15" s="158">
        <f ca="1">SUMPRODUCT($K$21:$K$31,$K$6:$K$16)</f>
        <v>3.995992008063936</v>
      </c>
      <c r="Q15">
        <f t="shared" ca="1" si="9"/>
        <v>5.6666440994299647E-4</v>
      </c>
      <c r="R15">
        <f t="shared" ca="1" si="5"/>
        <v>6.0011719965983653E-5</v>
      </c>
      <c r="S15">
        <f t="shared" ca="1" si="1"/>
        <v>5.4010547969385292E-4</v>
      </c>
    </row>
    <row r="16" spans="1:19">
      <c r="D16" s="149" t="s">
        <v>186</v>
      </c>
      <c r="E16" s="149" t="s">
        <v>211</v>
      </c>
      <c r="F16" s="149" t="s">
        <v>225</v>
      </c>
      <c r="H16" s="163">
        <f t="shared" ca="1" si="6"/>
        <v>0</v>
      </c>
      <c r="I16" s="164">
        <f t="shared" ca="1" si="2"/>
        <v>0</v>
      </c>
      <c r="J16" s="155">
        <f t="shared" ca="1" si="3"/>
        <v>0</v>
      </c>
      <c r="K16" s="122">
        <f t="shared" ca="1" si="7"/>
        <v>0</v>
      </c>
      <c r="L16" s="152">
        <f t="shared" ca="1" si="0"/>
        <v>0</v>
      </c>
      <c r="N16" s="141">
        <f t="shared" si="8"/>
        <v>10</v>
      </c>
      <c r="O16" s="140">
        <f t="shared" si="4"/>
        <v>0</v>
      </c>
      <c r="P16" s="158">
        <f ca="1">SUMPRODUCT($L$21:$L$31,$K$6:$K$16)</f>
        <v>3.995992008063936</v>
      </c>
      <c r="Q16">
        <f t="shared" ca="1" si="9"/>
        <v>3.5452048502566091E-5</v>
      </c>
      <c r="R16">
        <f t="shared" ca="1" si="5"/>
        <v>3.754494493787753E-6</v>
      </c>
      <c r="S16">
        <f t="shared" ca="1" si="1"/>
        <v>3.754494493787753E-5</v>
      </c>
    </row>
    <row r="17" spans="3:19">
      <c r="D17" s="161">
        <f ca="1">$S$2</f>
        <v>2.0508063896803028</v>
      </c>
      <c r="E17" s="161">
        <f ca="1">$L$17</f>
        <v>3.995992008063936</v>
      </c>
      <c r="F17" s="161">
        <f ca="1">D17/($A$9-D17)*$E$9</f>
        <v>2.0639138913591757</v>
      </c>
      <c r="I17" s="165"/>
      <c r="J17" s="166">
        <f ca="1">SUM(J6:J16)</f>
        <v>1.0040120240239998</v>
      </c>
      <c r="K17" s="167">
        <f ca="1">SUM(K6:K16)</f>
        <v>1</v>
      </c>
      <c r="L17" s="168">
        <f ca="1">SUM(L6:L16)</f>
        <v>3.995992008063936</v>
      </c>
      <c r="N17" s="141">
        <f t="shared" si="8"/>
        <v>0</v>
      </c>
      <c r="O17" s="140">
        <f t="shared" si="4"/>
        <v>0</v>
      </c>
      <c r="P17" s="158">
        <f ca="1">P16</f>
        <v>3.995992008063936</v>
      </c>
      <c r="Q17">
        <f t="shared" ca="1" si="9"/>
        <v>0</v>
      </c>
      <c r="R17">
        <f t="shared" ca="1" si="5"/>
        <v>0</v>
      </c>
      <c r="S17">
        <f t="shared" ca="1" si="1"/>
        <v>0</v>
      </c>
    </row>
    <row r="18" spans="3:19">
      <c r="I18" s="165"/>
      <c r="L18" s="169">
        <f ca="1">SUMPRODUCT(I6:I16,K6:K16)</f>
        <v>3.995992008063936</v>
      </c>
      <c r="N18" s="141">
        <f t="shared" si="8"/>
        <v>0</v>
      </c>
      <c r="O18" s="140">
        <f t="shared" si="4"/>
        <v>0</v>
      </c>
      <c r="P18" s="158">
        <f t="shared" ref="P18:P56" ca="1" si="11">P17</f>
        <v>3.995992008063936</v>
      </c>
      <c r="Q18">
        <f t="shared" ca="1" si="9"/>
        <v>0</v>
      </c>
      <c r="R18">
        <f t="shared" ca="1" si="5"/>
        <v>0</v>
      </c>
      <c r="S18">
        <f t="shared" ca="1" si="1"/>
        <v>0</v>
      </c>
    </row>
    <row r="19" spans="3:19">
      <c r="C19" t="s">
        <v>254</v>
      </c>
      <c r="I19" s="165"/>
      <c r="N19" s="141">
        <f t="shared" si="8"/>
        <v>0</v>
      </c>
      <c r="O19" s="140">
        <f t="shared" si="4"/>
        <v>0</v>
      </c>
      <c r="P19" s="158">
        <f t="shared" ca="1" si="11"/>
        <v>3.995992008063936</v>
      </c>
      <c r="Q19">
        <f t="shared" ca="1" si="9"/>
        <v>0</v>
      </c>
      <c r="R19">
        <f t="shared" ca="1" si="5"/>
        <v>0</v>
      </c>
      <c r="S19">
        <f t="shared" ca="1" si="1"/>
        <v>0</v>
      </c>
    </row>
    <row r="20" spans="3:19">
      <c r="C20" s="27">
        <v>1</v>
      </c>
      <c r="D20" s="170">
        <v>2</v>
      </c>
      <c r="E20" s="170">
        <v>3</v>
      </c>
      <c r="F20" s="170">
        <v>4</v>
      </c>
      <c r="G20" s="170">
        <v>5</v>
      </c>
      <c r="H20" s="170">
        <v>6</v>
      </c>
      <c r="I20" s="170">
        <v>7</v>
      </c>
      <c r="J20" s="170">
        <v>8</v>
      </c>
      <c r="K20" s="170">
        <v>9</v>
      </c>
      <c r="L20" s="137">
        <v>10</v>
      </c>
      <c r="N20" s="141">
        <f t="shared" si="8"/>
        <v>0</v>
      </c>
      <c r="O20" s="140">
        <f t="shared" si="4"/>
        <v>0</v>
      </c>
      <c r="P20" s="158">
        <f t="shared" ca="1" si="11"/>
        <v>3.995992008063936</v>
      </c>
      <c r="Q20">
        <f t="shared" ca="1" si="9"/>
        <v>0</v>
      </c>
      <c r="R20">
        <f t="shared" ca="1" si="5"/>
        <v>0</v>
      </c>
      <c r="S20">
        <f t="shared" ca="1" si="1"/>
        <v>0</v>
      </c>
    </row>
    <row r="21" spans="3:19">
      <c r="C21" s="44">
        <f ca="1">wrk!G3</f>
        <v>1</v>
      </c>
      <c r="D21" s="135">
        <f ca="1">wrk!H3</f>
        <v>2</v>
      </c>
      <c r="E21" s="135">
        <f ca="1">wrk!I3</f>
        <v>3</v>
      </c>
      <c r="F21" s="135">
        <f ca="1">wrk!J3</f>
        <v>4</v>
      </c>
      <c r="G21" s="135">
        <f ca="1">wrk!K3</f>
        <v>4</v>
      </c>
      <c r="H21" s="135">
        <f ca="1">wrk!L3</f>
        <v>4</v>
      </c>
      <c r="I21" s="135">
        <f ca="1">wrk!M3</f>
        <v>4</v>
      </c>
      <c r="J21" s="135">
        <f ca="1">wrk!N3</f>
        <v>4</v>
      </c>
      <c r="K21" s="135">
        <f ca="1">wrk!O3</f>
        <v>4</v>
      </c>
      <c r="L21" s="60">
        <f ca="1">wrk!P3</f>
        <v>4</v>
      </c>
      <c r="N21" s="141">
        <f t="shared" si="8"/>
        <v>0</v>
      </c>
      <c r="O21" s="140">
        <f t="shared" si="4"/>
        <v>0</v>
      </c>
      <c r="P21" s="158">
        <f t="shared" ca="1" si="11"/>
        <v>3.995992008063936</v>
      </c>
      <c r="Q21">
        <f t="shared" ca="1" si="9"/>
        <v>0</v>
      </c>
      <c r="R21">
        <f t="shared" ca="1" si="5"/>
        <v>0</v>
      </c>
      <c r="S21">
        <f t="shared" ca="1" si="1"/>
        <v>0</v>
      </c>
    </row>
    <row r="22" spans="3:19">
      <c r="C22" s="36">
        <f ca="1">wrk!G4</f>
        <v>1</v>
      </c>
      <c r="D22" s="3">
        <f ca="1">wrk!H4</f>
        <v>2</v>
      </c>
      <c r="E22" s="3">
        <f ca="1">wrk!I4</f>
        <v>3</v>
      </c>
      <c r="F22" s="3">
        <f ca="1">wrk!J4</f>
        <v>3</v>
      </c>
      <c r="G22" s="3">
        <f ca="1">wrk!K4</f>
        <v>3</v>
      </c>
      <c r="H22" s="3">
        <f ca="1">wrk!L4</f>
        <v>3</v>
      </c>
      <c r="I22" s="3">
        <f ca="1">wrk!M4</f>
        <v>3</v>
      </c>
      <c r="J22" s="3">
        <f ca="1">wrk!N4</f>
        <v>3</v>
      </c>
      <c r="K22" s="3">
        <f ca="1">wrk!O4</f>
        <v>3</v>
      </c>
      <c r="L22" s="57">
        <f ca="1">wrk!P4</f>
        <v>3</v>
      </c>
      <c r="N22" s="141">
        <f t="shared" si="8"/>
        <v>0</v>
      </c>
      <c r="O22" s="140">
        <f t="shared" si="4"/>
        <v>0</v>
      </c>
      <c r="P22" s="158">
        <f t="shared" ca="1" si="11"/>
        <v>3.995992008063936</v>
      </c>
      <c r="Q22">
        <f t="shared" ca="1" si="9"/>
        <v>0</v>
      </c>
      <c r="R22">
        <f t="shared" ca="1" si="5"/>
        <v>0</v>
      </c>
      <c r="S22">
        <f t="shared" ca="1" si="1"/>
        <v>0</v>
      </c>
    </row>
    <row r="23" spans="3:19">
      <c r="C23" s="36">
        <f ca="1">wrk!G5</f>
        <v>1</v>
      </c>
      <c r="D23" s="3">
        <f ca="1">wrk!H5</f>
        <v>2</v>
      </c>
      <c r="E23" s="3">
        <f ca="1">wrk!I5</f>
        <v>2</v>
      </c>
      <c r="F23" s="3">
        <f ca="1">wrk!J5</f>
        <v>2</v>
      </c>
      <c r="G23" s="3">
        <f ca="1">wrk!K5</f>
        <v>2</v>
      </c>
      <c r="H23" s="3">
        <f ca="1">wrk!L5</f>
        <v>2</v>
      </c>
      <c r="I23" s="3">
        <f ca="1">wrk!M5</f>
        <v>2</v>
      </c>
      <c r="J23" s="3">
        <f ca="1">wrk!N5</f>
        <v>2</v>
      </c>
      <c r="K23" s="3">
        <f ca="1">wrk!O5</f>
        <v>2</v>
      </c>
      <c r="L23" s="57">
        <f ca="1">wrk!P5</f>
        <v>2</v>
      </c>
      <c r="N23" s="141">
        <f t="shared" si="8"/>
        <v>0</v>
      </c>
      <c r="O23" s="140">
        <f t="shared" si="4"/>
        <v>0</v>
      </c>
      <c r="P23" s="158">
        <f t="shared" ca="1" si="11"/>
        <v>3.995992008063936</v>
      </c>
      <c r="Q23">
        <f t="shared" ca="1" si="9"/>
        <v>0</v>
      </c>
      <c r="R23">
        <f t="shared" ca="1" si="5"/>
        <v>0</v>
      </c>
      <c r="S23">
        <f t="shared" ca="1" si="1"/>
        <v>0</v>
      </c>
    </row>
    <row r="24" spans="3:19">
      <c r="C24" s="36">
        <f ca="1">wrk!G6</f>
        <v>1</v>
      </c>
      <c r="D24" s="3">
        <f ca="1">wrk!H6</f>
        <v>1</v>
      </c>
      <c r="E24" s="3">
        <f ca="1">wrk!I6</f>
        <v>1</v>
      </c>
      <c r="F24" s="3">
        <f ca="1">wrk!J6</f>
        <v>1</v>
      </c>
      <c r="G24" s="3">
        <f ca="1">wrk!K6</f>
        <v>1</v>
      </c>
      <c r="H24" s="3">
        <f ca="1">wrk!L6</f>
        <v>1</v>
      </c>
      <c r="I24" s="3">
        <f ca="1">wrk!M6</f>
        <v>1</v>
      </c>
      <c r="J24" s="3">
        <f ca="1">wrk!N6</f>
        <v>1</v>
      </c>
      <c r="K24" s="3">
        <f ca="1">wrk!O6</f>
        <v>1</v>
      </c>
      <c r="L24" s="57">
        <f ca="1">wrk!P6</f>
        <v>1</v>
      </c>
      <c r="N24" s="141">
        <f t="shared" si="8"/>
        <v>0</v>
      </c>
      <c r="O24" s="140">
        <f t="shared" si="4"/>
        <v>0</v>
      </c>
      <c r="P24" s="158">
        <f t="shared" ca="1" si="11"/>
        <v>3.995992008063936</v>
      </c>
      <c r="Q24">
        <f t="shared" ca="1" si="9"/>
        <v>0</v>
      </c>
      <c r="R24">
        <f t="shared" ca="1" si="5"/>
        <v>0</v>
      </c>
      <c r="S24">
        <f t="shared" ca="1" si="1"/>
        <v>0</v>
      </c>
    </row>
    <row r="25" spans="3:19">
      <c r="C25" s="36">
        <f ca="1">wrk!G7</f>
        <v>0</v>
      </c>
      <c r="D25" s="3">
        <f ca="1">wrk!H7</f>
        <v>0</v>
      </c>
      <c r="E25" s="3">
        <f ca="1">wrk!I7</f>
        <v>0</v>
      </c>
      <c r="F25" s="3">
        <f ca="1">wrk!J7</f>
        <v>0</v>
      </c>
      <c r="G25" s="3">
        <f ca="1">wrk!K7</f>
        <v>0</v>
      </c>
      <c r="H25" s="3">
        <f ca="1">wrk!L7</f>
        <v>0</v>
      </c>
      <c r="I25" s="3">
        <f ca="1">wrk!M7</f>
        <v>0</v>
      </c>
      <c r="J25" s="3">
        <f ca="1">wrk!N7</f>
        <v>0</v>
      </c>
      <c r="K25" s="3">
        <f ca="1">wrk!O7</f>
        <v>0</v>
      </c>
      <c r="L25" s="57">
        <f ca="1">wrk!P7</f>
        <v>0</v>
      </c>
      <c r="N25" s="141">
        <f t="shared" si="8"/>
        <v>0</v>
      </c>
      <c r="O25" s="140">
        <f t="shared" si="4"/>
        <v>0</v>
      </c>
      <c r="P25" s="158">
        <f t="shared" ca="1" si="11"/>
        <v>3.995992008063936</v>
      </c>
      <c r="Q25">
        <f t="shared" ca="1" si="9"/>
        <v>0</v>
      </c>
      <c r="R25">
        <f t="shared" ca="1" si="5"/>
        <v>0</v>
      </c>
      <c r="S25">
        <f t="shared" ca="1" si="1"/>
        <v>0</v>
      </c>
    </row>
    <row r="26" spans="3:19">
      <c r="C26" s="36">
        <f ca="1">wrk!G8</f>
        <v>0</v>
      </c>
      <c r="D26" s="3">
        <f ca="1">wrk!H8</f>
        <v>0</v>
      </c>
      <c r="E26" s="3">
        <f ca="1">wrk!I8</f>
        <v>0</v>
      </c>
      <c r="F26" s="3">
        <f ca="1">wrk!J8</f>
        <v>0</v>
      </c>
      <c r="G26" s="3">
        <f ca="1">wrk!K8</f>
        <v>0</v>
      </c>
      <c r="H26" s="3">
        <f ca="1">wrk!L8</f>
        <v>0</v>
      </c>
      <c r="I26" s="3">
        <f ca="1">wrk!M8</f>
        <v>0</v>
      </c>
      <c r="J26" s="3">
        <f ca="1">wrk!N8</f>
        <v>0</v>
      </c>
      <c r="K26" s="3">
        <f ca="1">wrk!O8</f>
        <v>0</v>
      </c>
      <c r="L26" s="57">
        <f ca="1">wrk!P8</f>
        <v>0</v>
      </c>
      <c r="N26" s="141">
        <f t="shared" si="8"/>
        <v>0</v>
      </c>
      <c r="O26" s="140">
        <f t="shared" si="4"/>
        <v>0</v>
      </c>
      <c r="P26" s="158">
        <f t="shared" ca="1" si="11"/>
        <v>3.995992008063936</v>
      </c>
      <c r="Q26">
        <f t="shared" ca="1" si="9"/>
        <v>0</v>
      </c>
      <c r="R26">
        <f t="shared" ca="1" si="5"/>
        <v>0</v>
      </c>
      <c r="S26">
        <f t="shared" ca="1" si="1"/>
        <v>0</v>
      </c>
    </row>
    <row r="27" spans="3:19">
      <c r="C27" s="36">
        <f ca="1">wrk!G9</f>
        <v>0</v>
      </c>
      <c r="D27" s="3">
        <f ca="1">wrk!H9</f>
        <v>0</v>
      </c>
      <c r="E27" s="3">
        <f ca="1">wrk!I9</f>
        <v>0</v>
      </c>
      <c r="F27" s="3">
        <f ca="1">wrk!J9</f>
        <v>0</v>
      </c>
      <c r="G27" s="3">
        <f ca="1">wrk!K9</f>
        <v>0</v>
      </c>
      <c r="H27" s="3">
        <f ca="1">wrk!L9</f>
        <v>0</v>
      </c>
      <c r="I27" s="3">
        <f ca="1">wrk!M9</f>
        <v>0</v>
      </c>
      <c r="J27" s="3">
        <f ca="1">wrk!N9</f>
        <v>0</v>
      </c>
      <c r="K27" s="3">
        <f ca="1">wrk!O9</f>
        <v>0</v>
      </c>
      <c r="L27" s="57">
        <f ca="1">wrk!P9</f>
        <v>0</v>
      </c>
      <c r="N27" s="141">
        <f t="shared" si="8"/>
        <v>0</v>
      </c>
      <c r="O27" s="140">
        <f t="shared" si="4"/>
        <v>0</v>
      </c>
      <c r="P27" s="158">
        <f t="shared" ca="1" si="11"/>
        <v>3.995992008063936</v>
      </c>
      <c r="Q27">
        <f t="shared" ca="1" si="9"/>
        <v>0</v>
      </c>
      <c r="R27">
        <f t="shared" ca="1" si="5"/>
        <v>0</v>
      </c>
      <c r="S27">
        <f t="shared" ca="1" si="1"/>
        <v>0</v>
      </c>
    </row>
    <row r="28" spans="3:19">
      <c r="C28" s="36">
        <f ca="1">wrk!G10</f>
        <v>0</v>
      </c>
      <c r="D28" s="3">
        <f ca="1">wrk!H10</f>
        <v>0</v>
      </c>
      <c r="E28" s="3">
        <f ca="1">wrk!I10</f>
        <v>0</v>
      </c>
      <c r="F28" s="3">
        <f ca="1">wrk!J10</f>
        <v>0</v>
      </c>
      <c r="G28" s="3">
        <f ca="1">wrk!K10</f>
        <v>0</v>
      </c>
      <c r="H28" s="3">
        <f ca="1">wrk!L10</f>
        <v>0</v>
      </c>
      <c r="I28" s="3">
        <f ca="1">wrk!M10</f>
        <v>0</v>
      </c>
      <c r="J28" s="3">
        <f ca="1">wrk!N10</f>
        <v>0</v>
      </c>
      <c r="K28" s="3">
        <f ca="1">wrk!O10</f>
        <v>0</v>
      </c>
      <c r="L28" s="57">
        <f ca="1">wrk!P10</f>
        <v>0</v>
      </c>
      <c r="N28" s="141">
        <f t="shared" si="8"/>
        <v>0</v>
      </c>
      <c r="O28" s="140">
        <f t="shared" si="4"/>
        <v>0</v>
      </c>
      <c r="P28" s="158">
        <f t="shared" ca="1" si="11"/>
        <v>3.995992008063936</v>
      </c>
      <c r="Q28">
        <f t="shared" ca="1" si="9"/>
        <v>0</v>
      </c>
      <c r="R28">
        <f t="shared" ca="1" si="5"/>
        <v>0</v>
      </c>
      <c r="S28">
        <f t="shared" ca="1" si="1"/>
        <v>0</v>
      </c>
    </row>
    <row r="29" spans="3:19">
      <c r="C29" s="36">
        <f ca="1">wrk!G11</f>
        <v>0</v>
      </c>
      <c r="D29" s="3">
        <f ca="1">wrk!H11</f>
        <v>0</v>
      </c>
      <c r="E29" s="3">
        <f ca="1">wrk!I11</f>
        <v>0</v>
      </c>
      <c r="F29" s="3">
        <f ca="1">wrk!J11</f>
        <v>0</v>
      </c>
      <c r="G29" s="3">
        <f ca="1">wrk!K11</f>
        <v>0</v>
      </c>
      <c r="H29" s="3">
        <f ca="1">wrk!L11</f>
        <v>0</v>
      </c>
      <c r="I29" s="3">
        <f ca="1">wrk!M11</f>
        <v>0</v>
      </c>
      <c r="J29" s="3">
        <f ca="1">wrk!N11</f>
        <v>0</v>
      </c>
      <c r="K29" s="3">
        <f ca="1">wrk!O11</f>
        <v>0</v>
      </c>
      <c r="L29" s="57">
        <f ca="1">wrk!P11</f>
        <v>0</v>
      </c>
      <c r="N29" s="141">
        <f t="shared" si="8"/>
        <v>0</v>
      </c>
      <c r="O29" s="140">
        <f t="shared" si="4"/>
        <v>0</v>
      </c>
      <c r="P29" s="158">
        <f t="shared" ca="1" si="11"/>
        <v>3.995992008063936</v>
      </c>
      <c r="Q29">
        <f t="shared" ca="1" si="9"/>
        <v>0</v>
      </c>
      <c r="R29">
        <f t="shared" ca="1" si="5"/>
        <v>0</v>
      </c>
      <c r="S29">
        <f t="shared" ca="1" si="1"/>
        <v>0</v>
      </c>
    </row>
    <row r="30" spans="3:19">
      <c r="C30" s="36">
        <f ca="1">wrk!G12</f>
        <v>0</v>
      </c>
      <c r="D30" s="3">
        <f ca="1">wrk!H12</f>
        <v>0</v>
      </c>
      <c r="E30" s="3">
        <f ca="1">wrk!I12</f>
        <v>0</v>
      </c>
      <c r="F30" s="3">
        <f ca="1">wrk!J12</f>
        <v>0</v>
      </c>
      <c r="G30" s="3">
        <f ca="1">wrk!K12</f>
        <v>0</v>
      </c>
      <c r="H30" s="3">
        <f ca="1">wrk!L12</f>
        <v>0</v>
      </c>
      <c r="I30" s="3">
        <f ca="1">wrk!M12</f>
        <v>0</v>
      </c>
      <c r="J30" s="3">
        <f ca="1">wrk!N12</f>
        <v>0</v>
      </c>
      <c r="K30" s="3">
        <f ca="1">wrk!O12</f>
        <v>0</v>
      </c>
      <c r="L30" s="57">
        <f ca="1">wrk!P12</f>
        <v>0</v>
      </c>
      <c r="N30" s="141">
        <f t="shared" si="8"/>
        <v>0</v>
      </c>
      <c r="O30" s="140">
        <f t="shared" si="4"/>
        <v>0</v>
      </c>
      <c r="P30" s="158">
        <f t="shared" ca="1" si="11"/>
        <v>3.995992008063936</v>
      </c>
      <c r="Q30">
        <f t="shared" ca="1" si="9"/>
        <v>0</v>
      </c>
      <c r="R30">
        <f t="shared" ca="1" si="5"/>
        <v>0</v>
      </c>
      <c r="S30">
        <f t="shared" ca="1" si="1"/>
        <v>0</v>
      </c>
    </row>
    <row r="31" spans="3:19">
      <c r="C31" s="39">
        <f ca="1">wrk!G13</f>
        <v>0</v>
      </c>
      <c r="D31" s="40">
        <f ca="1">wrk!H13</f>
        <v>0</v>
      </c>
      <c r="E31" s="40">
        <f ca="1">wrk!I13</f>
        <v>0</v>
      </c>
      <c r="F31" s="40">
        <f ca="1">wrk!J13</f>
        <v>0</v>
      </c>
      <c r="G31" s="40">
        <f ca="1">wrk!K13</f>
        <v>0</v>
      </c>
      <c r="H31" s="40">
        <f ca="1">wrk!L13</f>
        <v>0</v>
      </c>
      <c r="I31" s="40">
        <f ca="1">wrk!M13</f>
        <v>0</v>
      </c>
      <c r="J31" s="40">
        <f ca="1">wrk!N13</f>
        <v>0</v>
      </c>
      <c r="K31" s="40">
        <f ca="1">wrk!O13</f>
        <v>0</v>
      </c>
      <c r="L31" s="171">
        <f ca="1">wrk!P13</f>
        <v>0</v>
      </c>
      <c r="N31" s="141">
        <f t="shared" si="8"/>
        <v>0</v>
      </c>
      <c r="O31" s="140">
        <f t="shared" si="4"/>
        <v>0</v>
      </c>
      <c r="P31" s="158">
        <f t="shared" ca="1" si="11"/>
        <v>3.995992008063936</v>
      </c>
      <c r="Q31">
        <f t="shared" ca="1" si="9"/>
        <v>0</v>
      </c>
      <c r="R31">
        <f t="shared" ca="1" si="5"/>
        <v>0</v>
      </c>
      <c r="S31">
        <f t="shared" ca="1" si="1"/>
        <v>0</v>
      </c>
    </row>
    <row r="32" spans="3:19">
      <c r="E32" t="s">
        <v>226</v>
      </c>
      <c r="N32" s="141">
        <f t="shared" si="8"/>
        <v>0</v>
      </c>
      <c r="O32" s="140">
        <f t="shared" si="4"/>
        <v>0</v>
      </c>
      <c r="P32" s="158">
        <f t="shared" ca="1" si="11"/>
        <v>3.995992008063936</v>
      </c>
      <c r="Q32">
        <f t="shared" ca="1" si="9"/>
        <v>0</v>
      </c>
      <c r="R32">
        <f t="shared" ca="1" si="5"/>
        <v>0</v>
      </c>
      <c r="S32">
        <f t="shared" ca="1" si="1"/>
        <v>0</v>
      </c>
    </row>
    <row r="33" spans="1:19">
      <c r="A33" t="s">
        <v>224</v>
      </c>
      <c r="E33" s="10" t="s">
        <v>214</v>
      </c>
      <c r="F33" s="10" t="s">
        <v>215</v>
      </c>
      <c r="G33" s="266" t="s">
        <v>216</v>
      </c>
      <c r="H33" s="267"/>
      <c r="I33" s="267"/>
      <c r="J33" s="268"/>
      <c r="N33" s="141">
        <f t="shared" si="8"/>
        <v>0</v>
      </c>
      <c r="O33" s="140">
        <f t="shared" si="4"/>
        <v>0</v>
      </c>
      <c r="P33" s="158">
        <f t="shared" ca="1" si="11"/>
        <v>3.995992008063936</v>
      </c>
      <c r="Q33">
        <f t="shared" ca="1" si="9"/>
        <v>0</v>
      </c>
      <c r="R33">
        <f t="shared" ca="1" si="5"/>
        <v>0</v>
      </c>
      <c r="S33">
        <f t="shared" ca="1" si="1"/>
        <v>0</v>
      </c>
    </row>
    <row r="34" spans="1:19">
      <c r="A34" s="149" t="s">
        <v>186</v>
      </c>
      <c r="B34" s="149" t="s">
        <v>211</v>
      </c>
      <c r="C34" s="149" t="s">
        <v>225</v>
      </c>
      <c r="E34" s="149" t="s">
        <v>4</v>
      </c>
      <c r="F34" s="149" t="s">
        <v>45</v>
      </c>
      <c r="G34" s="149" t="s">
        <v>191</v>
      </c>
      <c r="H34" s="149" t="s">
        <v>192</v>
      </c>
      <c r="I34" s="149" t="s">
        <v>193</v>
      </c>
      <c r="J34" s="149" t="s">
        <v>194</v>
      </c>
      <c r="N34" s="141">
        <f t="shared" si="8"/>
        <v>0</v>
      </c>
      <c r="O34" s="140">
        <f t="shared" si="4"/>
        <v>0</v>
      </c>
      <c r="P34" s="158">
        <f t="shared" ca="1" si="11"/>
        <v>3.995992008063936</v>
      </c>
      <c r="Q34">
        <f t="shared" ca="1" si="9"/>
        <v>0</v>
      </c>
      <c r="R34">
        <f t="shared" ca="1" si="5"/>
        <v>0</v>
      </c>
      <c r="S34">
        <f t="shared" ca="1" si="1"/>
        <v>0</v>
      </c>
    </row>
    <row r="35" spans="1:19">
      <c r="A35" s="161">
        <f ca="1">$S$2</f>
        <v>2.0508063896803028</v>
      </c>
      <c r="B35" s="161">
        <f ca="1">$L$17</f>
        <v>3.995992008063936</v>
      </c>
      <c r="C35" s="161">
        <f ca="1">A35/($A$9-A35)*$E$9</f>
        <v>2.0639138913591757</v>
      </c>
      <c r="E35" s="159">
        <v>25</v>
      </c>
      <c r="F35" s="160">
        <v>5</v>
      </c>
      <c r="G35" s="159">
        <v>10</v>
      </c>
      <c r="H35" s="159">
        <v>5</v>
      </c>
      <c r="I35" s="159">
        <v>10</v>
      </c>
      <c r="J35" s="159">
        <v>5</v>
      </c>
      <c r="N35" s="141">
        <f t="shared" si="8"/>
        <v>0</v>
      </c>
      <c r="O35" s="140">
        <f t="shared" si="4"/>
        <v>0</v>
      </c>
      <c r="P35" s="158">
        <f t="shared" ca="1" si="11"/>
        <v>3.995992008063936</v>
      </c>
      <c r="Q35">
        <f t="shared" ca="1" si="9"/>
        <v>0</v>
      </c>
      <c r="R35">
        <f t="shared" ca="1" si="5"/>
        <v>0</v>
      </c>
      <c r="S35">
        <f t="shared" ca="1" si="1"/>
        <v>0</v>
      </c>
    </row>
    <row r="36" spans="1:19">
      <c r="F36" s="160">
        <v>5</v>
      </c>
      <c r="G36" s="149" t="s">
        <v>217</v>
      </c>
      <c r="H36" s="149" t="s">
        <v>218</v>
      </c>
      <c r="I36" s="149" t="s">
        <v>219</v>
      </c>
      <c r="J36" s="149" t="s">
        <v>220</v>
      </c>
      <c r="N36" s="141">
        <f t="shared" si="8"/>
        <v>0</v>
      </c>
      <c r="O36" s="140">
        <f t="shared" si="4"/>
        <v>0</v>
      </c>
      <c r="P36" s="158">
        <f t="shared" ca="1" si="11"/>
        <v>3.995992008063936</v>
      </c>
      <c r="Q36">
        <f t="shared" ca="1" si="9"/>
        <v>0</v>
      </c>
      <c r="R36">
        <f t="shared" ca="1" si="5"/>
        <v>0</v>
      </c>
      <c r="S36">
        <f t="shared" ca="1" si="1"/>
        <v>0</v>
      </c>
    </row>
    <row r="37" spans="1:19">
      <c r="F37" s="160">
        <v>5</v>
      </c>
      <c r="G37" s="161">
        <v>0.1</v>
      </c>
      <c r="H37" s="161">
        <v>0.2</v>
      </c>
      <c r="I37" s="161">
        <v>0.1</v>
      </c>
      <c r="J37" s="161">
        <v>0.2</v>
      </c>
      <c r="N37" s="141">
        <f t="shared" si="8"/>
        <v>0</v>
      </c>
      <c r="O37" s="140">
        <f t="shared" si="4"/>
        <v>0</v>
      </c>
      <c r="P37" s="158">
        <f t="shared" ca="1" si="11"/>
        <v>3.995992008063936</v>
      </c>
      <c r="Q37">
        <f t="shared" ca="1" si="9"/>
        <v>0</v>
      </c>
      <c r="R37">
        <f t="shared" ca="1" si="5"/>
        <v>0</v>
      </c>
      <c r="S37">
        <f t="shared" ca="1" si="1"/>
        <v>0</v>
      </c>
    </row>
    <row r="38" spans="1:19">
      <c r="G38" s="149" t="s">
        <v>221</v>
      </c>
      <c r="I38" s="149" t="s">
        <v>222</v>
      </c>
      <c r="N38" s="141">
        <f t="shared" si="8"/>
        <v>0</v>
      </c>
      <c r="O38" s="140">
        <f t="shared" si="4"/>
        <v>0</v>
      </c>
      <c r="P38" s="158">
        <f t="shared" ca="1" si="11"/>
        <v>3.995992008063936</v>
      </c>
      <c r="Q38">
        <f t="shared" ca="1" si="9"/>
        <v>0</v>
      </c>
      <c r="R38">
        <f t="shared" ca="1" si="5"/>
        <v>0</v>
      </c>
      <c r="S38">
        <f t="shared" ca="1" si="1"/>
        <v>0</v>
      </c>
    </row>
    <row r="39" spans="1:19">
      <c r="G39" s="10">
        <v>0.5</v>
      </c>
      <c r="I39" s="10">
        <v>0.5</v>
      </c>
      <c r="N39" s="141">
        <f t="shared" si="8"/>
        <v>0</v>
      </c>
      <c r="O39" s="140">
        <f t="shared" si="4"/>
        <v>0</v>
      </c>
      <c r="P39" s="158">
        <f t="shared" ca="1" si="11"/>
        <v>3.995992008063936</v>
      </c>
      <c r="Q39">
        <f t="shared" ca="1" si="9"/>
        <v>0</v>
      </c>
      <c r="R39">
        <f t="shared" ca="1" si="5"/>
        <v>0</v>
      </c>
      <c r="S39">
        <f t="shared" ca="1" si="1"/>
        <v>0</v>
      </c>
    </row>
    <row r="40" spans="1:19">
      <c r="E40" s="162"/>
      <c r="F40" s="162"/>
      <c r="G40" s="162"/>
      <c r="N40" s="141">
        <f t="shared" si="8"/>
        <v>0</v>
      </c>
      <c r="O40" s="140">
        <f t="shared" si="4"/>
        <v>0</v>
      </c>
      <c r="P40" s="158">
        <f t="shared" ca="1" si="11"/>
        <v>3.995992008063936</v>
      </c>
      <c r="Q40">
        <f t="shared" ca="1" si="9"/>
        <v>0</v>
      </c>
      <c r="R40">
        <f t="shared" ca="1" si="5"/>
        <v>0</v>
      </c>
      <c r="S40">
        <f t="shared" ca="1" si="1"/>
        <v>0</v>
      </c>
    </row>
    <row r="41" spans="1:19">
      <c r="H41" t="s">
        <v>224</v>
      </c>
      <c r="N41" s="141">
        <f t="shared" si="8"/>
        <v>0</v>
      </c>
      <c r="O41" s="140">
        <f t="shared" si="4"/>
        <v>0</v>
      </c>
      <c r="P41" s="158">
        <f t="shared" ca="1" si="11"/>
        <v>3.995992008063936</v>
      </c>
      <c r="Q41">
        <f t="shared" ca="1" si="9"/>
        <v>0</v>
      </c>
      <c r="R41">
        <f t="shared" ca="1" si="5"/>
        <v>0</v>
      </c>
      <c r="S41">
        <f t="shared" ca="1" si="1"/>
        <v>0</v>
      </c>
    </row>
    <row r="42" spans="1:19">
      <c r="H42" s="149" t="s">
        <v>186</v>
      </c>
      <c r="I42" s="149" t="s">
        <v>211</v>
      </c>
      <c r="J42" s="149" t="s">
        <v>225</v>
      </c>
      <c r="N42" s="141">
        <f t="shared" si="8"/>
        <v>0</v>
      </c>
      <c r="O42" s="140">
        <f t="shared" si="4"/>
        <v>0</v>
      </c>
      <c r="P42" s="158">
        <f t="shared" ca="1" si="11"/>
        <v>3.995992008063936</v>
      </c>
      <c r="Q42">
        <f t="shared" ca="1" si="9"/>
        <v>0</v>
      </c>
      <c r="R42">
        <f t="shared" ca="1" si="5"/>
        <v>0</v>
      </c>
      <c r="S42">
        <f t="shared" ca="1" si="1"/>
        <v>0</v>
      </c>
    </row>
    <row r="43" spans="1:19">
      <c r="H43" s="161">
        <v>21.146788990961305</v>
      </c>
      <c r="I43" s="161">
        <v>1.926605504587156</v>
      </c>
      <c r="J43" s="161">
        <v>54.880952383235915</v>
      </c>
      <c r="N43" s="141">
        <f t="shared" si="8"/>
        <v>0</v>
      </c>
      <c r="O43" s="140">
        <f t="shared" si="4"/>
        <v>0</v>
      </c>
      <c r="P43" s="158">
        <f t="shared" ca="1" si="11"/>
        <v>3.995992008063936</v>
      </c>
      <c r="Q43">
        <f t="shared" ca="1" si="9"/>
        <v>0</v>
      </c>
      <c r="R43">
        <f t="shared" ca="1" si="5"/>
        <v>0</v>
      </c>
      <c r="S43">
        <f t="shared" ca="1" si="1"/>
        <v>0</v>
      </c>
    </row>
    <row r="44" spans="1:19" ht="15.75">
      <c r="A44" s="172" t="s">
        <v>227</v>
      </c>
      <c r="B44" s="11"/>
      <c r="N44" s="141">
        <f t="shared" si="8"/>
        <v>0</v>
      </c>
      <c r="O44" s="140">
        <f t="shared" si="4"/>
        <v>0</v>
      </c>
      <c r="P44" s="158">
        <f t="shared" ca="1" si="11"/>
        <v>3.995992008063936</v>
      </c>
      <c r="Q44">
        <f t="shared" ca="1" si="9"/>
        <v>0</v>
      </c>
      <c r="R44">
        <f t="shared" ca="1" si="5"/>
        <v>0</v>
      </c>
      <c r="S44">
        <f t="shared" ca="1" si="1"/>
        <v>0</v>
      </c>
    </row>
    <row r="45" spans="1:19">
      <c r="A45" s="11" t="s">
        <v>228</v>
      </c>
      <c r="B45" s="11"/>
      <c r="C45" s="11" t="s">
        <v>229</v>
      </c>
      <c r="D45" s="11"/>
      <c r="E45" s="11"/>
      <c r="F45" s="11"/>
      <c r="G45" s="11"/>
      <c r="H45" s="11"/>
      <c r="I45" s="11"/>
      <c r="J45" s="11"/>
      <c r="N45" s="141">
        <f t="shared" si="8"/>
        <v>0</v>
      </c>
      <c r="O45" s="140">
        <f t="shared" si="4"/>
        <v>0</v>
      </c>
      <c r="P45" s="158">
        <f t="shared" ca="1" si="11"/>
        <v>3.995992008063936</v>
      </c>
      <c r="Q45">
        <f t="shared" ca="1" si="9"/>
        <v>0</v>
      </c>
      <c r="R45">
        <f t="shared" ca="1" si="5"/>
        <v>0</v>
      </c>
      <c r="S45">
        <f t="shared" ca="1" si="1"/>
        <v>0</v>
      </c>
    </row>
    <row r="46" spans="1:19">
      <c r="A46" s="11" t="s">
        <v>230</v>
      </c>
      <c r="B46" s="11"/>
      <c r="C46" s="11"/>
      <c r="D46" s="11"/>
      <c r="E46" s="11"/>
      <c r="F46" s="11"/>
      <c r="G46" s="11"/>
      <c r="H46" s="11"/>
      <c r="I46" s="11"/>
      <c r="J46" s="11"/>
      <c r="N46" s="141">
        <f t="shared" si="8"/>
        <v>0</v>
      </c>
      <c r="O46" s="140">
        <f t="shared" si="4"/>
        <v>0</v>
      </c>
      <c r="P46" s="158">
        <f t="shared" ca="1" si="11"/>
        <v>3.995992008063936</v>
      </c>
      <c r="Q46">
        <f t="shared" ca="1" si="9"/>
        <v>0</v>
      </c>
      <c r="R46">
        <f t="shared" ca="1" si="5"/>
        <v>0</v>
      </c>
      <c r="S46">
        <f t="shared" ca="1" si="1"/>
        <v>0</v>
      </c>
    </row>
    <row r="47" spans="1:19">
      <c r="A47" s="11" t="s">
        <v>231</v>
      </c>
      <c r="B47" s="11"/>
      <c r="C47" s="11"/>
      <c r="D47" s="11"/>
      <c r="E47" s="11"/>
      <c r="F47" s="11"/>
      <c r="G47" s="11"/>
      <c r="H47" s="11"/>
      <c r="I47" s="11"/>
      <c r="J47" s="11"/>
      <c r="N47" s="141">
        <f t="shared" si="8"/>
        <v>0</v>
      </c>
      <c r="O47" s="140">
        <f t="shared" si="4"/>
        <v>0</v>
      </c>
      <c r="P47" s="158">
        <f t="shared" ca="1" si="11"/>
        <v>3.995992008063936</v>
      </c>
      <c r="Q47">
        <f t="shared" ca="1" si="9"/>
        <v>0</v>
      </c>
      <c r="R47">
        <f t="shared" ca="1" si="5"/>
        <v>0</v>
      </c>
      <c r="S47">
        <f t="shared" ca="1" si="1"/>
        <v>0</v>
      </c>
    </row>
    <row r="48" spans="1:19">
      <c r="A48" s="11" t="s">
        <v>232</v>
      </c>
      <c r="N48" s="141">
        <f t="shared" si="8"/>
        <v>0</v>
      </c>
      <c r="O48" s="140">
        <f t="shared" si="4"/>
        <v>0</v>
      </c>
      <c r="P48" s="158">
        <f t="shared" ca="1" si="11"/>
        <v>3.995992008063936</v>
      </c>
      <c r="Q48">
        <f t="shared" ca="1" si="9"/>
        <v>0</v>
      </c>
      <c r="R48">
        <f t="shared" ca="1" si="5"/>
        <v>0</v>
      </c>
      <c r="S48">
        <f t="shared" ca="1" si="1"/>
        <v>0</v>
      </c>
    </row>
    <row r="49" spans="1:19">
      <c r="A49" s="11" t="s">
        <v>233</v>
      </c>
      <c r="N49" s="141">
        <f t="shared" si="8"/>
        <v>0</v>
      </c>
      <c r="O49" s="140">
        <f t="shared" si="4"/>
        <v>0</v>
      </c>
      <c r="P49" s="158">
        <f t="shared" ca="1" si="11"/>
        <v>3.995992008063936</v>
      </c>
      <c r="Q49">
        <f t="shared" ca="1" si="9"/>
        <v>0</v>
      </c>
      <c r="R49">
        <f t="shared" ca="1" si="5"/>
        <v>0</v>
      </c>
      <c r="S49">
        <f t="shared" ca="1" si="1"/>
        <v>0</v>
      </c>
    </row>
    <row r="50" spans="1:19">
      <c r="N50" s="141">
        <f t="shared" si="8"/>
        <v>0</v>
      </c>
      <c r="O50" s="140">
        <f t="shared" si="4"/>
        <v>0</v>
      </c>
      <c r="P50" s="158">
        <f t="shared" ca="1" si="11"/>
        <v>3.995992008063936</v>
      </c>
      <c r="Q50">
        <f t="shared" ca="1" si="9"/>
        <v>0</v>
      </c>
      <c r="R50">
        <f t="shared" ca="1" si="5"/>
        <v>0</v>
      </c>
      <c r="S50">
        <f t="shared" ca="1" si="1"/>
        <v>0</v>
      </c>
    </row>
    <row r="51" spans="1:19">
      <c r="N51" s="141">
        <f t="shared" si="8"/>
        <v>0</v>
      </c>
      <c r="O51" s="140">
        <f t="shared" si="4"/>
        <v>0</v>
      </c>
      <c r="P51" s="158">
        <f t="shared" ca="1" si="11"/>
        <v>3.995992008063936</v>
      </c>
      <c r="Q51">
        <f t="shared" ca="1" si="9"/>
        <v>0</v>
      </c>
      <c r="R51">
        <f t="shared" ca="1" si="5"/>
        <v>0</v>
      </c>
      <c r="S51">
        <f t="shared" ca="1" si="1"/>
        <v>0</v>
      </c>
    </row>
    <row r="52" spans="1:19">
      <c r="N52" s="141">
        <f t="shared" si="8"/>
        <v>0</v>
      </c>
      <c r="O52" s="140">
        <f t="shared" si="4"/>
        <v>0</v>
      </c>
      <c r="P52" s="158">
        <f t="shared" ca="1" si="11"/>
        <v>3.995992008063936</v>
      </c>
      <c r="Q52">
        <f t="shared" ca="1" si="9"/>
        <v>0</v>
      </c>
      <c r="R52">
        <f t="shared" ca="1" si="5"/>
        <v>0</v>
      </c>
      <c r="S52">
        <f t="shared" ca="1" si="1"/>
        <v>0</v>
      </c>
    </row>
    <row r="53" spans="1:19">
      <c r="N53" s="141">
        <f t="shared" si="8"/>
        <v>0</v>
      </c>
      <c r="O53" s="140">
        <f t="shared" si="4"/>
        <v>0</v>
      </c>
      <c r="P53" s="158">
        <f t="shared" ca="1" si="11"/>
        <v>3.995992008063936</v>
      </c>
      <c r="Q53">
        <f t="shared" ca="1" si="9"/>
        <v>0</v>
      </c>
      <c r="R53">
        <f t="shared" ca="1" si="5"/>
        <v>0</v>
      </c>
      <c r="S53">
        <f t="shared" ca="1" si="1"/>
        <v>0</v>
      </c>
    </row>
    <row r="54" spans="1:19">
      <c r="N54" s="141">
        <f t="shared" si="8"/>
        <v>0</v>
      </c>
      <c r="O54" s="140">
        <f t="shared" si="4"/>
        <v>0</v>
      </c>
      <c r="P54" s="158">
        <f t="shared" ca="1" si="11"/>
        <v>3.995992008063936</v>
      </c>
      <c r="Q54">
        <f t="shared" ca="1" si="9"/>
        <v>0</v>
      </c>
      <c r="R54">
        <f t="shared" ca="1" si="5"/>
        <v>0</v>
      </c>
      <c r="S54">
        <f t="shared" ca="1" si="1"/>
        <v>0</v>
      </c>
    </row>
    <row r="55" spans="1:19">
      <c r="N55" s="141">
        <f t="shared" si="8"/>
        <v>0</v>
      </c>
      <c r="O55" s="140">
        <f t="shared" si="4"/>
        <v>0</v>
      </c>
      <c r="P55" s="158">
        <f t="shared" ca="1" si="11"/>
        <v>3.995992008063936</v>
      </c>
      <c r="Q55">
        <f t="shared" ca="1" si="9"/>
        <v>0</v>
      </c>
      <c r="R55">
        <f t="shared" ca="1" si="5"/>
        <v>0</v>
      </c>
      <c r="S55">
        <f t="shared" ca="1" si="1"/>
        <v>0</v>
      </c>
    </row>
    <row r="56" spans="1:19">
      <c r="N56" s="142">
        <f t="shared" si="8"/>
        <v>0</v>
      </c>
      <c r="O56" s="143">
        <f t="shared" si="4"/>
        <v>0</v>
      </c>
      <c r="P56" s="158">
        <f t="shared" ca="1" si="11"/>
        <v>3.995992008063936</v>
      </c>
      <c r="Q56">
        <f ca="1">Q55*O55/P56*$E$13</f>
        <v>0</v>
      </c>
      <c r="R56">
        <f t="shared" ca="1" si="5"/>
        <v>0</v>
      </c>
      <c r="S56">
        <f t="shared" ca="1" si="1"/>
        <v>0</v>
      </c>
    </row>
    <row r="57" spans="1:19">
      <c r="O57" s="165"/>
      <c r="Q57" s="11">
        <f ca="1">SUM(Q6:Q56)</f>
        <v>9.4425623905496785</v>
      </c>
      <c r="R57" s="134">
        <f ca="1">SUM(R6:R56)</f>
        <v>0.99999999999999978</v>
      </c>
      <c r="S57" s="134">
        <f ca="1">SUM(S6:S56)</f>
        <v>2.0508063896803028</v>
      </c>
    </row>
  </sheetData>
  <mergeCells count="3">
    <mergeCell ref="A6:F6"/>
    <mergeCell ref="C7:F7"/>
    <mergeCell ref="G33:J33"/>
  </mergeCells>
  <printOptions headings="1" gridLines="1"/>
  <pageMargins left="0.23622047244094491" right="0.19685039370078741" top="0.35433070866141736" bottom="0.55118110236220474" header="0.31496062992125984" footer="0.23622047244094491"/>
  <pageSetup paperSize="9" scale="90" orientation="portrait" verticalDpi="0" r:id="rId1"/>
  <headerFooter>
    <oddFooter>&amp;L&amp;Z&amp;F&amp;R&amp;A 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V20"/>
  <sheetViews>
    <sheetView workbookViewId="0">
      <selection activeCell="A18" sqref="A18"/>
    </sheetView>
  </sheetViews>
  <sheetFormatPr defaultRowHeight="15"/>
  <cols>
    <col min="1" max="102" width="3.140625" customWidth="1"/>
  </cols>
  <sheetData>
    <row r="1" spans="1:100">
      <c r="A1" s="44">
        <v>1</v>
      </c>
      <c r="B1" s="135"/>
      <c r="C1" s="135"/>
      <c r="D1" s="135"/>
      <c r="E1" s="135"/>
      <c r="F1" s="135"/>
      <c r="G1" s="135"/>
      <c r="H1" s="135"/>
      <c r="I1" s="135"/>
      <c r="J1" s="60"/>
      <c r="K1" s="44">
        <v>2</v>
      </c>
      <c r="L1" s="135"/>
      <c r="M1" s="135"/>
      <c r="N1" s="135"/>
      <c r="O1" s="135"/>
      <c r="P1" s="135"/>
      <c r="Q1" s="135"/>
      <c r="R1" s="135"/>
      <c r="S1" s="135"/>
      <c r="T1" s="60"/>
      <c r="U1" s="44">
        <v>3</v>
      </c>
      <c r="V1" s="135"/>
      <c r="W1" s="135"/>
      <c r="X1" s="135"/>
      <c r="Y1" s="135"/>
      <c r="Z1" s="135"/>
      <c r="AA1" s="135"/>
      <c r="AB1" s="135"/>
      <c r="AC1" s="135"/>
      <c r="AD1" s="60"/>
      <c r="AE1" s="44">
        <v>4</v>
      </c>
      <c r="AF1" s="135"/>
      <c r="AG1" s="135"/>
      <c r="AH1" s="135"/>
      <c r="AI1" s="135"/>
      <c r="AJ1" s="135"/>
      <c r="AK1" s="135"/>
      <c r="AL1" s="135"/>
      <c r="AM1" s="135"/>
      <c r="AN1" s="60"/>
      <c r="AO1" s="44">
        <v>5</v>
      </c>
      <c r="AP1" s="135"/>
      <c r="AQ1" s="135"/>
      <c r="AR1" s="135"/>
      <c r="AS1" s="135"/>
      <c r="AT1" s="135"/>
      <c r="AU1" s="135"/>
      <c r="AV1" s="135"/>
      <c r="AW1" s="135"/>
      <c r="AX1" s="60"/>
      <c r="AY1" s="44">
        <v>6</v>
      </c>
      <c r="AZ1" s="135"/>
      <c r="BA1" s="135"/>
      <c r="BB1" s="135"/>
      <c r="BC1" s="135"/>
      <c r="BD1" s="135"/>
      <c r="BE1" s="135"/>
      <c r="BF1" s="135"/>
      <c r="BG1" s="135"/>
      <c r="BH1" s="60"/>
      <c r="BI1" s="44">
        <v>7</v>
      </c>
      <c r="BJ1" s="135"/>
      <c r="BK1" s="135"/>
      <c r="BL1" s="135"/>
      <c r="BM1" s="135"/>
      <c r="BN1" s="135"/>
      <c r="BO1" s="135"/>
      <c r="BP1" s="135"/>
      <c r="BQ1" s="135"/>
      <c r="BR1" s="60"/>
      <c r="BS1" s="44">
        <v>8</v>
      </c>
      <c r="BT1" s="135"/>
      <c r="BU1" s="135"/>
      <c r="BV1" s="135"/>
      <c r="BW1" s="135"/>
      <c r="BX1" s="135"/>
      <c r="BY1" s="135"/>
      <c r="BZ1" s="135"/>
      <c r="CA1" s="135"/>
      <c r="CB1" s="60"/>
      <c r="CC1" s="44">
        <v>9</v>
      </c>
      <c r="CD1" s="135"/>
      <c r="CE1" s="135"/>
      <c r="CF1" s="135"/>
      <c r="CG1" s="135"/>
      <c r="CH1" s="135"/>
      <c r="CI1" s="135"/>
      <c r="CJ1" s="135"/>
      <c r="CK1" s="135"/>
      <c r="CL1" s="60"/>
      <c r="CM1" s="44">
        <v>10</v>
      </c>
      <c r="CN1" s="135"/>
      <c r="CO1" s="135"/>
      <c r="CP1" s="135"/>
      <c r="CQ1" s="135"/>
      <c r="CR1" s="135"/>
      <c r="CS1" s="135"/>
      <c r="CT1" s="135"/>
      <c r="CU1" s="135"/>
      <c r="CV1" s="60"/>
    </row>
    <row r="2" spans="1:100">
      <c r="A2" s="27">
        <v>1</v>
      </c>
      <c r="B2" s="170">
        <v>2</v>
      </c>
      <c r="C2" s="170">
        <v>3</v>
      </c>
      <c r="D2" s="170">
        <v>4</v>
      </c>
      <c r="E2" s="170">
        <v>5</v>
      </c>
      <c r="F2" s="170">
        <v>6</v>
      </c>
      <c r="G2" s="170">
        <v>7</v>
      </c>
      <c r="H2" s="170">
        <v>8</v>
      </c>
      <c r="I2" s="170">
        <v>9</v>
      </c>
      <c r="J2" s="137">
        <v>10</v>
      </c>
      <c r="K2" s="170">
        <v>1</v>
      </c>
      <c r="L2" s="170">
        <v>2</v>
      </c>
      <c r="M2" s="170">
        <v>3</v>
      </c>
      <c r="N2" s="170">
        <v>4</v>
      </c>
      <c r="O2" s="170">
        <v>5</v>
      </c>
      <c r="P2" s="170">
        <v>6</v>
      </c>
      <c r="Q2" s="170">
        <v>7</v>
      </c>
      <c r="R2" s="170">
        <v>8</v>
      </c>
      <c r="S2" s="170">
        <v>9</v>
      </c>
      <c r="T2" s="137">
        <v>10</v>
      </c>
      <c r="U2" s="27">
        <v>1</v>
      </c>
      <c r="V2" s="170">
        <v>2</v>
      </c>
      <c r="W2" s="170">
        <v>3</v>
      </c>
      <c r="X2" s="170">
        <v>4</v>
      </c>
      <c r="Y2" s="170">
        <v>5</v>
      </c>
      <c r="Z2" s="170">
        <v>6</v>
      </c>
      <c r="AA2" s="170">
        <v>7</v>
      </c>
      <c r="AB2" s="170">
        <v>8</v>
      </c>
      <c r="AC2" s="170">
        <v>9</v>
      </c>
      <c r="AD2" s="137">
        <v>10</v>
      </c>
      <c r="AE2" s="27">
        <v>1</v>
      </c>
      <c r="AF2" s="170">
        <v>2</v>
      </c>
      <c r="AG2" s="170">
        <v>3</v>
      </c>
      <c r="AH2" s="170">
        <v>4</v>
      </c>
      <c r="AI2" s="170">
        <v>5</v>
      </c>
      <c r="AJ2" s="170">
        <v>6</v>
      </c>
      <c r="AK2" s="170">
        <v>7</v>
      </c>
      <c r="AL2" s="170">
        <v>8</v>
      </c>
      <c r="AM2" s="170">
        <v>9</v>
      </c>
      <c r="AN2" s="137">
        <v>10</v>
      </c>
      <c r="AO2" s="27">
        <v>1</v>
      </c>
      <c r="AP2" s="170">
        <v>2</v>
      </c>
      <c r="AQ2" s="170">
        <v>3</v>
      </c>
      <c r="AR2" s="170">
        <v>4</v>
      </c>
      <c r="AS2" s="170">
        <v>5</v>
      </c>
      <c r="AT2" s="170">
        <v>6</v>
      </c>
      <c r="AU2" s="170">
        <v>7</v>
      </c>
      <c r="AV2" s="170">
        <v>8</v>
      </c>
      <c r="AW2" s="170">
        <v>9</v>
      </c>
      <c r="AX2" s="137">
        <v>10</v>
      </c>
      <c r="AY2" s="27">
        <v>1</v>
      </c>
      <c r="AZ2" s="170">
        <v>2</v>
      </c>
      <c r="BA2" s="170">
        <v>3</v>
      </c>
      <c r="BB2" s="170">
        <v>4</v>
      </c>
      <c r="BC2" s="170">
        <v>5</v>
      </c>
      <c r="BD2" s="170">
        <v>6</v>
      </c>
      <c r="BE2" s="170">
        <v>7</v>
      </c>
      <c r="BF2" s="170">
        <v>8</v>
      </c>
      <c r="BG2" s="170">
        <v>9</v>
      </c>
      <c r="BH2" s="137">
        <v>10</v>
      </c>
      <c r="BI2" s="27">
        <v>1</v>
      </c>
      <c r="BJ2" s="170">
        <v>2</v>
      </c>
      <c r="BK2" s="170">
        <v>3</v>
      </c>
      <c r="BL2" s="170">
        <v>4</v>
      </c>
      <c r="BM2" s="170">
        <v>5</v>
      </c>
      <c r="BN2" s="170">
        <v>6</v>
      </c>
      <c r="BO2" s="170">
        <v>7</v>
      </c>
      <c r="BP2" s="170">
        <v>8</v>
      </c>
      <c r="BQ2" s="170">
        <v>9</v>
      </c>
      <c r="BR2" s="137">
        <v>10</v>
      </c>
      <c r="BS2" s="27">
        <v>1</v>
      </c>
      <c r="BT2" s="170">
        <v>2</v>
      </c>
      <c r="BU2" s="170">
        <v>3</v>
      </c>
      <c r="BV2" s="170">
        <v>4</v>
      </c>
      <c r="BW2" s="170">
        <v>5</v>
      </c>
      <c r="BX2" s="170">
        <v>6</v>
      </c>
      <c r="BY2" s="170">
        <v>7</v>
      </c>
      <c r="BZ2" s="170">
        <v>8</v>
      </c>
      <c r="CA2" s="170">
        <v>9</v>
      </c>
      <c r="CB2" s="137">
        <v>10</v>
      </c>
      <c r="CC2" s="27">
        <v>1</v>
      </c>
      <c r="CD2" s="170">
        <v>2</v>
      </c>
      <c r="CE2" s="170">
        <v>3</v>
      </c>
      <c r="CF2" s="170">
        <v>4</v>
      </c>
      <c r="CG2" s="170">
        <v>5</v>
      </c>
      <c r="CH2" s="170">
        <v>6</v>
      </c>
      <c r="CI2" s="170">
        <v>7</v>
      </c>
      <c r="CJ2" s="170">
        <v>8</v>
      </c>
      <c r="CK2" s="170">
        <v>9</v>
      </c>
      <c r="CL2" s="137">
        <v>10</v>
      </c>
      <c r="CM2" s="27">
        <v>1</v>
      </c>
      <c r="CN2" s="170">
        <v>2</v>
      </c>
      <c r="CO2" s="170">
        <v>3</v>
      </c>
      <c r="CP2" s="170">
        <v>4</v>
      </c>
      <c r="CQ2" s="170">
        <v>5</v>
      </c>
      <c r="CR2" s="170">
        <v>6</v>
      </c>
      <c r="CS2" s="170">
        <v>7</v>
      </c>
      <c r="CT2" s="170">
        <v>8</v>
      </c>
      <c r="CU2" s="170">
        <v>9</v>
      </c>
      <c r="CV2" s="137">
        <v>10</v>
      </c>
    </row>
    <row r="3" spans="1:100">
      <c r="A3" s="36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57">
        <v>1</v>
      </c>
      <c r="K3" s="36">
        <v>1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2</v>
      </c>
      <c r="S3" s="3">
        <v>2</v>
      </c>
      <c r="T3" s="3">
        <v>2</v>
      </c>
      <c r="U3" s="36">
        <v>1</v>
      </c>
      <c r="V3" s="3">
        <v>2</v>
      </c>
      <c r="W3" s="3">
        <v>3</v>
      </c>
      <c r="X3" s="3">
        <v>3</v>
      </c>
      <c r="Y3" s="3">
        <v>3</v>
      </c>
      <c r="Z3" s="3">
        <v>3</v>
      </c>
      <c r="AA3" s="3">
        <v>3</v>
      </c>
      <c r="AB3" s="3">
        <v>3</v>
      </c>
      <c r="AC3" s="3">
        <v>3</v>
      </c>
      <c r="AD3" s="3">
        <v>3</v>
      </c>
      <c r="AE3" s="36">
        <v>1</v>
      </c>
      <c r="AF3" s="3">
        <v>2</v>
      </c>
      <c r="AG3" s="3">
        <v>3</v>
      </c>
      <c r="AH3" s="3">
        <v>4</v>
      </c>
      <c r="AI3" s="3">
        <v>4</v>
      </c>
      <c r="AJ3" s="3">
        <v>4</v>
      </c>
      <c r="AK3" s="3">
        <v>4</v>
      </c>
      <c r="AL3" s="3">
        <v>4</v>
      </c>
      <c r="AM3" s="3">
        <v>4</v>
      </c>
      <c r="AN3" s="3">
        <v>4</v>
      </c>
      <c r="AO3" s="36">
        <v>1</v>
      </c>
      <c r="AP3" s="3">
        <v>2</v>
      </c>
      <c r="AQ3" s="3">
        <v>3</v>
      </c>
      <c r="AR3" s="3">
        <v>4</v>
      </c>
      <c r="AS3" s="3">
        <v>5</v>
      </c>
      <c r="AT3" s="3">
        <v>5</v>
      </c>
      <c r="AU3" s="3">
        <v>5</v>
      </c>
      <c r="AV3" s="3">
        <v>5</v>
      </c>
      <c r="AW3" s="3">
        <v>5</v>
      </c>
      <c r="AX3" s="3">
        <v>5</v>
      </c>
      <c r="AY3" s="36">
        <v>1</v>
      </c>
      <c r="AZ3" s="3">
        <v>2</v>
      </c>
      <c r="BA3" s="3">
        <v>3</v>
      </c>
      <c r="BB3" s="3">
        <v>4</v>
      </c>
      <c r="BC3" s="3">
        <v>5</v>
      </c>
      <c r="BD3" s="3">
        <v>6</v>
      </c>
      <c r="BE3" s="3">
        <v>6</v>
      </c>
      <c r="BF3" s="3">
        <v>6</v>
      </c>
      <c r="BG3" s="3">
        <v>6</v>
      </c>
      <c r="BH3" s="3">
        <v>6</v>
      </c>
      <c r="BI3" s="44">
        <v>1</v>
      </c>
      <c r="BJ3" s="135">
        <v>2</v>
      </c>
      <c r="BK3" s="135">
        <v>3</v>
      </c>
      <c r="BL3" s="135">
        <v>4</v>
      </c>
      <c r="BM3" s="135">
        <v>5</v>
      </c>
      <c r="BN3" s="135">
        <v>6</v>
      </c>
      <c r="BO3" s="135">
        <v>7</v>
      </c>
      <c r="BP3" s="135">
        <v>7</v>
      </c>
      <c r="BQ3" s="135">
        <v>7</v>
      </c>
      <c r="BR3" s="60">
        <v>7</v>
      </c>
      <c r="BS3" s="3">
        <v>1</v>
      </c>
      <c r="BT3" s="3">
        <v>2</v>
      </c>
      <c r="BU3" s="3">
        <v>3</v>
      </c>
      <c r="BV3" s="3">
        <v>4</v>
      </c>
      <c r="BW3" s="3">
        <v>5</v>
      </c>
      <c r="BX3" s="3">
        <v>6</v>
      </c>
      <c r="BY3" s="3">
        <v>7</v>
      </c>
      <c r="BZ3" s="3">
        <v>8</v>
      </c>
      <c r="CA3" s="3">
        <v>8</v>
      </c>
      <c r="CB3" s="3">
        <v>8</v>
      </c>
      <c r="CC3" s="36">
        <v>1</v>
      </c>
      <c r="CD3" s="3">
        <v>2</v>
      </c>
      <c r="CE3" s="3">
        <v>3</v>
      </c>
      <c r="CF3" s="3">
        <v>4</v>
      </c>
      <c r="CG3" s="3">
        <v>5</v>
      </c>
      <c r="CH3" s="3">
        <v>6</v>
      </c>
      <c r="CI3" s="3">
        <v>7</v>
      </c>
      <c r="CJ3" s="3">
        <v>8</v>
      </c>
      <c r="CK3" s="3">
        <v>9</v>
      </c>
      <c r="CL3" s="3">
        <v>9</v>
      </c>
      <c r="CM3" s="36">
        <v>1</v>
      </c>
      <c r="CN3" s="3">
        <v>2</v>
      </c>
      <c r="CO3" s="3">
        <v>3</v>
      </c>
      <c r="CP3" s="3">
        <v>4</v>
      </c>
      <c r="CQ3" s="3">
        <v>5</v>
      </c>
      <c r="CR3" s="3">
        <v>6</v>
      </c>
      <c r="CS3" s="3">
        <v>7</v>
      </c>
      <c r="CT3" s="3">
        <v>8</v>
      </c>
      <c r="CU3" s="3">
        <v>9</v>
      </c>
      <c r="CV3" s="57">
        <v>10</v>
      </c>
    </row>
    <row r="4" spans="1:100">
      <c r="A4" s="36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57">
        <v>0</v>
      </c>
      <c r="K4" s="36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6">
        <v>1</v>
      </c>
      <c r="V4" s="3">
        <v>2</v>
      </c>
      <c r="W4" s="3">
        <v>2</v>
      </c>
      <c r="X4" s="3">
        <v>2</v>
      </c>
      <c r="Y4" s="3">
        <v>2</v>
      </c>
      <c r="Z4" s="3">
        <v>2</v>
      </c>
      <c r="AA4" s="3">
        <v>2</v>
      </c>
      <c r="AB4" s="3">
        <v>2</v>
      </c>
      <c r="AC4" s="3">
        <v>2</v>
      </c>
      <c r="AD4" s="3">
        <v>2</v>
      </c>
      <c r="AE4" s="36">
        <v>1</v>
      </c>
      <c r="AF4" s="3">
        <v>2</v>
      </c>
      <c r="AG4" s="3">
        <v>3</v>
      </c>
      <c r="AH4" s="3">
        <v>3</v>
      </c>
      <c r="AI4" s="3">
        <v>3</v>
      </c>
      <c r="AJ4" s="3">
        <v>3</v>
      </c>
      <c r="AK4" s="3">
        <v>3</v>
      </c>
      <c r="AL4" s="3">
        <v>3</v>
      </c>
      <c r="AM4" s="3">
        <v>3</v>
      </c>
      <c r="AN4" s="3">
        <v>3</v>
      </c>
      <c r="AO4" s="36">
        <v>1</v>
      </c>
      <c r="AP4" s="3">
        <v>2</v>
      </c>
      <c r="AQ4" s="3">
        <v>3</v>
      </c>
      <c r="AR4" s="3">
        <v>4</v>
      </c>
      <c r="AS4" s="3">
        <v>4</v>
      </c>
      <c r="AT4" s="3">
        <v>4</v>
      </c>
      <c r="AU4" s="3">
        <v>4</v>
      </c>
      <c r="AV4" s="3">
        <v>4</v>
      </c>
      <c r="AW4" s="3">
        <v>4</v>
      </c>
      <c r="AX4" s="3">
        <v>4</v>
      </c>
      <c r="AY4" s="36">
        <v>1</v>
      </c>
      <c r="AZ4" s="3">
        <v>2</v>
      </c>
      <c r="BA4" s="3">
        <v>3</v>
      </c>
      <c r="BB4" s="3">
        <v>4</v>
      </c>
      <c r="BC4" s="3">
        <v>5</v>
      </c>
      <c r="BD4" s="3">
        <v>5</v>
      </c>
      <c r="BE4" s="3">
        <v>5</v>
      </c>
      <c r="BF4" s="3">
        <v>5</v>
      </c>
      <c r="BG4" s="3">
        <v>5</v>
      </c>
      <c r="BH4" s="3">
        <v>5</v>
      </c>
      <c r="BI4" s="36">
        <v>1</v>
      </c>
      <c r="BJ4" s="3">
        <v>2</v>
      </c>
      <c r="BK4" s="3">
        <v>3</v>
      </c>
      <c r="BL4" s="3">
        <v>4</v>
      </c>
      <c r="BM4" s="3">
        <v>4</v>
      </c>
      <c r="BN4" s="3">
        <v>6</v>
      </c>
      <c r="BO4" s="3">
        <v>6</v>
      </c>
      <c r="BP4" s="3">
        <v>6</v>
      </c>
      <c r="BQ4" s="3">
        <v>6</v>
      </c>
      <c r="BR4" s="57">
        <v>6</v>
      </c>
      <c r="BS4" s="3">
        <v>1</v>
      </c>
      <c r="BT4" s="3">
        <v>2</v>
      </c>
      <c r="BU4" s="3">
        <v>3</v>
      </c>
      <c r="BV4" s="3">
        <v>4</v>
      </c>
      <c r="BW4" s="3">
        <v>5</v>
      </c>
      <c r="BX4" s="3">
        <v>6</v>
      </c>
      <c r="BY4" s="3">
        <v>7</v>
      </c>
      <c r="BZ4" s="3">
        <v>7</v>
      </c>
      <c r="CA4" s="3">
        <v>7</v>
      </c>
      <c r="CB4" s="3">
        <v>7</v>
      </c>
      <c r="CC4" s="3">
        <v>1</v>
      </c>
      <c r="CD4" s="3">
        <v>2</v>
      </c>
      <c r="CE4" s="3">
        <v>3</v>
      </c>
      <c r="CF4" s="3">
        <v>4</v>
      </c>
      <c r="CG4" s="3">
        <v>5</v>
      </c>
      <c r="CH4" s="3">
        <v>6</v>
      </c>
      <c r="CI4" s="3">
        <v>7</v>
      </c>
      <c r="CJ4" s="3">
        <v>8</v>
      </c>
      <c r="CK4" s="3">
        <v>8</v>
      </c>
      <c r="CL4" s="3">
        <v>8</v>
      </c>
      <c r="CM4" s="36">
        <v>1</v>
      </c>
      <c r="CN4" s="3">
        <v>2</v>
      </c>
      <c r="CO4" s="3">
        <v>3</v>
      </c>
      <c r="CP4" s="3">
        <v>4</v>
      </c>
      <c r="CQ4" s="3">
        <v>5</v>
      </c>
      <c r="CR4" s="3">
        <v>6</v>
      </c>
      <c r="CS4" s="3">
        <v>7</v>
      </c>
      <c r="CT4" s="3">
        <v>8</v>
      </c>
      <c r="CU4" s="3">
        <v>9</v>
      </c>
      <c r="CV4" s="57">
        <v>9</v>
      </c>
    </row>
    <row r="5" spans="1:100">
      <c r="A5" s="36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57">
        <v>0</v>
      </c>
      <c r="K5" s="36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6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6">
        <v>1</v>
      </c>
      <c r="AF5" s="3">
        <v>2</v>
      </c>
      <c r="AG5" s="3">
        <v>2</v>
      </c>
      <c r="AH5" s="3">
        <v>2</v>
      </c>
      <c r="AI5" s="3">
        <v>2</v>
      </c>
      <c r="AJ5" s="3">
        <v>2</v>
      </c>
      <c r="AK5" s="3">
        <v>2</v>
      </c>
      <c r="AL5" s="3">
        <v>2</v>
      </c>
      <c r="AM5" s="3">
        <v>2</v>
      </c>
      <c r="AN5" s="3">
        <v>2</v>
      </c>
      <c r="AO5" s="36">
        <v>1</v>
      </c>
      <c r="AP5" s="3">
        <v>2</v>
      </c>
      <c r="AQ5" s="3">
        <v>3</v>
      </c>
      <c r="AR5" s="3">
        <v>3</v>
      </c>
      <c r="AS5" s="3">
        <v>3</v>
      </c>
      <c r="AT5" s="3">
        <v>3</v>
      </c>
      <c r="AU5" s="3">
        <v>3</v>
      </c>
      <c r="AV5" s="3">
        <v>3</v>
      </c>
      <c r="AW5" s="3">
        <v>3</v>
      </c>
      <c r="AX5" s="3">
        <v>3</v>
      </c>
      <c r="AY5" s="36">
        <v>1</v>
      </c>
      <c r="AZ5" s="3">
        <v>2</v>
      </c>
      <c r="BA5" s="3">
        <v>3</v>
      </c>
      <c r="BB5" s="3">
        <v>4</v>
      </c>
      <c r="BC5" s="3">
        <v>4</v>
      </c>
      <c r="BD5" s="3">
        <v>4</v>
      </c>
      <c r="BE5" s="3">
        <v>4</v>
      </c>
      <c r="BF5" s="3">
        <v>4</v>
      </c>
      <c r="BG5" s="3">
        <v>4</v>
      </c>
      <c r="BH5" s="3">
        <v>4</v>
      </c>
      <c r="BI5" s="36">
        <v>1</v>
      </c>
      <c r="BJ5" s="3">
        <v>2</v>
      </c>
      <c r="BK5" s="3">
        <v>3</v>
      </c>
      <c r="BL5" s="3">
        <v>4</v>
      </c>
      <c r="BM5" s="3">
        <v>4</v>
      </c>
      <c r="BN5" s="3">
        <v>5</v>
      </c>
      <c r="BO5" s="3">
        <v>5</v>
      </c>
      <c r="BP5" s="3">
        <v>5</v>
      </c>
      <c r="BQ5" s="3">
        <v>5</v>
      </c>
      <c r="BR5" s="57">
        <v>5</v>
      </c>
      <c r="BS5" s="3">
        <v>1</v>
      </c>
      <c r="BT5" s="3">
        <v>2</v>
      </c>
      <c r="BU5" s="3">
        <v>3</v>
      </c>
      <c r="BV5" s="3">
        <v>4</v>
      </c>
      <c r="BW5" s="3">
        <v>5</v>
      </c>
      <c r="BX5" s="3">
        <v>6</v>
      </c>
      <c r="BY5" s="3">
        <v>6</v>
      </c>
      <c r="BZ5" s="3">
        <v>6</v>
      </c>
      <c r="CA5" s="3">
        <v>6</v>
      </c>
      <c r="CB5" s="3">
        <v>6</v>
      </c>
      <c r="CC5" s="3">
        <v>1</v>
      </c>
      <c r="CD5" s="3">
        <v>2</v>
      </c>
      <c r="CE5" s="3">
        <v>3</v>
      </c>
      <c r="CF5" s="3">
        <v>4</v>
      </c>
      <c r="CG5" s="3">
        <v>5</v>
      </c>
      <c r="CH5" s="3">
        <v>6</v>
      </c>
      <c r="CI5" s="3">
        <v>7</v>
      </c>
      <c r="CJ5" s="3">
        <v>7</v>
      </c>
      <c r="CK5" s="3">
        <v>7</v>
      </c>
      <c r="CL5" s="3">
        <v>7</v>
      </c>
      <c r="CM5" s="3">
        <v>1</v>
      </c>
      <c r="CN5" s="3">
        <v>2</v>
      </c>
      <c r="CO5" s="3">
        <v>3</v>
      </c>
      <c r="CP5" s="3">
        <v>4</v>
      </c>
      <c r="CQ5" s="3">
        <v>5</v>
      </c>
      <c r="CR5" s="3">
        <v>6</v>
      </c>
      <c r="CS5" s="3">
        <v>7</v>
      </c>
      <c r="CT5" s="3">
        <v>8</v>
      </c>
      <c r="CU5" s="3">
        <v>8</v>
      </c>
      <c r="CV5" s="57">
        <v>8</v>
      </c>
    </row>
    <row r="6" spans="1:100">
      <c r="A6" s="36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57">
        <v>0</v>
      </c>
      <c r="K6" s="36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6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6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6">
        <v>1</v>
      </c>
      <c r="AP6" s="3">
        <v>2</v>
      </c>
      <c r="AQ6" s="3">
        <v>2</v>
      </c>
      <c r="AR6" s="3">
        <v>2</v>
      </c>
      <c r="AS6" s="3">
        <v>2</v>
      </c>
      <c r="AT6" s="3">
        <v>2</v>
      </c>
      <c r="AU6" s="3">
        <v>2</v>
      </c>
      <c r="AV6" s="3">
        <v>2</v>
      </c>
      <c r="AW6" s="3">
        <v>2</v>
      </c>
      <c r="AX6" s="3">
        <v>2</v>
      </c>
      <c r="AY6" s="36">
        <v>1</v>
      </c>
      <c r="AZ6" s="3">
        <v>2</v>
      </c>
      <c r="BA6" s="3">
        <v>3</v>
      </c>
      <c r="BB6" s="3">
        <v>3</v>
      </c>
      <c r="BC6" s="3">
        <v>3</v>
      </c>
      <c r="BD6" s="3">
        <v>3</v>
      </c>
      <c r="BE6" s="3">
        <v>3</v>
      </c>
      <c r="BF6" s="3">
        <v>3</v>
      </c>
      <c r="BG6" s="3">
        <v>3</v>
      </c>
      <c r="BH6" s="3">
        <v>3</v>
      </c>
      <c r="BI6" s="36">
        <v>1</v>
      </c>
      <c r="BJ6" s="3">
        <v>2</v>
      </c>
      <c r="BK6" s="3">
        <v>3</v>
      </c>
      <c r="BL6" s="3">
        <v>4</v>
      </c>
      <c r="BM6" s="3">
        <v>4</v>
      </c>
      <c r="BN6" s="3">
        <v>4</v>
      </c>
      <c r="BO6" s="3">
        <v>4</v>
      </c>
      <c r="BP6" s="3">
        <v>4</v>
      </c>
      <c r="BQ6" s="3">
        <v>4</v>
      </c>
      <c r="BR6" s="57">
        <v>4</v>
      </c>
      <c r="BS6" s="3">
        <v>1</v>
      </c>
      <c r="BT6" s="3">
        <v>2</v>
      </c>
      <c r="BU6" s="3">
        <v>3</v>
      </c>
      <c r="BV6" s="3">
        <v>4</v>
      </c>
      <c r="BW6" s="3">
        <v>5</v>
      </c>
      <c r="BX6" s="3">
        <v>5</v>
      </c>
      <c r="BY6" s="3">
        <v>5</v>
      </c>
      <c r="BZ6" s="3">
        <v>5</v>
      </c>
      <c r="CA6" s="3">
        <v>5</v>
      </c>
      <c r="CB6" s="3">
        <v>5</v>
      </c>
      <c r="CC6" s="3">
        <v>1</v>
      </c>
      <c r="CD6" s="3">
        <v>2</v>
      </c>
      <c r="CE6" s="3">
        <v>3</v>
      </c>
      <c r="CF6" s="3">
        <v>4</v>
      </c>
      <c r="CG6" s="3">
        <v>5</v>
      </c>
      <c r="CH6" s="3">
        <v>6</v>
      </c>
      <c r="CI6" s="3">
        <v>6</v>
      </c>
      <c r="CJ6" s="3">
        <v>6</v>
      </c>
      <c r="CK6" s="3">
        <v>6</v>
      </c>
      <c r="CL6" s="3">
        <v>6</v>
      </c>
      <c r="CM6" s="3">
        <v>1</v>
      </c>
      <c r="CN6" s="3">
        <v>2</v>
      </c>
      <c r="CO6" s="3">
        <v>3</v>
      </c>
      <c r="CP6" s="3">
        <v>4</v>
      </c>
      <c r="CQ6" s="3">
        <v>5</v>
      </c>
      <c r="CR6" s="3">
        <v>6</v>
      </c>
      <c r="CS6" s="3">
        <v>7</v>
      </c>
      <c r="CT6" s="3">
        <v>7</v>
      </c>
      <c r="CU6" s="3">
        <v>7</v>
      </c>
      <c r="CV6" s="57">
        <v>7</v>
      </c>
    </row>
    <row r="7" spans="1:100">
      <c r="A7" s="36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57">
        <v>0</v>
      </c>
      <c r="K7" s="36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6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6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6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6">
        <v>1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6">
        <v>1</v>
      </c>
      <c r="BJ7" s="3">
        <v>2</v>
      </c>
      <c r="BK7" s="3">
        <v>3</v>
      </c>
      <c r="BL7" s="3">
        <v>3</v>
      </c>
      <c r="BM7" s="3">
        <v>3</v>
      </c>
      <c r="BN7" s="3">
        <v>3</v>
      </c>
      <c r="BO7" s="3">
        <v>3</v>
      </c>
      <c r="BP7" s="3">
        <v>3</v>
      </c>
      <c r="BQ7" s="3">
        <v>3</v>
      </c>
      <c r="BR7" s="57">
        <v>3</v>
      </c>
      <c r="BS7" s="3">
        <v>1</v>
      </c>
      <c r="BT7" s="3">
        <v>2</v>
      </c>
      <c r="BU7" s="3">
        <v>3</v>
      </c>
      <c r="BV7" s="3">
        <v>4</v>
      </c>
      <c r="BW7" s="3">
        <v>4</v>
      </c>
      <c r="BX7" s="3">
        <v>4</v>
      </c>
      <c r="BY7" s="3">
        <v>4</v>
      </c>
      <c r="BZ7" s="3">
        <v>4</v>
      </c>
      <c r="CA7" s="3">
        <v>4</v>
      </c>
      <c r="CB7" s="3">
        <v>4</v>
      </c>
      <c r="CC7" s="3">
        <v>1</v>
      </c>
      <c r="CD7" s="3">
        <v>2</v>
      </c>
      <c r="CE7" s="3">
        <v>3</v>
      </c>
      <c r="CF7" s="3">
        <v>4</v>
      </c>
      <c r="CG7" s="3">
        <v>5</v>
      </c>
      <c r="CH7" s="3">
        <v>5</v>
      </c>
      <c r="CI7" s="3">
        <v>5</v>
      </c>
      <c r="CJ7" s="3">
        <v>5</v>
      </c>
      <c r="CK7" s="3">
        <v>5</v>
      </c>
      <c r="CL7" s="3">
        <v>5</v>
      </c>
      <c r="CM7" s="3">
        <v>1</v>
      </c>
      <c r="CN7" s="3">
        <v>2</v>
      </c>
      <c r="CO7" s="3">
        <v>3</v>
      </c>
      <c r="CP7" s="3">
        <v>4</v>
      </c>
      <c r="CQ7" s="3">
        <v>5</v>
      </c>
      <c r="CR7" s="3">
        <v>6</v>
      </c>
      <c r="CS7" s="3">
        <v>6</v>
      </c>
      <c r="CT7" s="3">
        <v>6</v>
      </c>
      <c r="CU7" s="3">
        <v>6</v>
      </c>
      <c r="CV7" s="57">
        <v>6</v>
      </c>
    </row>
    <row r="8" spans="1:100">
      <c r="A8" s="36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57">
        <v>0</v>
      </c>
      <c r="K8" s="36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6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6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6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6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6">
        <v>1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57">
        <v>2</v>
      </c>
      <c r="BS8" s="3">
        <v>1</v>
      </c>
      <c r="BT8" s="3">
        <v>2</v>
      </c>
      <c r="BU8" s="3">
        <v>3</v>
      </c>
      <c r="BV8" s="3">
        <v>3</v>
      </c>
      <c r="BW8" s="3">
        <v>3</v>
      </c>
      <c r="BX8" s="3">
        <v>3</v>
      </c>
      <c r="BY8" s="3">
        <v>3</v>
      </c>
      <c r="BZ8" s="3">
        <v>3</v>
      </c>
      <c r="CA8" s="3">
        <v>3</v>
      </c>
      <c r="CB8" s="3">
        <v>3</v>
      </c>
      <c r="CC8" s="3">
        <v>1</v>
      </c>
      <c r="CD8" s="3">
        <v>2</v>
      </c>
      <c r="CE8" s="3">
        <v>3</v>
      </c>
      <c r="CF8" s="3">
        <v>4</v>
      </c>
      <c r="CG8" s="3">
        <v>4</v>
      </c>
      <c r="CH8" s="3">
        <v>4</v>
      </c>
      <c r="CI8" s="3">
        <v>4</v>
      </c>
      <c r="CJ8" s="3">
        <v>4</v>
      </c>
      <c r="CK8" s="3">
        <v>4</v>
      </c>
      <c r="CL8" s="3">
        <v>4</v>
      </c>
      <c r="CM8" s="3">
        <v>1</v>
      </c>
      <c r="CN8" s="3">
        <v>2</v>
      </c>
      <c r="CO8" s="3">
        <v>3</v>
      </c>
      <c r="CP8" s="3">
        <v>4</v>
      </c>
      <c r="CQ8" s="3">
        <v>5</v>
      </c>
      <c r="CR8" s="3">
        <v>5</v>
      </c>
      <c r="CS8" s="3">
        <v>5</v>
      </c>
      <c r="CT8" s="3">
        <v>5</v>
      </c>
      <c r="CU8" s="3">
        <v>5</v>
      </c>
      <c r="CV8" s="57">
        <v>5</v>
      </c>
    </row>
    <row r="9" spans="1:100">
      <c r="A9" s="36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57">
        <v>0</v>
      </c>
      <c r="K9" s="36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6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6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6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6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6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57">
        <v>1</v>
      </c>
      <c r="BS9" s="3">
        <v>1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1</v>
      </c>
      <c r="CD9" s="3">
        <v>2</v>
      </c>
      <c r="CE9" s="3">
        <v>3</v>
      </c>
      <c r="CF9" s="3">
        <v>3</v>
      </c>
      <c r="CG9" s="3">
        <v>3</v>
      </c>
      <c r="CH9" s="3">
        <v>3</v>
      </c>
      <c r="CI9" s="3">
        <v>3</v>
      </c>
      <c r="CJ9" s="3">
        <v>3</v>
      </c>
      <c r="CK9" s="3">
        <v>3</v>
      </c>
      <c r="CL9" s="3">
        <v>3</v>
      </c>
      <c r="CM9" s="3">
        <v>1</v>
      </c>
      <c r="CN9" s="3">
        <v>2</v>
      </c>
      <c r="CO9" s="3">
        <v>3</v>
      </c>
      <c r="CP9" s="3">
        <v>4</v>
      </c>
      <c r="CQ9" s="3">
        <v>4</v>
      </c>
      <c r="CR9" s="3">
        <v>4</v>
      </c>
      <c r="CS9" s="3">
        <v>4</v>
      </c>
      <c r="CT9" s="3">
        <v>4</v>
      </c>
      <c r="CU9" s="3">
        <v>4</v>
      </c>
      <c r="CV9" s="57">
        <v>4</v>
      </c>
    </row>
    <row r="10" spans="1:100">
      <c r="A10" s="36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57">
        <v>0</v>
      </c>
      <c r="K10" s="36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6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6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6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6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6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57">
        <v>0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1</v>
      </c>
      <c r="CN10" s="3">
        <v>2</v>
      </c>
      <c r="CO10" s="3">
        <v>3</v>
      </c>
      <c r="CP10" s="3">
        <v>3</v>
      </c>
      <c r="CQ10" s="3">
        <v>3</v>
      </c>
      <c r="CR10" s="3">
        <v>3</v>
      </c>
      <c r="CS10" s="3">
        <v>3</v>
      </c>
      <c r="CT10" s="3">
        <v>3</v>
      </c>
      <c r="CU10" s="3">
        <v>3</v>
      </c>
      <c r="CV10" s="57">
        <v>3</v>
      </c>
    </row>
    <row r="11" spans="1:100">
      <c r="A11" s="36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57">
        <v>0</v>
      </c>
      <c r="K11" s="36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6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6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6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6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6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57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2</v>
      </c>
      <c r="CO11" s="3">
        <v>2</v>
      </c>
      <c r="CP11" s="3">
        <v>2</v>
      </c>
      <c r="CQ11" s="3">
        <v>2</v>
      </c>
      <c r="CR11" s="3">
        <v>2</v>
      </c>
      <c r="CS11" s="3">
        <v>2</v>
      </c>
      <c r="CT11" s="3">
        <v>2</v>
      </c>
      <c r="CU11" s="3">
        <v>2</v>
      </c>
      <c r="CV11" s="57">
        <v>2</v>
      </c>
    </row>
    <row r="12" spans="1:100">
      <c r="A12" s="36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57">
        <v>0</v>
      </c>
      <c r="K12" s="36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6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6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6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6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6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57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6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57">
        <v>1</v>
      </c>
    </row>
    <row r="13" spans="1:100">
      <c r="A13" s="39">
        <v>0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171">
        <v>0</v>
      </c>
      <c r="K13" s="39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39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39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0">
        <v>0</v>
      </c>
      <c r="AQ13" s="40">
        <v>0</v>
      </c>
      <c r="AR13" s="40">
        <v>0</v>
      </c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39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40">
        <v>0</v>
      </c>
      <c r="BG13" s="40">
        <v>0</v>
      </c>
      <c r="BH13" s="40">
        <v>0</v>
      </c>
      <c r="BI13" s="39">
        <v>0</v>
      </c>
      <c r="BJ13" s="40">
        <v>0</v>
      </c>
      <c r="BK13" s="40">
        <v>0</v>
      </c>
      <c r="BL13" s="40">
        <v>0</v>
      </c>
      <c r="BM13" s="40">
        <v>0</v>
      </c>
      <c r="BN13" s="40">
        <v>0</v>
      </c>
      <c r="BO13" s="40">
        <v>0</v>
      </c>
      <c r="BP13" s="40">
        <v>0</v>
      </c>
      <c r="BQ13" s="40">
        <v>0</v>
      </c>
      <c r="BR13" s="171">
        <v>0</v>
      </c>
      <c r="BS13" s="40">
        <v>0</v>
      </c>
      <c r="BT13" s="40">
        <v>0</v>
      </c>
      <c r="BU13" s="40">
        <v>0</v>
      </c>
      <c r="BV13" s="40">
        <v>0</v>
      </c>
      <c r="BW13" s="40">
        <v>0</v>
      </c>
      <c r="BX13" s="40">
        <v>0</v>
      </c>
      <c r="BY13" s="40">
        <v>0</v>
      </c>
      <c r="BZ13" s="40">
        <v>0</v>
      </c>
      <c r="CA13" s="40">
        <v>0</v>
      </c>
      <c r="CB13" s="40">
        <v>0</v>
      </c>
      <c r="CC13" s="39">
        <v>0</v>
      </c>
      <c r="CD13" s="40">
        <v>0</v>
      </c>
      <c r="CE13" s="40">
        <v>0</v>
      </c>
      <c r="CF13" s="40">
        <v>0</v>
      </c>
      <c r="CG13" s="40">
        <v>0</v>
      </c>
      <c r="CH13" s="40">
        <v>0</v>
      </c>
      <c r="CI13" s="40">
        <v>0</v>
      </c>
      <c r="CJ13" s="40">
        <v>0</v>
      </c>
      <c r="CK13" s="40">
        <v>0</v>
      </c>
      <c r="CL13" s="40">
        <v>0</v>
      </c>
      <c r="CM13" s="39">
        <v>0</v>
      </c>
      <c r="CN13" s="40">
        <v>0</v>
      </c>
      <c r="CO13" s="40">
        <v>0</v>
      </c>
      <c r="CP13" s="40">
        <v>0</v>
      </c>
      <c r="CQ13" s="40">
        <v>0</v>
      </c>
      <c r="CR13" s="40">
        <v>0</v>
      </c>
      <c r="CS13" s="40">
        <v>0</v>
      </c>
      <c r="CT13" s="40">
        <v>0</v>
      </c>
      <c r="CU13" s="40">
        <v>0</v>
      </c>
      <c r="CV13" s="171">
        <v>0</v>
      </c>
    </row>
    <row r="15" spans="1:100">
      <c r="C15" t="s">
        <v>234</v>
      </c>
    </row>
    <row r="16" spans="1:100">
      <c r="A16" t="s">
        <v>261</v>
      </c>
    </row>
    <row r="17" spans="1:1">
      <c r="A17" t="s">
        <v>264</v>
      </c>
    </row>
    <row r="18" spans="1:1">
      <c r="A18" t="s">
        <v>256</v>
      </c>
    </row>
    <row r="19" spans="1:1">
      <c r="A19" t="s">
        <v>262</v>
      </c>
    </row>
    <row r="20" spans="1:1">
      <c r="A20" t="s">
        <v>263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9" orientation="landscape" verticalDpi="0" r:id="rId1"/>
  <headerFooter>
    <oddFooter>&amp;L&amp;Z&amp;F&amp;R&amp;A 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B1:P19"/>
  <sheetViews>
    <sheetView workbookViewId="0">
      <selection activeCell="D12" sqref="D12"/>
    </sheetView>
  </sheetViews>
  <sheetFormatPr defaultRowHeight="15"/>
  <cols>
    <col min="7" max="16" width="6.7109375" customWidth="1"/>
  </cols>
  <sheetData>
    <row r="1" spans="2:16">
      <c r="B1" s="173">
        <v>4</v>
      </c>
      <c r="C1" s="60"/>
      <c r="D1" t="s">
        <v>235</v>
      </c>
      <c r="G1" s="174">
        <f ca="1">INDEX(tbl!A:CV,0,wrk!$D$12)</f>
        <v>4</v>
      </c>
    </row>
    <row r="2" spans="2:16">
      <c r="B2" s="36">
        <v>1</v>
      </c>
      <c r="C2" s="57">
        <v>1</v>
      </c>
      <c r="E2" s="11" t="s">
        <v>236</v>
      </c>
      <c r="G2" s="175">
        <f ca="1">INDEX(tbl!A:CV,0,wrk!$D$12)</f>
        <v>1</v>
      </c>
      <c r="H2" s="176">
        <f ca="1">INDEX(tbl!B:CW,0,wrk!$D$12)</f>
        <v>2</v>
      </c>
      <c r="I2" s="176">
        <f ca="1">INDEX(tbl!C:CX,0,wrk!$D$12)</f>
        <v>3</v>
      </c>
      <c r="J2" s="176">
        <f ca="1">INDEX(tbl!D:CY,0,wrk!$D$12)</f>
        <v>4</v>
      </c>
      <c r="K2" s="176">
        <f ca="1">INDEX(tbl!E:CZ,0,wrk!$D$12)</f>
        <v>5</v>
      </c>
      <c r="L2" s="176">
        <f ca="1">INDEX(tbl!F:DA,0,wrk!$D$12)</f>
        <v>6</v>
      </c>
      <c r="M2" s="176">
        <f ca="1">INDEX(tbl!G:DB,0,wrk!$D$12)</f>
        <v>7</v>
      </c>
      <c r="N2" s="176">
        <f ca="1">INDEX(tbl!H:DC,0,wrk!$D$12)</f>
        <v>8</v>
      </c>
      <c r="O2" s="176">
        <f ca="1">INDEX(tbl!I:DD,0,wrk!$D$12)</f>
        <v>9</v>
      </c>
      <c r="P2" s="177">
        <f ca="1">INDEX(tbl!J:DE,0,wrk!$D$12)</f>
        <v>10</v>
      </c>
    </row>
    <row r="3" spans="2:16">
      <c r="B3" s="36">
        <v>2</v>
      </c>
      <c r="C3" s="57">
        <v>11</v>
      </c>
      <c r="G3" s="178">
        <f ca="1">INDEX(tbl!A:CV,0,wrk!$D$12)</f>
        <v>1</v>
      </c>
      <c r="H3" s="179">
        <f ca="1">INDEX(tbl!B:CW,0,wrk!$D$12)</f>
        <v>2</v>
      </c>
      <c r="I3" s="179">
        <f ca="1">INDEX(tbl!C:CX,0,wrk!$D$12)</f>
        <v>3</v>
      </c>
      <c r="J3" s="179">
        <f ca="1">INDEX(tbl!D:CY,0,wrk!$D$12)</f>
        <v>4</v>
      </c>
      <c r="K3" s="179">
        <f ca="1">INDEX(tbl!E:CZ,0,wrk!$D$12)</f>
        <v>4</v>
      </c>
      <c r="L3" s="179">
        <f ca="1">INDEX(tbl!F:DA,0,wrk!$D$12)</f>
        <v>4</v>
      </c>
      <c r="M3" s="179">
        <f ca="1">INDEX(tbl!G:DB,0,wrk!$D$12)</f>
        <v>4</v>
      </c>
      <c r="N3" s="179">
        <f ca="1">INDEX(tbl!H:DC,0,wrk!$D$12)</f>
        <v>4</v>
      </c>
      <c r="O3" s="179">
        <f ca="1">INDEX(tbl!I:DD,0,wrk!$D$12)</f>
        <v>4</v>
      </c>
      <c r="P3" s="180">
        <f ca="1">INDEX(tbl!J:DE,0,wrk!$D$12)</f>
        <v>4</v>
      </c>
    </row>
    <row r="4" spans="2:16">
      <c r="B4" s="36">
        <v>3</v>
      </c>
      <c r="C4" s="57">
        <v>21</v>
      </c>
      <c r="G4" s="178">
        <f ca="1">INDEX(tbl!A:CV,0,wrk!$D$12)</f>
        <v>1</v>
      </c>
      <c r="H4" s="179">
        <f ca="1">INDEX(tbl!B:CW,0,wrk!$D$12)</f>
        <v>2</v>
      </c>
      <c r="I4" s="179">
        <f ca="1">INDEX(tbl!C:CX,0,wrk!$D$12)</f>
        <v>3</v>
      </c>
      <c r="J4" s="179">
        <f ca="1">INDEX(tbl!D:CY,0,wrk!$D$12)</f>
        <v>3</v>
      </c>
      <c r="K4" s="179">
        <f ca="1">INDEX(tbl!E:CZ,0,wrk!$D$12)</f>
        <v>3</v>
      </c>
      <c r="L4" s="179">
        <f ca="1">INDEX(tbl!F:DA,0,wrk!$D$12)</f>
        <v>3</v>
      </c>
      <c r="M4" s="179">
        <f ca="1">INDEX(tbl!G:DB,0,wrk!$D$12)</f>
        <v>3</v>
      </c>
      <c r="N4" s="179">
        <f ca="1">INDEX(tbl!H:DC,0,wrk!$D$12)</f>
        <v>3</v>
      </c>
      <c r="O4" s="179">
        <f ca="1">INDEX(tbl!I:DD,0,wrk!$D$12)</f>
        <v>3</v>
      </c>
      <c r="P4" s="180">
        <f ca="1">INDEX(tbl!J:DE,0,wrk!$D$12)</f>
        <v>3</v>
      </c>
    </row>
    <row r="5" spans="2:16">
      <c r="B5" s="36">
        <v>4</v>
      </c>
      <c r="C5" s="57">
        <v>31</v>
      </c>
      <c r="G5" s="178">
        <f ca="1">INDEX(tbl!A:CV,0,wrk!$D$12)</f>
        <v>1</v>
      </c>
      <c r="H5" s="179">
        <f ca="1">INDEX(tbl!B:CW,0,wrk!$D$12)</f>
        <v>2</v>
      </c>
      <c r="I5" s="179">
        <f ca="1">INDEX(tbl!C:CX,0,wrk!$D$12)</f>
        <v>2</v>
      </c>
      <c r="J5" s="179">
        <f ca="1">INDEX(tbl!D:CY,0,wrk!$D$12)</f>
        <v>2</v>
      </c>
      <c r="K5" s="179">
        <f ca="1">INDEX(tbl!E:CZ,0,wrk!$D$12)</f>
        <v>2</v>
      </c>
      <c r="L5" s="179">
        <f ca="1">INDEX(tbl!F:DA,0,wrk!$D$12)</f>
        <v>2</v>
      </c>
      <c r="M5" s="179">
        <f ca="1">INDEX(tbl!G:DB,0,wrk!$D$12)</f>
        <v>2</v>
      </c>
      <c r="N5" s="179">
        <f ca="1">INDEX(tbl!H:DC,0,wrk!$D$12)</f>
        <v>2</v>
      </c>
      <c r="O5" s="179">
        <f ca="1">INDEX(tbl!I:DD,0,wrk!$D$12)</f>
        <v>2</v>
      </c>
      <c r="P5" s="180">
        <f ca="1">INDEX(tbl!J:DE,0,wrk!$D$12)</f>
        <v>2</v>
      </c>
    </row>
    <row r="6" spans="2:16">
      <c r="B6" s="36">
        <v>5</v>
      </c>
      <c r="C6" s="57">
        <v>41</v>
      </c>
      <c r="G6" s="178">
        <f ca="1">INDEX(tbl!A:CV,0,wrk!$D$12)</f>
        <v>1</v>
      </c>
      <c r="H6" s="179">
        <f ca="1">INDEX(tbl!B:CW,0,wrk!$D$12)</f>
        <v>1</v>
      </c>
      <c r="I6" s="179">
        <f ca="1">INDEX(tbl!C:CX,0,wrk!$D$12)</f>
        <v>1</v>
      </c>
      <c r="J6" s="179">
        <f ca="1">INDEX(tbl!D:CY,0,wrk!$D$12)</f>
        <v>1</v>
      </c>
      <c r="K6" s="179">
        <f ca="1">INDEX(tbl!E:CZ,0,wrk!$D$12)</f>
        <v>1</v>
      </c>
      <c r="L6" s="179">
        <f ca="1">INDEX(tbl!F:DA,0,wrk!$D$12)</f>
        <v>1</v>
      </c>
      <c r="M6" s="179">
        <f ca="1">INDEX(tbl!G:DB,0,wrk!$D$12)</f>
        <v>1</v>
      </c>
      <c r="N6" s="179">
        <f ca="1">INDEX(tbl!H:DC,0,wrk!$D$12)</f>
        <v>1</v>
      </c>
      <c r="O6" s="179">
        <f ca="1">INDEX(tbl!I:DD,0,wrk!$D$12)</f>
        <v>1</v>
      </c>
      <c r="P6" s="180">
        <f ca="1">INDEX(tbl!J:DE,0,wrk!$D$12)</f>
        <v>1</v>
      </c>
    </row>
    <row r="7" spans="2:16">
      <c r="B7" s="36">
        <v>6</v>
      </c>
      <c r="C7" s="57">
        <v>51</v>
      </c>
      <c r="G7" s="178">
        <f ca="1">INDEX(tbl!A:CV,0,wrk!$D$12)</f>
        <v>0</v>
      </c>
      <c r="H7" s="179">
        <f ca="1">INDEX(tbl!B:CW,0,wrk!$D$12)</f>
        <v>0</v>
      </c>
      <c r="I7" s="179">
        <f ca="1">INDEX(tbl!C:CX,0,wrk!$D$12)</f>
        <v>0</v>
      </c>
      <c r="J7" s="179">
        <f ca="1">INDEX(tbl!D:CY,0,wrk!$D$12)</f>
        <v>0</v>
      </c>
      <c r="K7" s="179">
        <f ca="1">INDEX(tbl!E:CZ,0,wrk!$D$12)</f>
        <v>0</v>
      </c>
      <c r="L7" s="179">
        <f ca="1">INDEX(tbl!F:DA,0,wrk!$D$12)</f>
        <v>0</v>
      </c>
      <c r="M7" s="179">
        <f ca="1">INDEX(tbl!G:DB,0,wrk!$D$12)</f>
        <v>0</v>
      </c>
      <c r="N7" s="179">
        <f ca="1">INDEX(tbl!H:DC,0,wrk!$D$12)</f>
        <v>0</v>
      </c>
      <c r="O7" s="179">
        <f ca="1">INDEX(tbl!I:DD,0,wrk!$D$12)</f>
        <v>0</v>
      </c>
      <c r="P7" s="180">
        <f ca="1">INDEX(tbl!J:DE,0,wrk!$D$12)</f>
        <v>0</v>
      </c>
    </row>
    <row r="8" spans="2:16">
      <c r="B8" s="36">
        <v>7</v>
      </c>
      <c r="C8" s="57">
        <v>61</v>
      </c>
      <c r="G8" s="178">
        <f ca="1">INDEX(tbl!A:CV,0,wrk!$D$12)</f>
        <v>0</v>
      </c>
      <c r="H8" s="179">
        <f ca="1">INDEX(tbl!B:CW,0,wrk!$D$12)</f>
        <v>0</v>
      </c>
      <c r="I8" s="179">
        <f ca="1">INDEX(tbl!C:CX,0,wrk!$D$12)</f>
        <v>0</v>
      </c>
      <c r="J8" s="179">
        <f ca="1">INDEX(tbl!D:CY,0,wrk!$D$12)</f>
        <v>0</v>
      </c>
      <c r="K8" s="179">
        <f ca="1">INDEX(tbl!E:CZ,0,wrk!$D$12)</f>
        <v>0</v>
      </c>
      <c r="L8" s="179">
        <f ca="1">INDEX(tbl!F:DA,0,wrk!$D$12)</f>
        <v>0</v>
      </c>
      <c r="M8" s="179">
        <f ca="1">INDEX(tbl!G:DB,0,wrk!$D$12)</f>
        <v>0</v>
      </c>
      <c r="N8" s="179">
        <f ca="1">INDEX(tbl!H:DC,0,wrk!$D$12)</f>
        <v>0</v>
      </c>
      <c r="O8" s="179">
        <f ca="1">INDEX(tbl!I:DD,0,wrk!$D$12)</f>
        <v>0</v>
      </c>
      <c r="P8" s="180">
        <f ca="1">INDEX(tbl!J:DE,0,wrk!$D$12)</f>
        <v>0</v>
      </c>
    </row>
    <row r="9" spans="2:16">
      <c r="B9" s="36">
        <v>8</v>
      </c>
      <c r="C9" s="57">
        <v>71</v>
      </c>
      <c r="G9" s="178">
        <f ca="1">INDEX(tbl!A:CV,0,wrk!$D$12)</f>
        <v>0</v>
      </c>
      <c r="H9" s="179">
        <f ca="1">INDEX(tbl!B:CW,0,wrk!$D$12)</f>
        <v>0</v>
      </c>
      <c r="I9" s="179">
        <f ca="1">INDEX(tbl!C:CX,0,wrk!$D$12)</f>
        <v>0</v>
      </c>
      <c r="J9" s="179">
        <f ca="1">INDEX(tbl!D:CY,0,wrk!$D$12)</f>
        <v>0</v>
      </c>
      <c r="K9" s="179">
        <f ca="1">INDEX(tbl!E:CZ,0,wrk!$D$12)</f>
        <v>0</v>
      </c>
      <c r="L9" s="179">
        <f ca="1">INDEX(tbl!F:DA,0,wrk!$D$12)</f>
        <v>0</v>
      </c>
      <c r="M9" s="179">
        <f ca="1">INDEX(tbl!G:DB,0,wrk!$D$12)</f>
        <v>0</v>
      </c>
      <c r="N9" s="179">
        <f ca="1">INDEX(tbl!H:DC,0,wrk!$D$12)</f>
        <v>0</v>
      </c>
      <c r="O9" s="179">
        <f ca="1">INDEX(tbl!I:DD,0,wrk!$D$12)</f>
        <v>0</v>
      </c>
      <c r="P9" s="180">
        <f ca="1">INDEX(tbl!J:DE,0,wrk!$D$12)</f>
        <v>0</v>
      </c>
    </row>
    <row r="10" spans="2:16">
      <c r="B10" s="36">
        <v>9</v>
      </c>
      <c r="C10" s="57">
        <v>81</v>
      </c>
      <c r="G10" s="178">
        <f ca="1">INDEX(tbl!A:CV,0,wrk!$D$12)</f>
        <v>0</v>
      </c>
      <c r="H10" s="179">
        <f ca="1">INDEX(tbl!B:CW,0,wrk!$D$12)</f>
        <v>0</v>
      </c>
      <c r="I10" s="179">
        <f ca="1">INDEX(tbl!C:CX,0,wrk!$D$12)</f>
        <v>0</v>
      </c>
      <c r="J10" s="179">
        <f ca="1">INDEX(tbl!D:CY,0,wrk!$D$12)</f>
        <v>0</v>
      </c>
      <c r="K10" s="179">
        <f ca="1">INDEX(tbl!E:CZ,0,wrk!$D$12)</f>
        <v>0</v>
      </c>
      <c r="L10" s="179">
        <f ca="1">INDEX(tbl!F:DA,0,wrk!$D$12)</f>
        <v>0</v>
      </c>
      <c r="M10" s="179">
        <f ca="1">INDEX(tbl!G:DB,0,wrk!$D$12)</f>
        <v>0</v>
      </c>
      <c r="N10" s="179">
        <f ca="1">INDEX(tbl!H:DC,0,wrk!$D$12)</f>
        <v>0</v>
      </c>
      <c r="O10" s="179">
        <f ca="1">INDEX(tbl!I:DD,0,wrk!$D$12)</f>
        <v>0</v>
      </c>
      <c r="P10" s="180">
        <f ca="1">INDEX(tbl!J:DE,0,wrk!$D$12)</f>
        <v>0</v>
      </c>
    </row>
    <row r="11" spans="2:16" ht="15.75" thickBot="1">
      <c r="B11" s="39">
        <v>10</v>
      </c>
      <c r="C11" s="171">
        <v>91</v>
      </c>
      <c r="G11" s="178">
        <f ca="1">INDEX(tbl!A:CV,0,wrk!$D$12)</f>
        <v>0</v>
      </c>
      <c r="H11" s="179">
        <f ca="1">INDEX(tbl!B:CW,0,wrk!$D$12)</f>
        <v>0</v>
      </c>
      <c r="I11" s="179">
        <f ca="1">INDEX(tbl!C:CX,0,wrk!$D$12)</f>
        <v>0</v>
      </c>
      <c r="J11" s="179">
        <f ca="1">INDEX(tbl!D:CY,0,wrk!$D$12)</f>
        <v>0</v>
      </c>
      <c r="K11" s="179">
        <f ca="1">INDEX(tbl!E:CZ,0,wrk!$D$12)</f>
        <v>0</v>
      </c>
      <c r="L11" s="179">
        <f ca="1">INDEX(tbl!F:DA,0,wrk!$D$12)</f>
        <v>0</v>
      </c>
      <c r="M11" s="179">
        <f ca="1">INDEX(tbl!G:DB,0,wrk!$D$12)</f>
        <v>0</v>
      </c>
      <c r="N11" s="179">
        <f ca="1">INDEX(tbl!H:DC,0,wrk!$D$12)</f>
        <v>0</v>
      </c>
      <c r="O11" s="179">
        <f ca="1">INDEX(tbl!I:DD,0,wrk!$D$12)</f>
        <v>0</v>
      </c>
      <c r="P11" s="180">
        <f ca="1">INDEX(tbl!J:DE,0,wrk!$D$12)</f>
        <v>0</v>
      </c>
    </row>
    <row r="12" spans="2:16" ht="15.75" thickBot="1">
      <c r="D12" s="224">
        <f ca="1">OFFSET(C1,B1,0)</f>
        <v>31</v>
      </c>
      <c r="G12" s="178">
        <f ca="1">INDEX(tbl!A:CV,0,wrk!$D$12)</f>
        <v>0</v>
      </c>
      <c r="H12" s="179">
        <f ca="1">INDEX(tbl!B:CW,0,wrk!$D$12)</f>
        <v>0</v>
      </c>
      <c r="I12" s="179">
        <f ca="1">INDEX(tbl!C:CX,0,wrk!$D$12)</f>
        <v>0</v>
      </c>
      <c r="J12" s="179">
        <f ca="1">INDEX(tbl!D:CY,0,wrk!$D$12)</f>
        <v>0</v>
      </c>
      <c r="K12" s="179">
        <f ca="1">INDEX(tbl!E:CZ,0,wrk!$D$12)</f>
        <v>0</v>
      </c>
      <c r="L12" s="179">
        <f ca="1">INDEX(tbl!F:DA,0,wrk!$D$12)</f>
        <v>0</v>
      </c>
      <c r="M12" s="179">
        <f ca="1">INDEX(tbl!G:DB,0,wrk!$D$12)</f>
        <v>0</v>
      </c>
      <c r="N12" s="179">
        <f ca="1">INDEX(tbl!H:DC,0,wrk!$D$12)</f>
        <v>0</v>
      </c>
      <c r="O12" s="179">
        <f ca="1">INDEX(tbl!I:DD,0,wrk!$D$12)</f>
        <v>0</v>
      </c>
      <c r="P12" s="180">
        <f ca="1">INDEX(tbl!J:DE,0,wrk!$D$12)</f>
        <v>0</v>
      </c>
    </row>
    <row r="13" spans="2:16">
      <c r="G13" s="181">
        <f ca="1">INDEX(tbl!A:CV,0,wrk!$D$12)</f>
        <v>0</v>
      </c>
      <c r="H13" s="182">
        <f ca="1">INDEX(tbl!B:CW,0,wrk!$D$12)</f>
        <v>0</v>
      </c>
      <c r="I13" s="182">
        <f ca="1">INDEX(tbl!C:CX,0,wrk!$D$12)</f>
        <v>0</v>
      </c>
      <c r="J13" s="182">
        <f ca="1">INDEX(tbl!D:CY,0,wrk!$D$12)</f>
        <v>0</v>
      </c>
      <c r="K13" s="182">
        <f ca="1">INDEX(tbl!E:CZ,0,wrk!$D$12)</f>
        <v>0</v>
      </c>
      <c r="L13" s="182">
        <f ca="1">INDEX(tbl!F:DA,0,wrk!$D$12)</f>
        <v>0</v>
      </c>
      <c r="M13" s="182">
        <f ca="1">INDEX(tbl!G:DB,0,wrk!$D$12)</f>
        <v>0</v>
      </c>
      <c r="N13" s="182">
        <f ca="1">INDEX(tbl!H:DC,0,wrk!$D$12)</f>
        <v>0</v>
      </c>
      <c r="O13" s="182">
        <f ca="1">INDEX(tbl!I:DD,0,wrk!$D$12)</f>
        <v>0</v>
      </c>
      <c r="P13" s="183">
        <f ca="1">INDEX(tbl!J:DE,0,wrk!$D$12)</f>
        <v>0</v>
      </c>
    </row>
    <row r="14" spans="2:16">
      <c r="B14" t="s">
        <v>258</v>
      </c>
    </row>
    <row r="15" spans="2:16">
      <c r="B15" t="s">
        <v>255</v>
      </c>
    </row>
    <row r="16" spans="2:16">
      <c r="B16" t="s">
        <v>257</v>
      </c>
    </row>
    <row r="17" spans="2:2">
      <c r="B17" t="s">
        <v>265</v>
      </c>
    </row>
    <row r="18" spans="2:2">
      <c r="B18" t="s">
        <v>260</v>
      </c>
    </row>
    <row r="19" spans="2:2">
      <c r="B19" t="s">
        <v>259</v>
      </c>
    </row>
  </sheetData>
  <printOptions headings="1" gridLines="1"/>
  <pageMargins left="0.70866141732283472" right="0.28000000000000003" top="0.74803149606299213" bottom="0.74803149606299213" header="0.31496062992125984" footer="0.31496062992125984"/>
  <pageSetup paperSize="9" orientation="landscape" verticalDpi="0" r:id="rId1"/>
  <headerFooter>
    <oddFooter>&amp;L&amp;Z&amp;F&amp;R&amp;A 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РМВ (3)</vt:lpstr>
      <vt:lpstr>Пример 2.8</vt:lpstr>
      <vt:lpstr>Пример 3.3 вар1</vt:lpstr>
      <vt:lpstr>Пример 3.3 вар2</vt:lpstr>
      <vt:lpstr>Пример 3.4</vt:lpstr>
      <vt:lpstr>Пример 3.6_расш</vt:lpstr>
      <vt:lpstr>Aufg 3.1</vt:lpstr>
      <vt:lpstr>tbl</vt:lpstr>
      <vt:lpstr>wrk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Evgeny</cp:lastModifiedBy>
  <cp:lastPrinted>2018-04-25T05:04:18Z</cp:lastPrinted>
  <dcterms:created xsi:type="dcterms:W3CDTF">2015-10-29T09:31:54Z</dcterms:created>
  <dcterms:modified xsi:type="dcterms:W3CDTF">2021-03-24T21:18:26Z</dcterms:modified>
</cp:coreProperties>
</file>