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Задача 1" sheetId="1" r:id="rId1"/>
    <sheet name="Задача 2" sheetId="2" r:id="rId2"/>
    <sheet name="Задача 3" sheetId="3" r:id="rId3"/>
    <sheet name="Задание 5" sheetId="4" r:id="rId4"/>
  </sheets>
  <calcPr calcId="125725"/>
</workbook>
</file>

<file path=xl/calcChain.xml><?xml version="1.0" encoding="utf-8"?>
<calcChain xmlns="http://schemas.openxmlformats.org/spreadsheetml/2006/main">
  <c r="H23" i="4"/>
  <c r="H21"/>
  <c r="F21"/>
  <c r="G25"/>
  <c r="H25"/>
  <c r="F25"/>
  <c r="G24"/>
  <c r="H24"/>
  <c r="F24"/>
  <c r="G23"/>
  <c r="F23"/>
  <c r="G22"/>
  <c r="H22"/>
  <c r="F22"/>
  <c r="G21"/>
  <c r="G20"/>
  <c r="H20"/>
  <c r="F20"/>
  <c r="G19"/>
  <c r="H19"/>
  <c r="F19"/>
  <c r="G18"/>
  <c r="H18"/>
  <c r="F18"/>
  <c r="G23" i="3"/>
  <c r="H23"/>
  <c r="F23"/>
  <c r="G22"/>
  <c r="H22"/>
  <c r="F22"/>
  <c r="G21"/>
  <c r="H21"/>
  <c r="F21"/>
  <c r="G17"/>
  <c r="H17"/>
  <c r="F17"/>
  <c r="G16"/>
  <c r="H16"/>
  <c r="F16"/>
  <c r="G15"/>
  <c r="H15"/>
  <c r="F15"/>
  <c r="G14"/>
  <c r="H14"/>
  <c r="F14"/>
  <c r="G8"/>
  <c r="H8"/>
  <c r="F8"/>
  <c r="G7"/>
  <c r="H7"/>
  <c r="F7"/>
  <c r="G6"/>
  <c r="H6"/>
  <c r="F6"/>
  <c r="G5"/>
  <c r="H5"/>
  <c r="F5"/>
  <c r="G4"/>
  <c r="H4"/>
  <c r="F4"/>
  <c r="E51" i="2"/>
  <c r="F56"/>
  <c r="F55"/>
  <c r="G55"/>
  <c r="F54"/>
  <c r="G54"/>
  <c r="F53"/>
  <c r="G53"/>
  <c r="G56" s="1"/>
  <c r="F52"/>
  <c r="G52"/>
  <c r="F51"/>
  <c r="G51"/>
  <c r="E53"/>
  <c r="E52"/>
  <c r="F50"/>
  <c r="G50"/>
  <c r="F49"/>
  <c r="G49"/>
  <c r="F48"/>
  <c r="G48"/>
  <c r="F45"/>
  <c r="G45"/>
  <c r="F47"/>
  <c r="G47"/>
  <c r="E47"/>
  <c r="F46"/>
  <c r="G46"/>
  <c r="E46"/>
  <c r="C2" i="1"/>
  <c r="D2"/>
  <c r="B3"/>
  <c r="B2"/>
  <c r="C3"/>
  <c r="D3"/>
  <c r="E45" i="2" l="1"/>
  <c r="E48" s="1"/>
  <c r="E50"/>
  <c r="B4" i="1"/>
  <c r="B5" s="1"/>
  <c r="C4" s="1"/>
  <c r="C5" s="1"/>
  <c r="E55" i="2" l="1"/>
  <c r="E49"/>
  <c r="E54"/>
  <c r="E56"/>
  <c r="D4" i="1"/>
  <c r="D5" s="1"/>
</calcChain>
</file>

<file path=xl/sharedStrings.xml><?xml version="1.0" encoding="utf-8"?>
<sst xmlns="http://schemas.openxmlformats.org/spreadsheetml/2006/main" count="177" uniqueCount="161">
  <si>
    <t>Показатель</t>
  </si>
  <si>
    <t>Первоначальная стоимость</t>
  </si>
  <si>
    <t>Амортизационные отчисления</t>
  </si>
  <si>
    <t>Накопленная амортизация</t>
  </si>
  <si>
    <t>Остаточная стоимость</t>
  </si>
  <si>
    <t>Стоимость S млн руб</t>
  </si>
  <si>
    <t>T лет</t>
  </si>
  <si>
    <t>Наименование показателя</t>
  </si>
  <si>
    <t>Код строки</t>
  </si>
  <si>
    <t>АКТИВ</t>
  </si>
  <si>
    <t>I.ВНЕОБОРОТНЫЕ АКТИВЫ</t>
  </si>
  <si>
    <t>Нематериальные активы</t>
  </si>
  <si>
    <t>Результаты исследований и разработок</t>
  </si>
  <si>
    <t>Основные средства</t>
  </si>
  <si>
    <t>Доходные вложения в материальные ценности</t>
  </si>
  <si>
    <t>Долгосрочные финансовые вложения</t>
  </si>
  <si>
    <t>Отложенные налоговые активы</t>
  </si>
  <si>
    <t>Итого по разделу I</t>
  </si>
  <si>
    <t>II.ОБОРОТНЫЕ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</si>
  <si>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</si>
  <si>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</si>
  <si>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</si>
  <si>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Краткосрочные финансовые вложения</t>
  </si>
  <si>
    <t>Денежные средства</t>
  </si>
  <si>
    <t>Итого по разделу 2</t>
  </si>
  <si>
    <t>Баланс</t>
  </si>
  <si>
    <t>ПАССИВ</t>
  </si>
  <si>
    <t>III.КАПИТАЛ И РЕЗЕРВЫ</t>
  </si>
  <si>
    <t>Уставный капитал</t>
  </si>
  <si>
    <t>Собственные акции, выкупленные у акционеров</t>
  </si>
  <si>
    <t>Переоценка внеоборотных активов</t>
  </si>
  <si>
    <t>Добавочный капитал</t>
  </si>
  <si>
    <t>Резервный капитал</t>
  </si>
  <si>
    <t>Нераспределенная прибыль (непокрытый убыток)</t>
  </si>
  <si>
    <t>Итого по разделу 3</t>
  </si>
  <si>
    <t>IV.ДОЛГОСРОЧНЫЕ ОБЯЗАТЕЛЬСТВА</t>
  </si>
  <si>
    <t>Долгосрочные заемные средства</t>
  </si>
  <si>
    <t>Отложенные налоговые обязательства</t>
  </si>
  <si>
    <t>Резервы под условные обязательства</t>
  </si>
  <si>
    <t>Итого по разделу 4</t>
  </si>
  <si>
    <t>V.КРАТКОСРОЧНЫЕ ОБЯЗАТЕЛЬСТВА</t>
  </si>
  <si>
    <t>Краткосрочные заемные средства</t>
  </si>
  <si>
    <t>Кредиторская задолженност</t>
  </si>
  <si>
    <t>Доходы будущих периодов</t>
  </si>
  <si>
    <t>Оценочные обязательства</t>
  </si>
  <si>
    <t>Итого по разделу 5</t>
  </si>
  <si>
    <t>Шифр</t>
  </si>
  <si>
    <t>Наименование</t>
  </si>
  <si>
    <t>Источник или формула</t>
  </si>
  <si>
    <t>А</t>
  </si>
  <si>
    <t>ВА</t>
  </si>
  <si>
    <t>ОА</t>
  </si>
  <si>
    <t>ВА%</t>
  </si>
  <si>
    <t>ОА%</t>
  </si>
  <si>
    <t>КСА</t>
  </si>
  <si>
    <t>СК</t>
  </si>
  <si>
    <t>ДО</t>
  </si>
  <si>
    <t>КО</t>
  </si>
  <si>
    <t>СК%</t>
  </si>
  <si>
    <t>ДО%</t>
  </si>
  <si>
    <t>КО%</t>
  </si>
  <si>
    <t>Активы</t>
  </si>
  <si>
    <t>Внеоборотные активы</t>
  </si>
  <si>
    <t>Оборотные активы</t>
  </si>
  <si>
    <t>Коэффициент структуры активов</t>
  </si>
  <si>
    <t>Собственный капитал</t>
  </si>
  <si>
    <t>Долгосрочные обязательства</t>
  </si>
  <si>
    <t>Краткосрочные обязательства</t>
  </si>
  <si>
    <t>А = ВА + ОА</t>
  </si>
  <si>
    <t>ВА% = ВА / А * 100</t>
  </si>
  <si>
    <t>ОА% = ОА / А * 100</t>
  </si>
  <si>
    <t>КСА = ОА / ВА</t>
  </si>
  <si>
    <t>СК% = СК / А * 100</t>
  </si>
  <si>
    <t>ДО% = ДО / А * 100</t>
  </si>
  <si>
    <t>КО% = КО / А * 100</t>
  </si>
  <si>
    <t xml:space="preserve">Шифр </t>
  </si>
  <si>
    <t xml:space="preserve">Наименование </t>
  </si>
  <si>
    <t>ЧА</t>
  </si>
  <si>
    <t>Чистые активы</t>
  </si>
  <si>
    <t>ЧА=А-ДО-КО</t>
  </si>
  <si>
    <t>СОК</t>
  </si>
  <si>
    <t>Собственный оборотный капитал</t>
  </si>
  <si>
    <t>СОК=ОА-КО</t>
  </si>
  <si>
    <t>РА</t>
  </si>
  <si>
    <t>Реальные активы</t>
  </si>
  <si>
    <t>РА=1110+1120+1130+1210</t>
  </si>
  <si>
    <t>К-РА</t>
  </si>
  <si>
    <t>Коэффициент рельные активов</t>
  </si>
  <si>
    <t>К-РА = РА/А</t>
  </si>
  <si>
    <t>М-СК</t>
  </si>
  <si>
    <t>Мультипликатор собственного капитала</t>
  </si>
  <si>
    <t>(ВА+ОА)/СК</t>
  </si>
  <si>
    <t>К-АВТ</t>
  </si>
  <si>
    <t>К-ФИН</t>
  </si>
  <si>
    <t>К-СОК</t>
  </si>
  <si>
    <t>Коэффициент автономии</t>
  </si>
  <si>
    <t>Коэффициент финансовой зависимости</t>
  </si>
  <si>
    <t>Коэффициент маневренности</t>
  </si>
  <si>
    <t>Коэффициент обеспеченности СОК</t>
  </si>
  <si>
    <t>К-АВТ=СК/А</t>
  </si>
  <si>
    <t>К-ФИН=(ДО+КО)/А</t>
  </si>
  <si>
    <t>К-МАН=СОК/СК</t>
  </si>
  <si>
    <t>К-СОК=СОК/ОА</t>
  </si>
  <si>
    <t>Л-АБС</t>
  </si>
  <si>
    <t>Абсолютная ликвидность</t>
  </si>
  <si>
    <t>Л-СРОЧ</t>
  </si>
  <si>
    <t>Л-ТЕК</t>
  </si>
  <si>
    <t>Срочная ликвидность</t>
  </si>
  <si>
    <t>Текущая ликвидность</t>
  </si>
  <si>
    <t>Л-АБС=ДС/КО</t>
  </si>
  <si>
    <t>Л-СРОЧ=(ДС+ДЗ)/КО</t>
  </si>
  <si>
    <t>Л-ТЕК=ОА/КО</t>
  </si>
  <si>
    <t>К-МАН</t>
  </si>
  <si>
    <t>В</t>
  </si>
  <si>
    <t>Выручка</t>
  </si>
  <si>
    <t>С</t>
  </si>
  <si>
    <t xml:space="preserve">Себестоимость </t>
  </si>
  <si>
    <t>П-ВАЛ</t>
  </si>
  <si>
    <t>Валовая прибыль</t>
  </si>
  <si>
    <t>КР</t>
  </si>
  <si>
    <t>Коммерческие расходы</t>
  </si>
  <si>
    <t>УР</t>
  </si>
  <si>
    <t>Управленческие расходы</t>
  </si>
  <si>
    <t>Прибыль от продаж</t>
  </si>
  <si>
    <t>Р-ПРОЦ</t>
  </si>
  <si>
    <t>Расходы на выплату процентов</t>
  </si>
  <si>
    <t>Прочие доходы</t>
  </si>
  <si>
    <t>Р-ПРОЧ</t>
  </si>
  <si>
    <t>Д-ПРОЧ</t>
  </si>
  <si>
    <t>П-ПРОД</t>
  </si>
  <si>
    <t>Прочие расходы</t>
  </si>
  <si>
    <t>П-ДНАЛ</t>
  </si>
  <si>
    <t>Прибыль до налогооблажения</t>
  </si>
  <si>
    <t>НП</t>
  </si>
  <si>
    <t>Налог на прибыль</t>
  </si>
  <si>
    <t>П-ЧИСТ</t>
  </si>
  <si>
    <t>Чистая прибыль</t>
  </si>
  <si>
    <t>GPM%</t>
  </si>
  <si>
    <t>Коэффициент валовой прибыли</t>
  </si>
  <si>
    <t>GPM=П-ВАЛ/В*100</t>
  </si>
  <si>
    <t>ОРМ%</t>
  </si>
  <si>
    <t>Коэффициент операционной прибыли</t>
  </si>
  <si>
    <t>ОРМ=П-ПРОД/В*100</t>
  </si>
  <si>
    <t>З-Д%</t>
  </si>
  <si>
    <t>Всего доля себестоимости в выручке</t>
  </si>
  <si>
    <t>З-Д=З/В*100</t>
  </si>
  <si>
    <t>КР%</t>
  </si>
  <si>
    <t>Коэффициент комммерческих расходов</t>
  </si>
  <si>
    <t>К-КР=КР/В*100</t>
  </si>
  <si>
    <t>УР%</t>
  </si>
  <si>
    <t>Коэффициент управленческих расходов</t>
  </si>
  <si>
    <t>К_УР=УР/В*100</t>
  </si>
  <si>
    <t>Р-ПРОЦ%</t>
  </si>
  <si>
    <t>Коэффициент расходов на выплату процентов</t>
  </si>
  <si>
    <t>Р-ПРОЦ=ПРЦ/В*100</t>
  </si>
  <si>
    <t>Д-ПРОЧ%</t>
  </si>
  <si>
    <t>Кожффициент прочих доходов</t>
  </si>
  <si>
    <t>К-ПД=ПД/В*100</t>
  </si>
  <si>
    <t>Р-ПРОЧ%</t>
  </si>
  <si>
    <t>Коэффициент прочих расходов</t>
  </si>
  <si>
    <t>К-ПР=ПР/В*100</t>
  </si>
</sst>
</file>

<file path=xl/styles.xml><?xml version="1.0" encoding="utf-8"?>
<styleSheet xmlns="http://schemas.openxmlformats.org/spreadsheetml/2006/main">
  <numFmts count="2">
    <numFmt numFmtId="164" formatCode="#,##0.0000000000"/>
    <numFmt numFmtId="165" formatCode="#,##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3" fontId="2" fillId="0" borderId="0" xfId="0" applyNumberFormat="1" applyFont="1"/>
    <xf numFmtId="0" fontId="0" fillId="0" borderId="6" xfId="0" applyBorder="1"/>
    <xf numFmtId="3" fontId="0" fillId="0" borderId="6" xfId="0" applyNumberFormat="1" applyBorder="1"/>
    <xf numFmtId="0" fontId="0" fillId="0" borderId="6" xfId="0" applyFill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6" xfId="0" applyNumberFormat="1" applyBorder="1"/>
    <xf numFmtId="165" fontId="0" fillId="0" borderId="6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3" sqref="A3:XFD3"/>
    </sheetView>
  </sheetViews>
  <sheetFormatPr defaultRowHeight="15"/>
  <cols>
    <col min="1" max="1" width="29.85546875" customWidth="1"/>
  </cols>
  <sheetData>
    <row r="1" spans="1:4">
      <c r="A1" s="2" t="s">
        <v>0</v>
      </c>
      <c r="B1" s="1">
        <v>1</v>
      </c>
      <c r="C1" s="1">
        <v>2</v>
      </c>
      <c r="D1" s="1">
        <v>3</v>
      </c>
    </row>
    <row r="2" spans="1:4">
      <c r="A2" s="3" t="s">
        <v>1</v>
      </c>
      <c r="B2">
        <f>$B$7</f>
        <v>4</v>
      </c>
      <c r="C2">
        <f t="shared" ref="C2:D2" si="0">$B$7</f>
        <v>4</v>
      </c>
      <c r="D2">
        <f t="shared" si="0"/>
        <v>4</v>
      </c>
    </row>
    <row r="3" spans="1:4">
      <c r="A3" s="3" t="s">
        <v>2</v>
      </c>
      <c r="B3">
        <f>$B$7/$B$8</f>
        <v>1.3333333333333333</v>
      </c>
      <c r="C3">
        <f t="shared" ref="C3:D3" si="1">$B$7/$B$8</f>
        <v>1.3333333333333333</v>
      </c>
      <c r="D3">
        <f t="shared" si="1"/>
        <v>1.3333333333333333</v>
      </c>
    </row>
    <row r="4" spans="1:4">
      <c r="A4" s="3" t="s">
        <v>3</v>
      </c>
      <c r="B4">
        <f>B3</f>
        <v>1.3333333333333333</v>
      </c>
      <c r="C4">
        <f>C3+B4</f>
        <v>2.6666666666666665</v>
      </c>
      <c r="D4">
        <f>D3+C4</f>
        <v>4</v>
      </c>
    </row>
    <row r="5" spans="1:4">
      <c r="A5" s="3" t="s">
        <v>4</v>
      </c>
      <c r="B5">
        <f>B2-B4</f>
        <v>2.666666666666667</v>
      </c>
      <c r="C5">
        <f t="shared" ref="C5:D5" si="2">C2-C4</f>
        <v>1.3333333333333335</v>
      </c>
      <c r="D5">
        <f t="shared" si="2"/>
        <v>0</v>
      </c>
    </row>
    <row r="7" spans="1:4">
      <c r="A7" t="s">
        <v>5</v>
      </c>
      <c r="B7">
        <v>4</v>
      </c>
    </row>
    <row r="8" spans="1:4">
      <c r="A8" t="s">
        <v>6</v>
      </c>
      <c r="B8">
        <v>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7"/>
  <sheetViews>
    <sheetView topLeftCell="A43" workbookViewId="0">
      <selection activeCell="A53" sqref="A53:XFD53"/>
    </sheetView>
  </sheetViews>
  <sheetFormatPr defaultRowHeight="15"/>
  <cols>
    <col min="1" max="1" width="44" customWidth="1"/>
    <col min="2" max="2" width="30.85546875" customWidth="1"/>
    <col min="4" max="4" width="9.28515625" bestFit="1" customWidth="1"/>
  </cols>
  <sheetData>
    <row r="2" spans="1:5">
      <c r="A2" s="2" t="s">
        <v>7</v>
      </c>
      <c r="B2" s="5" t="s">
        <v>8</v>
      </c>
      <c r="C2" s="1">
        <v>1</v>
      </c>
      <c r="D2" s="1">
        <v>2</v>
      </c>
      <c r="E2" s="1">
        <v>3</v>
      </c>
    </row>
    <row r="3" spans="1:5">
      <c r="A3" s="4" t="s">
        <v>9</v>
      </c>
      <c r="B3" s="6"/>
    </row>
    <row r="4" spans="1:5">
      <c r="A4" s="4" t="s">
        <v>10</v>
      </c>
      <c r="B4" s="6"/>
    </row>
    <row r="5" spans="1:5">
      <c r="A5" s="3" t="s">
        <v>11</v>
      </c>
      <c r="B5" s="6">
        <v>1110</v>
      </c>
    </row>
    <row r="6" spans="1:5">
      <c r="A6" s="3" t="s">
        <v>12</v>
      </c>
      <c r="B6" s="6">
        <v>1120</v>
      </c>
    </row>
    <row r="7" spans="1:5">
      <c r="A7" s="3" t="s">
        <v>13</v>
      </c>
      <c r="B7" s="6">
        <v>1130</v>
      </c>
    </row>
    <row r="8" spans="1:5">
      <c r="A8" s="3" t="s">
        <v>14</v>
      </c>
      <c r="B8" s="6">
        <v>1140</v>
      </c>
    </row>
    <row r="9" spans="1:5">
      <c r="A9" s="3" t="s">
        <v>15</v>
      </c>
      <c r="B9" s="6">
        <v>1150</v>
      </c>
      <c r="C9" s="8">
        <v>555700</v>
      </c>
      <c r="D9" s="8">
        <v>579800</v>
      </c>
      <c r="E9" s="8">
        <v>617648</v>
      </c>
    </row>
    <row r="10" spans="1:5">
      <c r="A10" s="3" t="s">
        <v>16</v>
      </c>
      <c r="B10" s="6">
        <v>1160</v>
      </c>
      <c r="C10" s="8">
        <v>2091109</v>
      </c>
      <c r="D10" s="8">
        <v>2512902</v>
      </c>
      <c r="E10" s="8">
        <v>3162577</v>
      </c>
    </row>
    <row r="11" spans="1:5">
      <c r="A11" s="4" t="s">
        <v>17</v>
      </c>
      <c r="B11" s="6">
        <v>1100</v>
      </c>
      <c r="C11" s="8">
        <v>3357224</v>
      </c>
      <c r="D11" s="8">
        <v>3876425</v>
      </c>
      <c r="E11" s="8">
        <v>5054604</v>
      </c>
    </row>
    <row r="12" spans="1:5">
      <c r="A12" s="4" t="s">
        <v>18</v>
      </c>
      <c r="B12" s="6"/>
    </row>
    <row r="13" spans="1:5">
      <c r="A13" s="3" t="s">
        <v>19</v>
      </c>
      <c r="B13" s="6">
        <v>1210</v>
      </c>
      <c r="C13" s="8">
        <v>107790</v>
      </c>
      <c r="D13" s="8">
        <v>107723</v>
      </c>
      <c r="E13" s="8">
        <v>107786</v>
      </c>
    </row>
    <row r="14" spans="1:5">
      <c r="A14" s="3" t="s">
        <v>20</v>
      </c>
      <c r="B14" s="6">
        <v>1220</v>
      </c>
      <c r="C14" s="8">
        <v>1009</v>
      </c>
      <c r="D14" s="8">
        <v>2778</v>
      </c>
      <c r="E14" s="8">
        <v>2976</v>
      </c>
    </row>
    <row r="15" spans="1:5">
      <c r="A15" s="3" t="s">
        <v>21</v>
      </c>
      <c r="B15" s="6">
        <v>1230</v>
      </c>
      <c r="C15" s="8">
        <v>2870959</v>
      </c>
      <c r="D15" s="8">
        <v>2973073</v>
      </c>
      <c r="E15" s="8">
        <v>3066492</v>
      </c>
    </row>
    <row r="16" spans="1:5">
      <c r="A16" s="3" t="s">
        <v>22</v>
      </c>
      <c r="B16" s="6">
        <v>1240</v>
      </c>
      <c r="C16" s="8">
        <v>16305</v>
      </c>
      <c r="D16" s="8">
        <v>66305</v>
      </c>
      <c r="E16" s="8">
        <v>75755</v>
      </c>
    </row>
    <row r="17" spans="1:5">
      <c r="A17" s="3" t="s">
        <v>23</v>
      </c>
      <c r="B17" s="6">
        <v>1250</v>
      </c>
      <c r="C17" s="8">
        <v>24705</v>
      </c>
      <c r="D17" s="8">
        <v>21019</v>
      </c>
      <c r="E17" s="8">
        <v>60006</v>
      </c>
    </row>
    <row r="18" spans="1:5">
      <c r="A18" s="4" t="s">
        <v>24</v>
      </c>
      <c r="B18" s="6">
        <v>1200</v>
      </c>
      <c r="C18" s="8">
        <v>3217481</v>
      </c>
      <c r="D18" s="8">
        <v>3382102</v>
      </c>
      <c r="E18" s="8">
        <v>3602295</v>
      </c>
    </row>
    <row r="19" spans="1:5">
      <c r="A19" s="4" t="s">
        <v>25</v>
      </c>
      <c r="B19" s="6">
        <v>1600</v>
      </c>
      <c r="C19" s="8">
        <v>6574705</v>
      </c>
      <c r="D19" s="8">
        <v>7258527</v>
      </c>
      <c r="E19" s="8">
        <v>8656899</v>
      </c>
    </row>
    <row r="20" spans="1:5">
      <c r="A20" s="4" t="s">
        <v>26</v>
      </c>
      <c r="B20" s="6"/>
    </row>
    <row r="21" spans="1:5">
      <c r="A21" s="4" t="s">
        <v>27</v>
      </c>
      <c r="B21" s="6"/>
    </row>
    <row r="22" spans="1:5">
      <c r="A22" s="3" t="s">
        <v>28</v>
      </c>
      <c r="B22" s="6">
        <v>1310</v>
      </c>
      <c r="C22" s="8">
        <v>10456493</v>
      </c>
      <c r="D22" s="8">
        <v>10456493</v>
      </c>
      <c r="E22" s="8">
        <v>10456493</v>
      </c>
    </row>
    <row r="23" spans="1:5">
      <c r="A23" s="3" t="s">
        <v>29</v>
      </c>
      <c r="B23" s="6">
        <v>1320</v>
      </c>
      <c r="C23" s="8">
        <v>-385266</v>
      </c>
      <c r="D23" s="8">
        <v>-385266</v>
      </c>
      <c r="E23" s="8">
        <v>-385266</v>
      </c>
    </row>
    <row r="24" spans="1:5">
      <c r="A24" s="3" t="s">
        <v>30</v>
      </c>
      <c r="B24" s="6">
        <v>1340</v>
      </c>
    </row>
    <row r="25" spans="1:5">
      <c r="A25" s="3" t="s">
        <v>31</v>
      </c>
      <c r="B25" s="6">
        <v>1350</v>
      </c>
    </row>
    <row r="26" spans="1:5">
      <c r="A26" s="3" t="s">
        <v>32</v>
      </c>
      <c r="B26" s="6">
        <v>1360</v>
      </c>
      <c r="C26" s="8">
        <v>8588</v>
      </c>
      <c r="D26" s="8">
        <v>8588</v>
      </c>
      <c r="E26" s="8">
        <v>8588</v>
      </c>
    </row>
    <row r="27" spans="1:5">
      <c r="A27" s="3" t="s">
        <v>33</v>
      </c>
      <c r="B27" s="6">
        <v>1370</v>
      </c>
      <c r="C27" s="8">
        <v>-17302351</v>
      </c>
      <c r="D27" s="8">
        <v>-16733100</v>
      </c>
      <c r="E27" s="8">
        <v>-15468096</v>
      </c>
    </row>
    <row r="28" spans="1:5">
      <c r="A28" s="4" t="s">
        <v>34</v>
      </c>
      <c r="B28" s="6">
        <v>1300</v>
      </c>
      <c r="C28" s="8">
        <v>-7222536</v>
      </c>
      <c r="D28" s="8">
        <v>-6653285</v>
      </c>
      <c r="E28" s="8">
        <v>-5388281</v>
      </c>
    </row>
    <row r="29" spans="1:5">
      <c r="A29" s="4" t="s">
        <v>35</v>
      </c>
      <c r="B29" s="6"/>
    </row>
    <row r="30" spans="1:5">
      <c r="A30" s="3" t="s">
        <v>36</v>
      </c>
      <c r="B30" s="6">
        <v>1410</v>
      </c>
      <c r="E30" s="8">
        <v>5696638</v>
      </c>
    </row>
    <row r="31" spans="1:5">
      <c r="A31" s="3" t="s">
        <v>37</v>
      </c>
      <c r="B31" s="6">
        <v>1420</v>
      </c>
      <c r="C31" s="8">
        <v>154249</v>
      </c>
      <c r="D31" s="8">
        <v>127353</v>
      </c>
      <c r="E31" s="8">
        <v>92868</v>
      </c>
    </row>
    <row r="32" spans="1:5">
      <c r="A32" s="3" t="s">
        <v>38</v>
      </c>
      <c r="B32" s="6">
        <v>1430</v>
      </c>
    </row>
    <row r="33" spans="1:7">
      <c r="A33" s="4" t="s">
        <v>39</v>
      </c>
      <c r="B33" s="6">
        <v>1400</v>
      </c>
      <c r="C33" s="8">
        <v>161323</v>
      </c>
      <c r="D33" s="8">
        <v>167827</v>
      </c>
      <c r="E33" s="8">
        <v>6044225</v>
      </c>
    </row>
    <row r="34" spans="1:7">
      <c r="A34" s="4" t="s">
        <v>40</v>
      </c>
      <c r="B34" s="6"/>
    </row>
    <row r="35" spans="1:7">
      <c r="A35" s="3" t="s">
        <v>41</v>
      </c>
      <c r="B35" s="6">
        <v>1510</v>
      </c>
      <c r="C35" s="8">
        <v>366505</v>
      </c>
      <c r="D35" s="8">
        <v>1248137</v>
      </c>
      <c r="E35" s="8">
        <v>3556891</v>
      </c>
    </row>
    <row r="36" spans="1:7">
      <c r="A36" s="3" t="s">
        <v>42</v>
      </c>
      <c r="B36" s="6">
        <v>1520</v>
      </c>
      <c r="C36" s="8">
        <v>13247141</v>
      </c>
      <c r="D36" s="8">
        <v>12473576</v>
      </c>
      <c r="E36" s="8">
        <v>4421792</v>
      </c>
    </row>
    <row r="37" spans="1:7">
      <c r="A37" s="3" t="s">
        <v>43</v>
      </c>
      <c r="B37" s="6">
        <v>1530</v>
      </c>
      <c r="C37" s="8">
        <v>22272</v>
      </c>
      <c r="D37" s="8">
        <v>22272</v>
      </c>
      <c r="E37" s="8">
        <v>22272</v>
      </c>
    </row>
    <row r="38" spans="1:7">
      <c r="A38" s="3" t="s">
        <v>44</v>
      </c>
      <c r="B38" s="6">
        <v>1540</v>
      </c>
    </row>
    <row r="39" spans="1:7">
      <c r="A39" s="4" t="s">
        <v>45</v>
      </c>
      <c r="B39" s="6">
        <v>1500</v>
      </c>
      <c r="C39" s="8">
        <v>13635918</v>
      </c>
      <c r="D39" s="8">
        <v>13743985</v>
      </c>
      <c r="E39" s="8">
        <v>8000955</v>
      </c>
    </row>
    <row r="40" spans="1:7">
      <c r="A40" s="4" t="s">
        <v>25</v>
      </c>
      <c r="B40" s="6">
        <v>1700</v>
      </c>
      <c r="C40" s="8">
        <v>6574705</v>
      </c>
      <c r="D40" s="8">
        <v>7258527</v>
      </c>
      <c r="E40" s="8">
        <v>8656899</v>
      </c>
    </row>
    <row r="44" spans="1:7">
      <c r="A44" s="2" t="s">
        <v>46</v>
      </c>
      <c r="B44" s="2" t="s">
        <v>47</v>
      </c>
      <c r="C44" s="15" t="s">
        <v>48</v>
      </c>
      <c r="D44" s="16"/>
      <c r="E44" s="1">
        <v>1</v>
      </c>
      <c r="F44" s="1">
        <v>2</v>
      </c>
      <c r="G44" s="1">
        <v>3</v>
      </c>
    </row>
    <row r="45" spans="1:7">
      <c r="A45" s="3" t="s">
        <v>49</v>
      </c>
      <c r="B45" s="3" t="s">
        <v>61</v>
      </c>
      <c r="C45" s="13" t="s">
        <v>68</v>
      </c>
      <c r="D45" s="14"/>
      <c r="E45">
        <f>E46+E47</f>
        <v>6574705</v>
      </c>
      <c r="F45">
        <f t="shared" ref="F45:G45" si="0">F46+F47</f>
        <v>7258527</v>
      </c>
      <c r="G45">
        <f t="shared" si="0"/>
        <v>8656899</v>
      </c>
    </row>
    <row r="46" spans="1:7">
      <c r="A46" s="3" t="s">
        <v>50</v>
      </c>
      <c r="B46" s="3" t="s">
        <v>62</v>
      </c>
      <c r="C46" s="13">
        <v>1100</v>
      </c>
      <c r="D46" s="14"/>
      <c r="E46">
        <f>C11</f>
        <v>3357224</v>
      </c>
      <c r="F46">
        <f t="shared" ref="F46:G46" si="1">D11</f>
        <v>3876425</v>
      </c>
      <c r="G46">
        <f t="shared" si="1"/>
        <v>5054604</v>
      </c>
    </row>
    <row r="47" spans="1:7">
      <c r="A47" s="3" t="s">
        <v>51</v>
      </c>
      <c r="B47" s="3" t="s">
        <v>63</v>
      </c>
      <c r="C47" s="13">
        <v>1200</v>
      </c>
      <c r="D47" s="14"/>
      <c r="E47">
        <f>C18</f>
        <v>3217481</v>
      </c>
      <c r="F47">
        <f t="shared" ref="F47:G47" si="2">D18</f>
        <v>3382102</v>
      </c>
      <c r="G47">
        <f t="shared" si="2"/>
        <v>3602295</v>
      </c>
    </row>
    <row r="48" spans="1:7">
      <c r="A48" s="3" t="s">
        <v>52</v>
      </c>
      <c r="B48" s="3" t="s">
        <v>62</v>
      </c>
      <c r="C48" s="13" t="s">
        <v>69</v>
      </c>
      <c r="D48" s="14"/>
      <c r="E48">
        <f>E46/E45*100</f>
        <v>51.062732092162314</v>
      </c>
      <c r="F48">
        <f t="shared" ref="F48:G48" si="3">F46/F45*100</f>
        <v>53.405119248023738</v>
      </c>
      <c r="G48">
        <f t="shared" si="3"/>
        <v>58.388159547662511</v>
      </c>
    </row>
    <row r="49" spans="1:7">
      <c r="A49" s="3" t="s">
        <v>53</v>
      </c>
      <c r="B49" s="3" t="s">
        <v>63</v>
      </c>
      <c r="C49" s="13" t="s">
        <v>70</v>
      </c>
      <c r="D49" s="14"/>
      <c r="E49">
        <f>E47/E45*100</f>
        <v>48.937267907837686</v>
      </c>
      <c r="F49">
        <f t="shared" ref="F49:G49" si="4">F47/F45*100</f>
        <v>46.594880751976262</v>
      </c>
      <c r="G49">
        <f t="shared" si="4"/>
        <v>41.611840452337496</v>
      </c>
    </row>
    <row r="50" spans="1:7">
      <c r="A50" s="3" t="s">
        <v>54</v>
      </c>
      <c r="B50" s="3" t="s">
        <v>64</v>
      </c>
      <c r="C50" s="13" t="s">
        <v>71</v>
      </c>
      <c r="D50" s="14"/>
      <c r="E50">
        <f>E47/E46</f>
        <v>0.95837543160658922</v>
      </c>
      <c r="F50">
        <f t="shared" ref="F50:G50" si="5">F47/F46</f>
        <v>0.87247966876696958</v>
      </c>
      <c r="G50">
        <f t="shared" si="5"/>
        <v>0.71267600785343421</v>
      </c>
    </row>
    <row r="51" spans="1:7">
      <c r="A51" s="3" t="s">
        <v>55</v>
      </c>
      <c r="B51" s="3" t="s">
        <v>65</v>
      </c>
      <c r="C51" s="13">
        <v>1300</v>
      </c>
      <c r="D51" s="14"/>
      <c r="E51">
        <f>C28</f>
        <v>-7222536</v>
      </c>
      <c r="F51">
        <f t="shared" ref="F51:G51" si="6">D28</f>
        <v>-6653285</v>
      </c>
      <c r="G51">
        <f t="shared" si="6"/>
        <v>-5388281</v>
      </c>
    </row>
    <row r="52" spans="1:7">
      <c r="A52" s="3" t="s">
        <v>56</v>
      </c>
      <c r="B52" s="3" t="s">
        <v>66</v>
      </c>
      <c r="C52" s="13">
        <v>1400</v>
      </c>
      <c r="D52" s="14"/>
      <c r="E52">
        <f>C33</f>
        <v>161323</v>
      </c>
      <c r="F52">
        <f t="shared" ref="F52:G52" si="7">D33</f>
        <v>167827</v>
      </c>
      <c r="G52">
        <f t="shared" si="7"/>
        <v>6044225</v>
      </c>
    </row>
    <row r="53" spans="1:7">
      <c r="A53" s="3" t="s">
        <v>57</v>
      </c>
      <c r="B53" s="3" t="s">
        <v>67</v>
      </c>
      <c r="C53" s="13">
        <v>1500</v>
      </c>
      <c r="D53" s="14"/>
      <c r="E53">
        <f>C39</f>
        <v>13635918</v>
      </c>
      <c r="F53">
        <f t="shared" ref="F53:G53" si="8">D39</f>
        <v>13743985</v>
      </c>
      <c r="G53">
        <f t="shared" si="8"/>
        <v>8000955</v>
      </c>
    </row>
    <row r="54" spans="1:7">
      <c r="A54" s="3" t="s">
        <v>58</v>
      </c>
      <c r="B54" s="3" t="s">
        <v>65</v>
      </c>
      <c r="C54" s="13" t="s">
        <v>72</v>
      </c>
      <c r="D54" s="14"/>
      <c r="E54">
        <f>E51/E45*100</f>
        <v>-109.85338505682003</v>
      </c>
      <c r="F54">
        <f t="shared" ref="F54:G54" si="9">F51/F45*100</f>
        <v>-91.661641542423141</v>
      </c>
      <c r="G54">
        <f t="shared" si="9"/>
        <v>-62.242622906886169</v>
      </c>
    </row>
    <row r="55" spans="1:7">
      <c r="A55" s="3" t="s">
        <v>59</v>
      </c>
      <c r="B55" s="3" t="s">
        <v>66</v>
      </c>
      <c r="C55" s="13" t="s">
        <v>73</v>
      </c>
      <c r="D55" s="14"/>
      <c r="E55">
        <f>E52/E45*100</f>
        <v>2.453691838645232</v>
      </c>
      <c r="F55">
        <f t="shared" ref="F55:G55" si="10">F52/F45*100</f>
        <v>2.3121357818190935</v>
      </c>
      <c r="G55">
        <f t="shared" si="10"/>
        <v>69.819747232813967</v>
      </c>
    </row>
    <row r="56" spans="1:7">
      <c r="A56" s="3" t="s">
        <v>60</v>
      </c>
      <c r="B56" s="3" t="s">
        <v>67</v>
      </c>
      <c r="C56" s="13" t="s">
        <v>74</v>
      </c>
      <c r="D56" s="14"/>
      <c r="E56">
        <f>E53/E45*100</f>
        <v>207.3996932181748</v>
      </c>
      <c r="F56">
        <f t="shared" ref="F56:G56" si="11">F53/F45*100</f>
        <v>189.34950576060405</v>
      </c>
      <c r="G56">
        <f t="shared" si="11"/>
        <v>92.422875674072202</v>
      </c>
    </row>
    <row r="57" spans="1:7">
      <c r="A57" s="7"/>
      <c r="B57" s="7"/>
      <c r="C57" s="7"/>
      <c r="D57" s="7"/>
    </row>
  </sheetData>
  <mergeCells count="13">
    <mergeCell ref="C44:D44"/>
    <mergeCell ref="C51:D51"/>
    <mergeCell ref="C52:D52"/>
    <mergeCell ref="C53:D53"/>
    <mergeCell ref="C54:D54"/>
    <mergeCell ref="C55:D55"/>
    <mergeCell ref="C56:D56"/>
    <mergeCell ref="C45:D45"/>
    <mergeCell ref="C46:D46"/>
    <mergeCell ref="C47:D47"/>
    <mergeCell ref="C48:D48"/>
    <mergeCell ref="C49:D49"/>
    <mergeCell ref="C50:D50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H23"/>
  <sheetViews>
    <sheetView topLeftCell="A10" workbookViewId="0">
      <selection activeCell="H27" sqref="H27"/>
    </sheetView>
  </sheetViews>
  <sheetFormatPr defaultRowHeight="15"/>
  <cols>
    <col min="4" max="4" width="45.5703125" customWidth="1"/>
    <col min="5" max="5" width="23.85546875" customWidth="1"/>
    <col min="6" max="8" width="12.5703125" bestFit="1" customWidth="1"/>
  </cols>
  <sheetData>
    <row r="3" spans="3:8">
      <c r="C3" s="9" t="s">
        <v>75</v>
      </c>
      <c r="D3" s="9" t="s">
        <v>76</v>
      </c>
      <c r="E3" s="9" t="s">
        <v>48</v>
      </c>
      <c r="F3" s="9">
        <v>1</v>
      </c>
      <c r="G3" s="9">
        <v>2</v>
      </c>
      <c r="H3" s="9">
        <v>3</v>
      </c>
    </row>
    <row r="4" spans="3:8">
      <c r="C4" s="9" t="s">
        <v>77</v>
      </c>
      <c r="D4" s="9" t="s">
        <v>78</v>
      </c>
      <c r="E4" s="9" t="s">
        <v>79</v>
      </c>
      <c r="F4" s="9">
        <f>'Задача 2'!E45-'Задача 2'!E52-'Задача 2'!E53</f>
        <v>-7222536</v>
      </c>
      <c r="G4" s="9">
        <f>'Задача 2'!F45-'Задача 2'!F52-'Задача 2'!F53</f>
        <v>-6653285</v>
      </c>
      <c r="H4" s="9">
        <f>'Задача 2'!G45-'Задача 2'!G52-'Задача 2'!G53</f>
        <v>-5388281</v>
      </c>
    </row>
    <row r="5" spans="3:8">
      <c r="C5" s="9" t="s">
        <v>80</v>
      </c>
      <c r="D5" s="9" t="s">
        <v>81</v>
      </c>
      <c r="E5" s="9" t="s">
        <v>82</v>
      </c>
      <c r="F5" s="9">
        <f>'Задача 2'!E47-'Задача 2'!E53</f>
        <v>-10418437</v>
      </c>
      <c r="G5" s="9">
        <f>'Задача 2'!F47-'Задача 2'!F53</f>
        <v>-10361883</v>
      </c>
      <c r="H5" s="9">
        <f>'Задача 2'!G47-'Задача 2'!G53</f>
        <v>-4398660</v>
      </c>
    </row>
    <row r="6" spans="3:8">
      <c r="C6" s="9" t="s">
        <v>83</v>
      </c>
      <c r="D6" s="9" t="s">
        <v>84</v>
      </c>
      <c r="E6" s="9" t="s">
        <v>85</v>
      </c>
      <c r="F6" s="10">
        <f>'Задача 2'!C5+'Задача 2'!C6+'Задача 2'!C7+'Задача 2'!C13</f>
        <v>107790</v>
      </c>
      <c r="G6" s="10">
        <f>'Задача 2'!D5+'Задача 2'!D6+'Задача 2'!D7+'Задача 2'!D13</f>
        <v>107723</v>
      </c>
      <c r="H6" s="10">
        <f>'Задача 2'!E5+'Задача 2'!E6+'Задача 2'!E7+'Задача 2'!E13</f>
        <v>107786</v>
      </c>
    </row>
    <row r="7" spans="3:8">
      <c r="C7" s="9" t="s">
        <v>86</v>
      </c>
      <c r="D7" s="9" t="s">
        <v>87</v>
      </c>
      <c r="E7" s="9" t="s">
        <v>88</v>
      </c>
      <c r="F7" s="9">
        <f>F6/'Задача 2'!E45</f>
        <v>1.6394651927348833E-2</v>
      </c>
      <c r="G7" s="9">
        <f>G6/'Задача 2'!F45</f>
        <v>1.4840889894051506E-2</v>
      </c>
      <c r="H7" s="9">
        <f>H6/'Задача 2'!G45</f>
        <v>1.2450878773103394E-2</v>
      </c>
    </row>
    <row r="8" spans="3:8">
      <c r="C8" s="9" t="s">
        <v>89</v>
      </c>
      <c r="D8" s="9" t="s">
        <v>90</v>
      </c>
      <c r="E8" s="9" t="s">
        <v>91</v>
      </c>
      <c r="F8" s="9">
        <f>('Задача 2'!E46+'Задача 2'!E47)/'Задача 2'!E51</f>
        <v>-0.91030422001357969</v>
      </c>
      <c r="G8" s="9">
        <f>('Задача 2'!F46+'Задача 2'!F47)/'Задача 2'!F51</f>
        <v>-1.0909688973191438</v>
      </c>
      <c r="H8" s="9">
        <f>('Задача 2'!G46+'Задача 2'!G47)/'Задача 2'!G51</f>
        <v>-1.6066160989005585</v>
      </c>
    </row>
    <row r="13" spans="3:8">
      <c r="C13" s="9" t="s">
        <v>75</v>
      </c>
      <c r="D13" s="9" t="s">
        <v>76</v>
      </c>
      <c r="E13" s="9" t="s">
        <v>48</v>
      </c>
      <c r="F13" s="9">
        <v>1</v>
      </c>
      <c r="G13" s="9">
        <v>2</v>
      </c>
      <c r="H13" s="9">
        <v>3</v>
      </c>
    </row>
    <row r="14" spans="3:8">
      <c r="C14" s="9" t="s">
        <v>92</v>
      </c>
      <c r="D14" s="9" t="s">
        <v>95</v>
      </c>
      <c r="E14" s="9" t="s">
        <v>99</v>
      </c>
      <c r="F14" s="9">
        <f>'Задача 2'!E51/'Задача 2'!E45</f>
        <v>-1.0985338505682003</v>
      </c>
      <c r="G14" s="9">
        <f>'Задача 2'!F51/'Задача 2'!F45</f>
        <v>-0.91661641542423145</v>
      </c>
      <c r="H14" s="9">
        <f>'Задача 2'!G51/'Задача 2'!G45</f>
        <v>-0.62242622906886169</v>
      </c>
    </row>
    <row r="15" spans="3:8">
      <c r="C15" s="9" t="s">
        <v>93</v>
      </c>
      <c r="D15" s="9" t="s">
        <v>96</v>
      </c>
      <c r="E15" s="9" t="s">
        <v>100</v>
      </c>
      <c r="F15" s="9">
        <f>('Задача 2'!E52+'Задача 2'!E53)/'Задача 2'!E45</f>
        <v>2.0985338505682005</v>
      </c>
      <c r="G15" s="9">
        <f>('Задача 2'!F52+'Задача 2'!F53)/'Задача 2'!F45</f>
        <v>1.9166164154242313</v>
      </c>
      <c r="H15" s="9">
        <f>('Задача 2'!G52+'Задача 2'!G53)/'Задача 2'!G45</f>
        <v>1.6224262290688618</v>
      </c>
    </row>
    <row r="16" spans="3:8">
      <c r="C16" s="9" t="s">
        <v>112</v>
      </c>
      <c r="D16" s="9" t="s">
        <v>97</v>
      </c>
      <c r="E16" s="9" t="s">
        <v>101</v>
      </c>
      <c r="F16" s="9">
        <f>F5/'Задача 2'!E51</f>
        <v>1.4424901447358656</v>
      </c>
      <c r="G16" s="9">
        <f>G5/'Задача 2'!F51</f>
        <v>1.5574085583287054</v>
      </c>
      <c r="H16" s="9">
        <f>H5/'Задача 2'!G51</f>
        <v>0.81633827189042296</v>
      </c>
    </row>
    <row r="17" spans="3:8">
      <c r="C17" s="9" t="s">
        <v>94</v>
      </c>
      <c r="D17" s="9" t="s">
        <v>98</v>
      </c>
      <c r="E17" s="9" t="s">
        <v>102</v>
      </c>
      <c r="F17" s="9">
        <f>F5/'Задача 2'!E47</f>
        <v>-3.2380725791387737</v>
      </c>
      <c r="G17" s="9">
        <f>G5/'Задача 2'!F47</f>
        <v>-3.063740537689283</v>
      </c>
      <c r="H17" s="9">
        <f>H5/'Задача 2'!G47</f>
        <v>-1.2210715668761165</v>
      </c>
    </row>
    <row r="20" spans="3:8">
      <c r="C20" s="9" t="s">
        <v>75</v>
      </c>
      <c r="D20" s="9" t="s">
        <v>76</v>
      </c>
      <c r="E20" s="9" t="s">
        <v>48</v>
      </c>
      <c r="F20" s="9">
        <v>1</v>
      </c>
      <c r="G20" s="9">
        <v>2</v>
      </c>
      <c r="H20" s="9">
        <v>3</v>
      </c>
    </row>
    <row r="21" spans="3:8">
      <c r="C21" s="11" t="s">
        <v>103</v>
      </c>
      <c r="D21" s="11" t="s">
        <v>104</v>
      </c>
      <c r="E21" s="11" t="s">
        <v>109</v>
      </c>
      <c r="F21" s="9">
        <f>'Задача 2'!C17/'Задача 2'!E53</f>
        <v>1.8117592082909268E-3</v>
      </c>
      <c r="G21" s="9">
        <f>'Задача 2'!D17/'Задача 2'!F53</f>
        <v>1.5293235549951488E-3</v>
      </c>
      <c r="H21" s="9">
        <f>'Задача 2'!E17/'Задача 2'!G53</f>
        <v>7.4998547048446091E-3</v>
      </c>
    </row>
    <row r="22" spans="3:8">
      <c r="C22" s="11" t="s">
        <v>105</v>
      </c>
      <c r="D22" s="11" t="s">
        <v>107</v>
      </c>
      <c r="E22" s="11" t="s">
        <v>110</v>
      </c>
      <c r="F22" s="12">
        <f>('Задача 2'!C17+'Задача 2'!C15)/'Задача 2'!E53</f>
        <v>0.21235563311542355</v>
      </c>
      <c r="G22" s="12">
        <f>('Задача 2'!D17+'Задача 2'!D15)/'Задача 2'!F53</f>
        <v>0.21784744380905538</v>
      </c>
      <c r="H22" s="12">
        <f>('Задача 2'!E17+'Задача 2'!E15)/'Задача 2'!G53</f>
        <v>0.39076560235621871</v>
      </c>
    </row>
    <row r="23" spans="3:8">
      <c r="C23" s="11" t="s">
        <v>106</v>
      </c>
      <c r="D23" s="11" t="s">
        <v>108</v>
      </c>
      <c r="E23" s="11" t="s">
        <v>111</v>
      </c>
      <c r="F23" s="9">
        <f>'Задача 2'!E47/'Задача 2'!E53</f>
        <v>0.23595631771912973</v>
      </c>
      <c r="G23" s="9">
        <f>'Задача 2'!F47/'Задача 2'!F53</f>
        <v>0.24607870279253069</v>
      </c>
      <c r="H23" s="9">
        <f>'Задача 2'!G47/'Задача 2'!G53</f>
        <v>0.45023312842029484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5:H25"/>
  <sheetViews>
    <sheetView tabSelected="1" topLeftCell="A7" workbookViewId="0">
      <selection activeCell="H24" sqref="H24"/>
    </sheetView>
  </sheetViews>
  <sheetFormatPr defaultRowHeight="15"/>
  <cols>
    <col min="3" max="3" width="14" customWidth="1"/>
    <col min="4" max="4" width="40.42578125" customWidth="1"/>
    <col min="5" max="5" width="24.28515625" customWidth="1"/>
    <col min="6" max="6" width="11.42578125" bestFit="1" customWidth="1"/>
    <col min="7" max="8" width="10" bestFit="1" customWidth="1"/>
  </cols>
  <sheetData>
    <row r="5" spans="3:8">
      <c r="C5" s="9" t="s">
        <v>46</v>
      </c>
      <c r="D5" s="9" t="s">
        <v>47</v>
      </c>
      <c r="E5" s="9" t="s">
        <v>48</v>
      </c>
      <c r="F5" s="9">
        <v>1</v>
      </c>
      <c r="G5" s="9">
        <v>2</v>
      </c>
      <c r="H5" s="9">
        <v>3</v>
      </c>
    </row>
    <row r="6" spans="3:8">
      <c r="C6" s="9" t="s">
        <v>113</v>
      </c>
      <c r="D6" s="9" t="s">
        <v>114</v>
      </c>
      <c r="E6" s="9">
        <v>2110</v>
      </c>
      <c r="F6" s="17">
        <v>1095217</v>
      </c>
      <c r="G6" s="17">
        <v>792340</v>
      </c>
      <c r="H6" s="17">
        <v>672677</v>
      </c>
    </row>
    <row r="7" spans="3:8">
      <c r="C7" s="9" t="s">
        <v>115</v>
      </c>
      <c r="D7" s="9" t="s">
        <v>116</v>
      </c>
      <c r="E7" s="9">
        <v>2120</v>
      </c>
      <c r="F7" s="17">
        <v>1034824</v>
      </c>
      <c r="G7" s="17">
        <v>691549</v>
      </c>
      <c r="H7" s="17">
        <v>598347</v>
      </c>
    </row>
    <row r="8" spans="3:8">
      <c r="C8" s="9" t="s">
        <v>117</v>
      </c>
      <c r="D8" s="9" t="s">
        <v>118</v>
      </c>
      <c r="E8" s="9">
        <v>2100</v>
      </c>
      <c r="F8" s="17">
        <v>60393</v>
      </c>
      <c r="G8" s="17">
        <v>100791</v>
      </c>
      <c r="H8" s="17">
        <v>74330</v>
      </c>
    </row>
    <row r="9" spans="3:8">
      <c r="C9" s="9" t="s">
        <v>119</v>
      </c>
      <c r="D9" s="9" t="s">
        <v>120</v>
      </c>
      <c r="E9" s="9">
        <v>2210</v>
      </c>
      <c r="F9" s="17">
        <v>0</v>
      </c>
      <c r="G9" s="17">
        <v>0</v>
      </c>
      <c r="H9" s="17">
        <v>20</v>
      </c>
    </row>
    <row r="10" spans="3:8">
      <c r="C10" s="9" t="s">
        <v>121</v>
      </c>
      <c r="D10" s="9" t="s">
        <v>122</v>
      </c>
      <c r="E10" s="9">
        <v>2220</v>
      </c>
      <c r="F10" s="17">
        <v>77262</v>
      </c>
      <c r="G10" s="17">
        <v>112170</v>
      </c>
      <c r="H10" s="17">
        <v>78685</v>
      </c>
    </row>
    <row r="11" spans="3:8">
      <c r="C11" s="9" t="s">
        <v>129</v>
      </c>
      <c r="D11" s="9" t="s">
        <v>123</v>
      </c>
      <c r="E11" s="9">
        <v>2200</v>
      </c>
      <c r="F11" s="17">
        <v>16869</v>
      </c>
      <c r="G11" s="17">
        <v>11379</v>
      </c>
      <c r="H11" s="17">
        <v>4375</v>
      </c>
    </row>
    <row r="12" spans="3:8">
      <c r="C12" s="9" t="s">
        <v>124</v>
      </c>
      <c r="D12" s="9" t="s">
        <v>125</v>
      </c>
      <c r="E12" s="9">
        <v>2330</v>
      </c>
      <c r="F12" s="17">
        <v>0</v>
      </c>
      <c r="G12" s="17">
        <v>0</v>
      </c>
      <c r="H12" s="17">
        <v>192</v>
      </c>
    </row>
    <row r="13" spans="3:8">
      <c r="C13" s="9" t="s">
        <v>128</v>
      </c>
      <c r="D13" s="9" t="s">
        <v>126</v>
      </c>
      <c r="E13" s="9">
        <v>2340</v>
      </c>
      <c r="F13" s="17">
        <v>31206</v>
      </c>
      <c r="G13" s="17">
        <v>28689</v>
      </c>
      <c r="H13" s="17">
        <v>12095</v>
      </c>
    </row>
    <row r="14" spans="3:8">
      <c r="C14" s="9" t="s">
        <v>127</v>
      </c>
      <c r="D14" s="9" t="s">
        <v>130</v>
      </c>
      <c r="E14" s="9">
        <v>2350</v>
      </c>
      <c r="F14" s="17">
        <v>11057</v>
      </c>
      <c r="G14" s="17">
        <v>7649</v>
      </c>
      <c r="H14" s="17">
        <v>35633</v>
      </c>
    </row>
    <row r="15" spans="3:8">
      <c r="C15" s="9" t="s">
        <v>131</v>
      </c>
      <c r="D15" s="9" t="s">
        <v>132</v>
      </c>
      <c r="E15" s="9">
        <v>2300</v>
      </c>
      <c r="F15" s="17">
        <v>5704</v>
      </c>
      <c r="G15" s="17">
        <v>11163</v>
      </c>
      <c r="H15" s="17">
        <v>27272</v>
      </c>
    </row>
    <row r="16" spans="3:8">
      <c r="C16" s="9" t="s">
        <v>133</v>
      </c>
      <c r="D16" s="9" t="s">
        <v>134</v>
      </c>
      <c r="E16" s="9">
        <v>2410</v>
      </c>
      <c r="F16" s="17">
        <v>6186</v>
      </c>
      <c r="G16" s="17">
        <v>2386</v>
      </c>
      <c r="H16" s="17">
        <v>0</v>
      </c>
    </row>
    <row r="17" spans="3:8">
      <c r="C17" s="9" t="s">
        <v>135</v>
      </c>
      <c r="D17" s="9" t="s">
        <v>136</v>
      </c>
      <c r="E17" s="9">
        <v>2400</v>
      </c>
      <c r="F17" s="17">
        <v>3827</v>
      </c>
      <c r="G17" s="17">
        <v>7288</v>
      </c>
      <c r="H17" s="17">
        <v>23186</v>
      </c>
    </row>
    <row r="18" spans="3:8">
      <c r="C18" s="9" t="s">
        <v>137</v>
      </c>
      <c r="D18" s="9" t="s">
        <v>138</v>
      </c>
      <c r="E18" s="9" t="s">
        <v>139</v>
      </c>
      <c r="F18" s="17">
        <f>F8/F6*100</f>
        <v>5.5142496875048508</v>
      </c>
      <c r="G18" s="17">
        <f t="shared" ref="G18:H18" si="0">G8/G6*100</f>
        <v>12.720675467602291</v>
      </c>
      <c r="H18" s="17">
        <f t="shared" si="0"/>
        <v>11.049879808585695</v>
      </c>
    </row>
    <row r="19" spans="3:8">
      <c r="C19" s="9" t="s">
        <v>140</v>
      </c>
      <c r="D19" s="9" t="s">
        <v>141</v>
      </c>
      <c r="E19" s="9" t="s">
        <v>142</v>
      </c>
      <c r="F19" s="17">
        <f>F11/F6*100</f>
        <v>1.5402427098921949</v>
      </c>
      <c r="G19" s="17">
        <f t="shared" ref="G19:H19" si="1">G11/G6*100</f>
        <v>1.4361259055455993</v>
      </c>
      <c r="H19" s="17">
        <f t="shared" si="1"/>
        <v>0.65038644104079668</v>
      </c>
    </row>
    <row r="20" spans="3:8">
      <c r="C20" s="9" t="s">
        <v>143</v>
      </c>
      <c r="D20" s="9" t="s">
        <v>144</v>
      </c>
      <c r="E20" s="9" t="s">
        <v>145</v>
      </c>
      <c r="F20" s="17">
        <f>F7/F6*100</f>
        <v>94.485750312495156</v>
      </c>
      <c r="G20" s="17">
        <f t="shared" ref="G20:H20" si="2">G7/G6*100</f>
        <v>87.279324532397709</v>
      </c>
      <c r="H20" s="17">
        <f t="shared" si="2"/>
        <v>88.9501201914143</v>
      </c>
    </row>
    <row r="21" spans="3:8">
      <c r="C21" s="9" t="s">
        <v>146</v>
      </c>
      <c r="D21" s="9" t="s">
        <v>147</v>
      </c>
      <c r="E21" s="9" t="s">
        <v>148</v>
      </c>
      <c r="F21" s="18">
        <f>F9/F6*100</f>
        <v>0</v>
      </c>
      <c r="G21" s="18">
        <f t="shared" ref="G21:H21" si="3">G9/G6*100</f>
        <v>0</v>
      </c>
      <c r="H21" s="18">
        <f>H9/H6*100</f>
        <v>2.9731951590436421E-3</v>
      </c>
    </row>
    <row r="22" spans="3:8">
      <c r="C22" s="9" t="s">
        <v>149</v>
      </c>
      <c r="D22" s="9" t="s">
        <v>150</v>
      </c>
      <c r="E22" s="9" t="s">
        <v>151</v>
      </c>
      <c r="F22" s="17">
        <f>F10/F6*100</f>
        <v>7.0544923973970457</v>
      </c>
      <c r="G22" s="17">
        <f t="shared" ref="G22:H22" si="4">G10/G6*100</f>
        <v>14.156801373147889</v>
      </c>
      <c r="H22" s="17">
        <f t="shared" si="4"/>
        <v>11.697293054467449</v>
      </c>
    </row>
    <row r="23" spans="3:8">
      <c r="C23" s="9" t="s">
        <v>152</v>
      </c>
      <c r="D23" s="9" t="s">
        <v>153</v>
      </c>
      <c r="E23" s="9" t="s">
        <v>154</v>
      </c>
      <c r="F23" s="17">
        <f>F12/F6*100</f>
        <v>0</v>
      </c>
      <c r="G23" s="17">
        <f t="shared" ref="G23:H23" si="5">G12/G6*100</f>
        <v>0</v>
      </c>
      <c r="H23" s="17">
        <f>H12/H6*100</f>
        <v>2.8542673526818961E-2</v>
      </c>
    </row>
    <row r="24" spans="3:8">
      <c r="C24" s="9" t="s">
        <v>155</v>
      </c>
      <c r="D24" s="9" t="s">
        <v>156</v>
      </c>
      <c r="E24" s="9" t="s">
        <v>157</v>
      </c>
      <c r="F24" s="17">
        <f>F13/F6*100</f>
        <v>2.8492983582248996</v>
      </c>
      <c r="G24" s="17">
        <f t="shared" ref="G24:H24" si="6">G13/G6*100</f>
        <v>3.6207941035414088</v>
      </c>
      <c r="H24" s="17">
        <f t="shared" si="6"/>
        <v>1.7980397724316426</v>
      </c>
    </row>
    <row r="25" spans="3:8">
      <c r="C25" s="9" t="s">
        <v>158</v>
      </c>
      <c r="D25" s="9" t="s">
        <v>159</v>
      </c>
      <c r="E25" s="9" t="s">
        <v>160</v>
      </c>
      <c r="F25" s="17">
        <f>F14/F6*100</f>
        <v>1.0095716191403166</v>
      </c>
      <c r="G25" s="17">
        <f t="shared" ref="G25:H25" si="7">G14/G6*100</f>
        <v>0.9653684024534922</v>
      </c>
      <c r="H25" s="17">
        <f t="shared" si="7"/>
        <v>5.2971931551101044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Задание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2021-03-19T00:24:57Z</dcterms:modified>
</cp:coreProperties>
</file>