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9040" windowHeight="15840" firstSheet="2" activeTab="6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  <sheet name="Задача 6" sheetId="6" r:id="rId6"/>
    <sheet name="Задача 7" sheetId="7" r:id="rId7"/>
    <sheet name="Задача 8" sheetId="8" r:id="rId8"/>
  </sheets>
  <calcPr calcId="125725"/>
</workbook>
</file>

<file path=xl/calcChain.xml><?xml version="1.0" encoding="utf-8"?>
<calcChain xmlns="http://schemas.openxmlformats.org/spreadsheetml/2006/main">
  <c r="E30" i="7"/>
  <c r="D30"/>
  <c r="E29"/>
  <c r="D29"/>
  <c r="E28"/>
  <c r="D28"/>
  <c r="N8" i="6"/>
  <c r="F11" i="8" l="1"/>
  <c r="E11"/>
  <c r="E6"/>
  <c r="D6"/>
  <c r="F3" i="7"/>
  <c r="E16"/>
  <c r="F16"/>
  <c r="D16"/>
  <c r="F8"/>
  <c r="F9"/>
  <c r="E7"/>
  <c r="F7"/>
  <c r="E9"/>
  <c r="D18"/>
  <c r="N19" i="6"/>
  <c r="N20"/>
  <c r="M20"/>
  <c r="M19"/>
  <c r="O18"/>
  <c r="O17"/>
  <c r="O16"/>
  <c r="O15"/>
  <c r="O14"/>
  <c r="N9"/>
  <c r="N10"/>
  <c r="M10"/>
  <c r="M9"/>
  <c r="M8"/>
  <c r="N2"/>
  <c r="O2"/>
  <c r="N3"/>
  <c r="O3"/>
  <c r="N4"/>
  <c r="O4"/>
  <c r="N5"/>
  <c r="O5"/>
  <c r="N6"/>
  <c r="O6"/>
  <c r="M6"/>
  <c r="M5"/>
  <c r="M4"/>
  <c r="M3"/>
  <c r="M2"/>
  <c r="M16" i="5"/>
  <c r="M17"/>
  <c r="M18"/>
  <c r="M19"/>
  <c r="M2"/>
  <c r="M3"/>
  <c r="M4"/>
  <c r="M5"/>
  <c r="M6"/>
  <c r="M7"/>
  <c r="M8"/>
  <c r="M9"/>
  <c r="M10"/>
  <c r="M11"/>
  <c r="M12"/>
  <c r="M13"/>
  <c r="L13"/>
  <c r="L12"/>
  <c r="L11"/>
  <c r="L10"/>
  <c r="L9"/>
  <c r="L8"/>
  <c r="L7"/>
  <c r="L6"/>
  <c r="L5"/>
  <c r="L4"/>
  <c r="L14" s="1"/>
  <c r="L3"/>
  <c r="L2"/>
  <c r="M4" i="3"/>
  <c r="N4"/>
  <c r="L4"/>
  <c r="E55"/>
  <c r="M14" s="1"/>
  <c r="F42"/>
  <c r="E42"/>
  <c r="D42"/>
  <c r="F36"/>
  <c r="E36"/>
  <c r="D36"/>
  <c r="F30"/>
  <c r="E30"/>
  <c r="D30"/>
  <c r="F19"/>
  <c r="E19"/>
  <c r="D19"/>
  <c r="F11"/>
  <c r="F57" i="2"/>
  <c r="E43"/>
  <c r="G57" s="1"/>
  <c r="F55" i="3" s="1"/>
  <c r="E57" i="2"/>
  <c r="D55" i="3" s="1"/>
  <c r="F56" i="2"/>
  <c r="E54" i="3" s="1"/>
  <c r="E37" i="2"/>
  <c r="F55"/>
  <c r="E31"/>
  <c r="G55" s="1"/>
  <c r="F53" i="3" s="1"/>
  <c r="E20" i="2"/>
  <c r="G51" s="1"/>
  <c r="F49" i="3" s="1"/>
  <c r="F51" i="2"/>
  <c r="E49" i="3" s="1"/>
  <c r="E51" i="2"/>
  <c r="D49" i="3" s="1"/>
  <c r="F50" i="2"/>
  <c r="E48" i="3" s="1"/>
  <c r="E12" i="2"/>
  <c r="G50" s="1"/>
  <c r="F48" i="3" s="1"/>
  <c r="E50" i="2"/>
  <c r="D48" i="3" s="1"/>
  <c r="G56" i="2"/>
  <c r="F54" i="3" s="1"/>
  <c r="C2" i="1"/>
  <c r="D2"/>
  <c r="B3"/>
  <c r="B2"/>
  <c r="C3"/>
  <c r="D3"/>
  <c r="N6" i="3" l="1"/>
  <c r="F12" i="8"/>
  <c r="E21" i="2"/>
  <c r="D21"/>
  <c r="E53" i="3"/>
  <c r="M6" s="1"/>
  <c r="E5" i="8"/>
  <c r="E12"/>
  <c r="D44" i="2"/>
  <c r="C44"/>
  <c r="D12" i="8"/>
  <c r="C21" i="2"/>
  <c r="N15" i="6"/>
  <c r="N17"/>
  <c r="N14"/>
  <c r="N16"/>
  <c r="N18"/>
  <c r="M18"/>
  <c r="D11" i="8"/>
  <c r="M17" i="6"/>
  <c r="M16"/>
  <c r="L18" i="5"/>
  <c r="M15" i="6"/>
  <c r="D3" i="8"/>
  <c r="D9" i="7"/>
  <c r="L21" i="5"/>
  <c r="D8" i="7"/>
  <c r="L15" i="5"/>
  <c r="D7" i="7"/>
  <c r="L17" i="5"/>
  <c r="E19" i="7"/>
  <c r="E3" i="8"/>
  <c r="E18" i="7"/>
  <c r="E17"/>
  <c r="M14" i="5"/>
  <c r="M20"/>
  <c r="M21"/>
  <c r="E8" i="7"/>
  <c r="M15" i="5"/>
  <c r="L16"/>
  <c r="L20"/>
  <c r="D17" i="7"/>
  <c r="D20" s="1"/>
  <c r="L19" i="5"/>
  <c r="D19" i="7"/>
  <c r="N7" i="6"/>
  <c r="N11" s="1"/>
  <c r="M7"/>
  <c r="M11" s="1"/>
  <c r="M14"/>
  <c r="N13" i="3"/>
  <c r="N14"/>
  <c r="L14"/>
  <c r="L13"/>
  <c r="N3"/>
  <c r="M15"/>
  <c r="M3"/>
  <c r="L3"/>
  <c r="E55" i="2"/>
  <c r="E43" i="3"/>
  <c r="L15"/>
  <c r="F43"/>
  <c r="N15"/>
  <c r="M13"/>
  <c r="E20"/>
  <c r="E44" i="2"/>
  <c r="D20" i="3"/>
  <c r="F20"/>
  <c r="D43"/>
  <c r="F49" i="2"/>
  <c r="E4" i="8" s="1"/>
  <c r="G49" i="2"/>
  <c r="G54"/>
  <c r="F52" i="3" s="1"/>
  <c r="F54" i="2"/>
  <c r="E52" i="3" s="1"/>
  <c r="E49" i="2"/>
  <c r="D4" i="8" s="1"/>
  <c r="E54" i="2"/>
  <c r="D52" i="3" s="1"/>
  <c r="B4" i="1"/>
  <c r="B5" s="1"/>
  <c r="C4" s="1"/>
  <c r="C5" s="1"/>
  <c r="F53" i="2" l="1"/>
  <c r="E51" i="3" s="1"/>
  <c r="D53"/>
  <c r="L6" s="1"/>
  <c r="D5" i="8"/>
  <c r="D21" i="7"/>
  <c r="E20"/>
  <c r="E21" s="1"/>
  <c r="N11" i="3"/>
  <c r="N10"/>
  <c r="F58" i="2"/>
  <c r="E56" i="3" s="1"/>
  <c r="E47"/>
  <c r="L11"/>
  <c r="M10"/>
  <c r="M11"/>
  <c r="G60" i="2"/>
  <c r="F58" i="3" s="1"/>
  <c r="F47"/>
  <c r="E52" i="2"/>
  <c r="D50" i="3" s="1"/>
  <c r="D47"/>
  <c r="G53" i="2"/>
  <c r="F51" i="3" s="1"/>
  <c r="G52" i="2"/>
  <c r="F50" i="3" s="1"/>
  <c r="G58" i="2"/>
  <c r="F56" i="3" s="1"/>
  <c r="F52" i="2"/>
  <c r="E50" i="3" s="1"/>
  <c r="G59" i="2"/>
  <c r="F57" i="3" s="1"/>
  <c r="F60" i="2"/>
  <c r="E58" i="3" s="1"/>
  <c r="F59" i="2"/>
  <c r="E53"/>
  <c r="D51" i="3" s="1"/>
  <c r="E58" i="2"/>
  <c r="D56" i="3" s="1"/>
  <c r="E60" i="2"/>
  <c r="D58" i="3" s="1"/>
  <c r="D4" i="1"/>
  <c r="D5" s="1"/>
  <c r="E56" i="2"/>
  <c r="L10" i="3" l="1"/>
  <c r="L5"/>
  <c r="M2"/>
  <c r="M9"/>
  <c r="M5"/>
  <c r="M8"/>
  <c r="L8"/>
  <c r="N2"/>
  <c r="N8"/>
  <c r="N5"/>
  <c r="N9"/>
  <c r="F61" i="2"/>
  <c r="E57" i="3"/>
  <c r="E59" i="2"/>
  <c r="D57" i="3" s="1"/>
  <c r="D54"/>
  <c r="L9" s="1"/>
  <c r="G61" i="2"/>
  <c r="E61" l="1"/>
  <c r="L2" i="3"/>
</calcChain>
</file>

<file path=xl/sharedStrings.xml><?xml version="1.0" encoding="utf-8"?>
<sst xmlns="http://schemas.openxmlformats.org/spreadsheetml/2006/main" count="459" uniqueCount="308">
  <si>
    <t>Показатель</t>
  </si>
  <si>
    <t>Первоначальная стоимость</t>
  </si>
  <si>
    <t>Амортизационные отчисления</t>
  </si>
  <si>
    <t>Накопленная амортизация</t>
  </si>
  <si>
    <t>Остаточная стоимость</t>
  </si>
  <si>
    <t>Стоимость S млн руб</t>
  </si>
  <si>
    <t>T лет</t>
  </si>
  <si>
    <t>Наименование показателя</t>
  </si>
  <si>
    <t>Код строки</t>
  </si>
  <si>
    <t>АКТИВ</t>
  </si>
  <si>
    <t>I.ВНЕОБОРОТНЫЕ АКТИВЫ</t>
  </si>
  <si>
    <t>Нематериальные активы</t>
  </si>
  <si>
    <t>Результаты исследований и разработок</t>
  </si>
  <si>
    <t>Основные средства</t>
  </si>
  <si>
    <t>Доходные вложения в материальные ценности</t>
  </si>
  <si>
    <t>Долгосрочные финансовые вложения</t>
  </si>
  <si>
    <t>Отложенные налоговые активы</t>
  </si>
  <si>
    <t>Итого по разделу I</t>
  </si>
  <si>
    <t>II.ОБОРОТНЫЕ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</si>
  <si>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</si>
  <si>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</si>
  <si>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</si>
  <si>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Краткосрочные финансовые вложения</t>
  </si>
  <si>
    <t>Денежные средства</t>
  </si>
  <si>
    <t>Итого по разделу 2</t>
  </si>
  <si>
    <t>Баланс</t>
  </si>
  <si>
    <t>ПАССИВ</t>
  </si>
  <si>
    <t>III.КАПИТАЛ И РЕЗЕРВЫ</t>
  </si>
  <si>
    <t>Уставный капитал</t>
  </si>
  <si>
    <t>Собственные акции, выкупленные у акционеров</t>
  </si>
  <si>
    <t>Переоценка внеоборотных активов</t>
  </si>
  <si>
    <t>Добавочный капитал</t>
  </si>
  <si>
    <t>Резервный капитал</t>
  </si>
  <si>
    <t>Нераспределенная прибыль (непокрытый убыток)</t>
  </si>
  <si>
    <t>Итого по разделу 3</t>
  </si>
  <si>
    <t>IV.ДОЛГОСРОЧНЫЕ ОБЯЗАТЕЛЬСТВА</t>
  </si>
  <si>
    <t>Долгосрочные заемные средства</t>
  </si>
  <si>
    <t>Отложенные налоговые обязательства</t>
  </si>
  <si>
    <t>Резервы под условные обязательства</t>
  </si>
  <si>
    <t>Итого по разделу 4</t>
  </si>
  <si>
    <t>V.КРАТКОСРОЧНЫЕ ОБЯЗАТЕЛЬСТВА</t>
  </si>
  <si>
    <t>Краткосрочные заемные средства</t>
  </si>
  <si>
    <t>Кредиторская задолженност</t>
  </si>
  <si>
    <t>Доходы будущих периодов</t>
  </si>
  <si>
    <t>Оценочные обязательства</t>
  </si>
  <si>
    <t>Итого по разделу 5</t>
  </si>
  <si>
    <t>Шифр</t>
  </si>
  <si>
    <t>Наименование</t>
  </si>
  <si>
    <t>Источник или формула</t>
  </si>
  <si>
    <t>А</t>
  </si>
  <si>
    <t>ВА</t>
  </si>
  <si>
    <t>ОА</t>
  </si>
  <si>
    <t>ВА%</t>
  </si>
  <si>
    <t>ОА%</t>
  </si>
  <si>
    <t>КСА</t>
  </si>
  <si>
    <t>СК</t>
  </si>
  <si>
    <t>ДО</t>
  </si>
  <si>
    <t>КО</t>
  </si>
  <si>
    <t>СК%</t>
  </si>
  <si>
    <t>ДО%</t>
  </si>
  <si>
    <t>КО%</t>
  </si>
  <si>
    <t>Активы</t>
  </si>
  <si>
    <t>Внеоборотные активы</t>
  </si>
  <si>
    <t>Оборотные активы</t>
  </si>
  <si>
    <t>Коэффициент структуры активов</t>
  </si>
  <si>
    <t>Собственный капитал</t>
  </si>
  <si>
    <t>Долгосрочные обязательства</t>
  </si>
  <si>
    <t>Краткосрочные обязательства</t>
  </si>
  <si>
    <t>А = ВА + ОА</t>
  </si>
  <si>
    <t>ВА% = ВА / А * 100</t>
  </si>
  <si>
    <t>ОА% = ОА / А * 100</t>
  </si>
  <si>
    <t>КСА = ОА / ВА</t>
  </si>
  <si>
    <t>СК% = СК / А * 100</t>
  </si>
  <si>
    <t>ДО% = ДО / А * 100</t>
  </si>
  <si>
    <t>КО% = КО / А * 100</t>
  </si>
  <si>
    <t>прочее</t>
  </si>
  <si>
    <t>Расчеты с акционерами по вкладами в уставной капитал</t>
  </si>
  <si>
    <t>ЧА</t>
  </si>
  <si>
    <t>СОК</t>
  </si>
  <si>
    <t>РА</t>
  </si>
  <si>
    <t>К-РА</t>
  </si>
  <si>
    <t>М-СК</t>
  </si>
  <si>
    <t>К-АВТ</t>
  </si>
  <si>
    <t>К-ФИН</t>
  </si>
  <si>
    <t>К-МАН</t>
  </si>
  <si>
    <t>К-СОК</t>
  </si>
  <si>
    <t>Л-АБС</t>
  </si>
  <si>
    <t>Л-СРОЧ</t>
  </si>
  <si>
    <t>Л-ТЕК</t>
  </si>
  <si>
    <t>Чистые активы</t>
  </si>
  <si>
    <t>Собственный оборотный капитал</t>
  </si>
  <si>
    <t>Реальные активы</t>
  </si>
  <si>
    <t>Коэффициент реальных активов</t>
  </si>
  <si>
    <t>Мультипликатор собственного капитала</t>
  </si>
  <si>
    <t>Коэффициент автономии</t>
  </si>
  <si>
    <t>Коэффициент финансовой зависимости</t>
  </si>
  <si>
    <t>Коэффициент маневренности</t>
  </si>
  <si>
    <t>Коэффициент обеспеченности СОК</t>
  </si>
  <si>
    <t>Абсолюдная ликвидность</t>
  </si>
  <si>
    <t>Срочная ликвидность</t>
  </si>
  <si>
    <t>Текущая ликвидность</t>
  </si>
  <si>
    <t>ЧА = А - ДО - КО</t>
  </si>
  <si>
    <t>СОК = ОА - КО</t>
  </si>
  <si>
    <t>РА = 1110 + 1120 + 1130 + 1210</t>
  </si>
  <si>
    <t>К-РА = РА / А</t>
  </si>
  <si>
    <t>М-СК = (ВА - ОА) / СК</t>
  </si>
  <si>
    <t>К-АВТ = СК / А</t>
  </si>
  <si>
    <t>К-ФИН = (ДО + КО) / А</t>
  </si>
  <si>
    <t>К-МАН = СОК / СК</t>
  </si>
  <si>
    <t>К-СОК = СОК / ОА</t>
  </si>
  <si>
    <t>Л-АБС = ДС / КО</t>
  </si>
  <si>
    <t>Л-СРОЧ = (ДС + ДЗ) / КО</t>
  </si>
  <si>
    <t>Л-ТЕК  = ОА / КО</t>
  </si>
  <si>
    <t>Задача 2</t>
  </si>
  <si>
    <t>ДВИЖЕНИЕ ДЕНЕЖНЫХ СРЕДСТВ ПО ТЕКУЩЕЙ ДЕЯТЕЛЬНОСТИ</t>
  </si>
  <si>
    <t>Поступило - всего</t>
  </si>
  <si>
    <t>в том числе:</t>
  </si>
  <si>
    <t>Платежи - всего</t>
  </si>
  <si>
    <t>от продажи продукции, товаров, работ и услуг</t>
  </si>
  <si>
    <t>"арендные платежи, лицензионные платежи, гонорары, комиссионные платежи и прочее"</t>
  </si>
  <si>
    <t>от перепродажи финансовых вложений</t>
  </si>
  <si>
    <t>прочие поступления</t>
  </si>
  <si>
    <t>поставщикам за сырье, материалы, работы, услуги</t>
  </si>
  <si>
    <t>на оплату труда</t>
  </si>
  <si>
    <t>на выплату процентов по долговым обязательствам</t>
  </si>
  <si>
    <t>на расчеты по налогам и сборам</t>
  </si>
  <si>
    <t>на прочие выплаты, перечисления</t>
  </si>
  <si>
    <t>Результат движения денежных средств от текущей деятельности</t>
  </si>
  <si>
    <t>ДВИЖЕНИЕ ДЕНЕЖНЫХ СРЕДСТВ ПО ИНВЕСТИЦИОННОЙ ДЕЯТЕЛЬНОСТИ</t>
  </si>
  <si>
    <t>от продажи внеоборотных активов (кроме финансовых вложений)</t>
  </si>
  <si>
    <t>от продажи акций (долей участия) в других организациях</t>
  </si>
  <si>
    <t>от возврата предоставленных займов, от продажи долговых ЦБ</t>
  </si>
  <si>
    <t>дивиденды, % по финансовым вложениям</t>
  </si>
  <si>
    <t>в связи с приобретением, созданием, модернизацией, реконструкцией и подготовкой к использованию внеоборотных активов</t>
  </si>
  <si>
    <t>в связи с приобретением акций (долей участия) в других организациях</t>
  </si>
  <si>
    <t>в связи с приобретением долговых ЦБ (прав требования денежных средств к другим лицам), предоставление займов другим лицам</t>
  </si>
  <si>
    <t>% включаемые в стоимость инвестиционного актива</t>
  </si>
  <si>
    <t>прочие платежи</t>
  </si>
  <si>
    <t>результат движения денежных средств от инвестиционной деятельности</t>
  </si>
  <si>
    <t>ДВИЖЕНИЕ ДЕНЕЖНЫХ СРЕДСТВ ПО ФИНАНСОВОЙ ДЕЯТЕЛЬНОСТИ</t>
  </si>
  <si>
    <t>получение кредитов и займов</t>
  </si>
  <si>
    <t>вклад участников</t>
  </si>
  <si>
    <t>от выпуска акций, увеличения полей</t>
  </si>
  <si>
    <t>от выпуска облигаций, векселей и других долговых ценных бумаг</t>
  </si>
  <si>
    <t>другие поступления</t>
  </si>
  <si>
    <t>собственникам (участникам) в связи с выкупом у них акций (долей участия) организации или их выходом из состава участников</t>
  </si>
  <si>
    <t>на выплату дивидендов и иных платежей по распределению прибыли в пользу собственников (участников)</t>
  </si>
  <si>
    <t>в связи с погашением (выкупом) векселей и других долговых ЦБ, возврат кредитов и займов</t>
  </si>
  <si>
    <t>результат движения денежных средств по финансовой деятельности</t>
  </si>
  <si>
    <t>РЕЗУЛЬТАТ ДВИЖЕНИЯ ДЕНЕЖНЫХ СРЕДСТВ ЗА ОТЧЕТНЫЙ ПЕРИОД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</si>
  <si>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</si>
  <si>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</si>
  <si>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</si>
  <si>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</si>
  <si>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</si>
  <si>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</si>
  <si>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</si>
  <si>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</si>
  <si>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</si>
  <si>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</si>
  <si>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</si>
  <si>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налооблажения</t>
  </si>
  <si>
    <t>Текущий налог на прибыль</t>
  </si>
  <si>
    <t>в том числе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</si>
  <si>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</si>
  <si>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</si>
  <si>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</si>
  <si>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</si>
  <si>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В</t>
  </si>
  <si>
    <t>С</t>
  </si>
  <si>
    <t>П-ВАЛ</t>
  </si>
  <si>
    <t>КР</t>
  </si>
  <si>
    <t>УР</t>
  </si>
  <si>
    <t>П-ПРОД</t>
  </si>
  <si>
    <t>Р-ПРОЦ</t>
  </si>
  <si>
    <t>Д-ПРОЧ</t>
  </si>
  <si>
    <t>Р-ПРОЧ</t>
  </si>
  <si>
    <t>П-ДНАЛ</t>
  </si>
  <si>
    <t>НП</t>
  </si>
  <si>
    <t>П-ЧИСТ</t>
  </si>
  <si>
    <t>GPM%</t>
  </si>
  <si>
    <t>OPM%</t>
  </si>
  <si>
    <t>З-Д%</t>
  </si>
  <si>
    <t>КР%</t>
  </si>
  <si>
    <t>УР%</t>
  </si>
  <si>
    <t>Р-ПРОЦ%</t>
  </si>
  <si>
    <t>Д-ПРОЧ%</t>
  </si>
  <si>
    <t>Р-ПРОЧ%</t>
  </si>
  <si>
    <t>Себестоимость</t>
  </si>
  <si>
    <t>Валовая прибыль</t>
  </si>
  <si>
    <t>Прибыль от продаж</t>
  </si>
  <si>
    <t>Расходы на выплату процентов</t>
  </si>
  <si>
    <t>Прибыль до налогооблажения</t>
  </si>
  <si>
    <t>Налог на прибыль</t>
  </si>
  <si>
    <t>Чистая прибыль</t>
  </si>
  <si>
    <t>Коэффициент валовой прибыли (Gross profit margin)</t>
  </si>
  <si>
    <t>Коэффициент операционной прибыли (Operationg Profit Margin)</t>
  </si>
  <si>
    <t>Всего доля себестоимости в выручке</t>
  </si>
  <si>
    <t>Коэффициент коммерческих расходов</t>
  </si>
  <si>
    <t>Коэффициент управленческих расходов</t>
  </si>
  <si>
    <t>Коэффициент расходов на выплату процентов</t>
  </si>
  <si>
    <t>Коэффициент прочих доходов</t>
  </si>
  <si>
    <t>Коэффициент прочих расходов</t>
  </si>
  <si>
    <t>GPM = П-ВАЛ / В * 100</t>
  </si>
  <si>
    <t>OPM = П-ПРОД / В * 100</t>
  </si>
  <si>
    <t>З-Д = З / В * 100</t>
  </si>
  <si>
    <t>К-КР = КР / В * 100</t>
  </si>
  <si>
    <t>К-УР = УР / В * 100</t>
  </si>
  <si>
    <t>К-ПРОЦ = ПРЦ / В * 100</t>
  </si>
  <si>
    <t>К-ПД = ПД / В * 100</t>
  </si>
  <si>
    <t>К-ПР = ПР / В * 100</t>
  </si>
  <si>
    <t>Вид затрат</t>
  </si>
  <si>
    <t>Материальные затраты</t>
  </si>
  <si>
    <t>Расходы на оплату труда</t>
  </si>
  <si>
    <t>Отчисления на социальные нужды</t>
  </si>
  <si>
    <t>Амортизация</t>
  </si>
  <si>
    <t>Прочие производственные затраты</t>
  </si>
  <si>
    <t>Итого по элементам</t>
  </si>
  <si>
    <t>МЗ</t>
  </si>
  <si>
    <t>ЗП</t>
  </si>
  <si>
    <t>Заработная плата</t>
  </si>
  <si>
    <t>АМ</t>
  </si>
  <si>
    <t>ПЗ</t>
  </si>
  <si>
    <t>Прочие затраты</t>
  </si>
  <si>
    <t>З</t>
  </si>
  <si>
    <t>Затраты</t>
  </si>
  <si>
    <t>МЗ%</t>
  </si>
  <si>
    <t>ЗП%</t>
  </si>
  <si>
    <t>АМ%</t>
  </si>
  <si>
    <t>ПЗ%</t>
  </si>
  <si>
    <t>(Коэффициент) материальных затрат</t>
  </si>
  <si>
    <t>(Коэффициент) заработной платы</t>
  </si>
  <si>
    <t>(Коэффициент) амортизации</t>
  </si>
  <si>
    <t>(Коэффициент) прочих затрат</t>
  </si>
  <si>
    <t>5620+5630</t>
  </si>
  <si>
    <t>МЗ% = МЗ / З * 100</t>
  </si>
  <si>
    <t>ЗП% = ЗП / З * 100</t>
  </si>
  <si>
    <t>АМ% = АМ / З * 100</t>
  </si>
  <si>
    <t>ПЗ% = ПЗ / З * 100</t>
  </si>
  <si>
    <t>МЗ-ЕМ</t>
  </si>
  <si>
    <t>ЗП-ЕМ</t>
  </si>
  <si>
    <t>АМ-ЕМ</t>
  </si>
  <si>
    <t>ПЗ-ЕМ</t>
  </si>
  <si>
    <t>З-ЕМ</t>
  </si>
  <si>
    <t>Материалоемкость</t>
  </si>
  <si>
    <t>Зарплатоемкость</t>
  </si>
  <si>
    <t>Амортизациоемкость</t>
  </si>
  <si>
    <t>Емкость прочих затрат</t>
  </si>
  <si>
    <t>Затратоемкость</t>
  </si>
  <si>
    <t>МЗ-ЕМ = МЗ / В</t>
  </si>
  <si>
    <t>ЗП-ЕМ = ЗП / В</t>
  </si>
  <si>
    <t>АМ-ЕМ = АМ / В</t>
  </si>
  <si>
    <t>ПЗ-ЕМ = ПЗ / В</t>
  </si>
  <si>
    <t>З-ЕМ = З / В</t>
  </si>
  <si>
    <t>РС</t>
  </si>
  <si>
    <t>ТС</t>
  </si>
  <si>
    <t>ОР</t>
  </si>
  <si>
    <t>ПОКАЗАТЕЛИ ОБОРАЧИВАЕМОСТИ</t>
  </si>
  <si>
    <t>ЗАП</t>
  </si>
  <si>
    <t>ОБ-А</t>
  </si>
  <si>
    <t>ОБ-ОА</t>
  </si>
  <si>
    <t>ОБ-ЗАП</t>
  </si>
  <si>
    <t>Оборачиваемость активов</t>
  </si>
  <si>
    <t>Оборачиваемость оборотных активов</t>
  </si>
  <si>
    <t>Оборачиваемость запасов</t>
  </si>
  <si>
    <t>ОБ-А = В / А</t>
  </si>
  <si>
    <t>ОБ-ОА = В / ОА</t>
  </si>
  <si>
    <t>ОБ-ЗАП = В / ЗАП</t>
  </si>
  <si>
    <t>ПОКАЗАТЕЛИ ДЕЛОВОЙ АКТИВНОСТИ И ДЕЛОВЫХ ЦИКЛОВ</t>
  </si>
  <si>
    <t>ДЕБ</t>
  </si>
  <si>
    <t>КРЕД</t>
  </si>
  <si>
    <t>Т</t>
  </si>
  <si>
    <t>Д-ЗАП</t>
  </si>
  <si>
    <t>Д-ДЕБ</t>
  </si>
  <si>
    <t>Д-КРЕД</t>
  </si>
  <si>
    <t>Ц-ОПЕР</t>
  </si>
  <si>
    <t>Ц-ФИН</t>
  </si>
  <si>
    <t>Кредиторская задолженность</t>
  </si>
  <si>
    <t>Длительность года</t>
  </si>
  <si>
    <t>360 дней</t>
  </si>
  <si>
    <t>Длительность оборота запасов</t>
  </si>
  <si>
    <t>Длительность оборота дебиторской задолженности</t>
  </si>
  <si>
    <t>Длительность оборота кредиторской задолженности</t>
  </si>
  <si>
    <t>Операционный цикл</t>
  </si>
  <si>
    <t>Финансовый цикл</t>
  </si>
  <si>
    <t>Д-ЗАП = Т * ЗАП / В</t>
  </si>
  <si>
    <t>Д-ДЕБ = Т * ДЕБ / В</t>
  </si>
  <si>
    <t>Д-КРЕД = Т * КРЕД / В</t>
  </si>
  <si>
    <t>Ц-ОПЕР = Д-ЗАП + Д-ДЕБ</t>
  </si>
  <si>
    <t>Ц-ФИН = Ц-ОПЕР - Д-КРЕД</t>
  </si>
  <si>
    <t>ПОКАЗАТЕЛИ РЕНТАБЕЛЬНОСТИ</t>
  </si>
  <si>
    <t>ROS</t>
  </si>
  <si>
    <t>ROA</t>
  </si>
  <si>
    <t>ROE</t>
  </si>
  <si>
    <t>ROI</t>
  </si>
  <si>
    <t>Рентабельность продаж</t>
  </si>
  <si>
    <t>Рентабельность активов</t>
  </si>
  <si>
    <t>Рентабельность собственного капитала</t>
  </si>
  <si>
    <t>Рентабельность инвестиционного капитала</t>
  </si>
  <si>
    <t>ROS = П-ЧИСТ / В</t>
  </si>
  <si>
    <t>ROA = П-ЧИСТ / А</t>
  </si>
  <si>
    <t>ROE = П-ЧИСТ / СК</t>
  </si>
  <si>
    <t>ROI = П-ЧИСТ / ИК</t>
  </si>
  <si>
    <t>МНОГОФАКТОРНАЯ МОДЕЛЬ РЕНТАБЕЛЬНОСТИ</t>
  </si>
  <si>
    <t>М-СК = (ВА + ОА) / СК</t>
  </si>
  <si>
    <t>PC</t>
  </si>
  <si>
    <t>TC</t>
  </si>
  <si>
    <t>OP</t>
  </si>
</sst>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* #,##0_-;\-* #,##0_-;_-* &quot;-&quot;??_-;_-@_-"/>
    <numFmt numFmtId="166" formatCode="_-* #,##0.0000_-;\-* #,##0.0000_-;_-* &quot;-&quot;??_-;_-@_-"/>
    <numFmt numFmtId="167" formatCode="#,##0.0000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8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3" fontId="2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3" fillId="2" borderId="6" xfId="0" applyFont="1" applyFill="1" applyBorder="1" applyAlignment="1">
      <alignment horizontal="center"/>
    </xf>
    <xf numFmtId="0" fontId="4" fillId="0" borderId="0" xfId="0" applyFont="1"/>
    <xf numFmtId="0" fontId="3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0" xfId="0" applyFont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0" fillId="0" borderId="6" xfId="0" applyBorder="1" applyAlignment="1">
      <alignment horizontal="left"/>
    </xf>
    <xf numFmtId="0" fontId="4" fillId="0" borderId="6" xfId="0" applyFont="1" applyBorder="1" applyAlignment="1">
      <alignment horizontal="left"/>
    </xf>
    <xf numFmtId="3" fontId="0" fillId="0" borderId="6" xfId="0" applyNumberFormat="1" applyBorder="1" applyAlignment="1">
      <alignment horizontal="center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3" fontId="4" fillId="0" borderId="6" xfId="0" applyNumberFormat="1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6" xfId="0" applyFont="1" applyFill="1" applyBorder="1" applyAlignment="1">
      <alignment wrapText="1"/>
    </xf>
    <xf numFmtId="0" fontId="0" fillId="0" borderId="6" xfId="0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6" xfId="0" applyFont="1" applyFill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2" fontId="0" fillId="0" borderId="6" xfId="0" applyNumberFormat="1" applyBorder="1" applyAlignment="1">
      <alignment horizontal="center" vertical="center"/>
    </xf>
    <xf numFmtId="0" fontId="0" fillId="2" borderId="6" xfId="0" applyFill="1" applyBorder="1"/>
    <xf numFmtId="0" fontId="1" fillId="2" borderId="6" xfId="0" applyFont="1" applyFill="1" applyBorder="1" applyAlignment="1">
      <alignment horizontal="center" vertical="center"/>
    </xf>
    <xf numFmtId="2" fontId="0" fillId="0" borderId="6" xfId="0" applyNumberFormat="1" applyBorder="1"/>
    <xf numFmtId="3" fontId="0" fillId="0" borderId="6" xfId="0" applyNumberFormat="1" applyBorder="1"/>
    <xf numFmtId="1" fontId="0" fillId="0" borderId="6" xfId="0" applyNumberFormat="1" applyBorder="1"/>
    <xf numFmtId="165" fontId="0" fillId="0" borderId="6" xfId="1" applyNumberFormat="1" applyFont="1" applyBorder="1"/>
    <xf numFmtId="165" fontId="0" fillId="0" borderId="6" xfId="1" applyNumberFormat="1" applyFont="1" applyBorder="1" applyAlignment="1">
      <alignment horizontal="right"/>
    </xf>
    <xf numFmtId="166" fontId="0" fillId="0" borderId="6" xfId="1" applyNumberFormat="1" applyFont="1" applyBorder="1" applyAlignment="1">
      <alignment horizontal="right"/>
    </xf>
    <xf numFmtId="167" fontId="0" fillId="0" borderId="6" xfId="0" applyNumberFormat="1" applyBorder="1"/>
    <xf numFmtId="3" fontId="0" fillId="4" borderId="6" xfId="0" applyNumberFormat="1" applyFill="1" applyBorder="1"/>
    <xf numFmtId="0" fontId="0" fillId="4" borderId="6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8" sqref="B8"/>
    </sheetView>
  </sheetViews>
  <sheetFormatPr defaultRowHeight="15"/>
  <cols>
    <col min="1" max="1" width="29.85546875" customWidth="1"/>
  </cols>
  <sheetData>
    <row r="1" spans="1:4">
      <c r="A1" s="2" t="s">
        <v>0</v>
      </c>
      <c r="B1" s="1">
        <v>1</v>
      </c>
      <c r="C1" s="1">
        <v>2</v>
      </c>
      <c r="D1" s="1">
        <v>3</v>
      </c>
    </row>
    <row r="2" spans="1:4">
      <c r="A2" s="3" t="s">
        <v>1</v>
      </c>
      <c r="B2">
        <f>$B$7</f>
        <v>9</v>
      </c>
      <c r="C2">
        <f t="shared" ref="C2:D2" si="0">$B$7</f>
        <v>9</v>
      </c>
      <c r="D2">
        <f t="shared" si="0"/>
        <v>9</v>
      </c>
    </row>
    <row r="3" spans="1:4">
      <c r="A3" s="3" t="s">
        <v>2</v>
      </c>
      <c r="B3">
        <f>$B$7/$B$8</f>
        <v>3</v>
      </c>
      <c r="C3">
        <f t="shared" ref="C3:D3" si="1">$B$7/$B$8</f>
        <v>3</v>
      </c>
      <c r="D3">
        <f t="shared" si="1"/>
        <v>3</v>
      </c>
    </row>
    <row r="4" spans="1:4">
      <c r="A4" s="3" t="s">
        <v>3</v>
      </c>
      <c r="B4">
        <f>B3</f>
        <v>3</v>
      </c>
      <c r="C4">
        <f>C3+B4</f>
        <v>6</v>
      </c>
      <c r="D4">
        <f>D3+C4</f>
        <v>9</v>
      </c>
    </row>
    <row r="5" spans="1:4">
      <c r="A5" s="3" t="s">
        <v>4</v>
      </c>
      <c r="B5">
        <f>B2-B4</f>
        <v>6</v>
      </c>
      <c r="C5">
        <f t="shared" ref="C5:D5" si="2">C2-C4</f>
        <v>3</v>
      </c>
      <c r="D5">
        <f t="shared" si="2"/>
        <v>0</v>
      </c>
    </row>
    <row r="7" spans="1:4">
      <c r="A7" t="s">
        <v>5</v>
      </c>
      <c r="B7">
        <v>9</v>
      </c>
    </row>
    <row r="8" spans="1:4">
      <c r="A8" t="s">
        <v>6</v>
      </c>
      <c r="B8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61"/>
  <sheetViews>
    <sheetView topLeftCell="B27" workbookViewId="0">
      <selection activeCell="E55" sqref="E55"/>
    </sheetView>
  </sheetViews>
  <sheetFormatPr defaultRowHeight="15"/>
  <cols>
    <col min="1" max="1" width="52.42578125" customWidth="1"/>
    <col min="2" max="2" width="30.85546875" customWidth="1"/>
    <col min="3" max="3" width="10.5703125" customWidth="1"/>
    <col min="4" max="4" width="11" customWidth="1"/>
    <col min="5" max="5" width="15" customWidth="1"/>
    <col min="6" max="7" width="12.28515625" bestFit="1" customWidth="1"/>
  </cols>
  <sheetData>
    <row r="2" spans="1:5">
      <c r="A2" s="2" t="s">
        <v>7</v>
      </c>
      <c r="B2" s="5" t="s">
        <v>8</v>
      </c>
      <c r="C2" s="1">
        <v>1</v>
      </c>
      <c r="D2" s="1">
        <v>2</v>
      </c>
      <c r="E2" s="1">
        <v>3</v>
      </c>
    </row>
    <row r="3" spans="1:5">
      <c r="A3" s="4" t="s">
        <v>9</v>
      </c>
      <c r="B3" s="6"/>
    </row>
    <row r="4" spans="1:5">
      <c r="A4" s="4" t="s">
        <v>10</v>
      </c>
      <c r="B4" s="6"/>
    </row>
    <row r="5" spans="1:5">
      <c r="A5" s="3" t="s">
        <v>11</v>
      </c>
      <c r="B5" s="6">
        <v>1110</v>
      </c>
    </row>
    <row r="6" spans="1:5">
      <c r="A6" s="3" t="s">
        <v>12</v>
      </c>
      <c r="B6" s="6">
        <v>1120</v>
      </c>
    </row>
    <row r="7" spans="1:5">
      <c r="A7" s="3" t="s">
        <v>13</v>
      </c>
      <c r="B7" s="6">
        <v>1130</v>
      </c>
    </row>
    <row r="8" spans="1:5">
      <c r="A8" s="3" t="s">
        <v>14</v>
      </c>
      <c r="B8" s="6">
        <v>1140</v>
      </c>
    </row>
    <row r="9" spans="1:5">
      <c r="A9" s="3" t="s">
        <v>15</v>
      </c>
      <c r="B9" s="6">
        <v>1150</v>
      </c>
      <c r="C9" s="8"/>
      <c r="D9" s="8"/>
      <c r="E9" s="8"/>
    </row>
    <row r="10" spans="1:5">
      <c r="A10" s="3" t="s">
        <v>16</v>
      </c>
      <c r="B10" s="6">
        <v>1160</v>
      </c>
      <c r="C10" s="8"/>
      <c r="D10" s="8"/>
      <c r="E10" s="8"/>
    </row>
    <row r="11" spans="1:5">
      <c r="A11" s="3" t="s">
        <v>75</v>
      </c>
      <c r="B11" s="6">
        <v>1190</v>
      </c>
      <c r="C11" s="8"/>
      <c r="D11" s="8"/>
      <c r="E11" s="8"/>
    </row>
    <row r="12" spans="1:5">
      <c r="A12" s="4" t="s">
        <v>17</v>
      </c>
      <c r="B12" s="6">
        <v>1100</v>
      </c>
      <c r="C12" s="8">
        <v>11281825</v>
      </c>
      <c r="D12" s="8">
        <v>11774832</v>
      </c>
      <c r="E12" s="8">
        <f t="shared" ref="E12" si="0">SUM(E5:E11)</f>
        <v>0</v>
      </c>
    </row>
    <row r="13" spans="1:5">
      <c r="A13" s="4" t="s">
        <v>18</v>
      </c>
      <c r="B13" s="6"/>
    </row>
    <row r="14" spans="1:5">
      <c r="A14" s="3" t="s">
        <v>19</v>
      </c>
      <c r="B14" s="6">
        <v>1210</v>
      </c>
      <c r="C14" s="8"/>
      <c r="D14" s="8"/>
      <c r="E14" s="8"/>
    </row>
    <row r="15" spans="1:5">
      <c r="A15" s="3" t="s">
        <v>20</v>
      </c>
      <c r="B15" s="6">
        <v>1220</v>
      </c>
      <c r="C15" s="8"/>
      <c r="D15" s="8"/>
      <c r="E15" s="8"/>
    </row>
    <row r="16" spans="1:5">
      <c r="A16" s="3" t="s">
        <v>21</v>
      </c>
      <c r="B16" s="6">
        <v>1230</v>
      </c>
      <c r="C16" s="8"/>
      <c r="D16" s="8"/>
      <c r="E16" s="8"/>
    </row>
    <row r="17" spans="1:5">
      <c r="A17" s="3" t="s">
        <v>22</v>
      </c>
      <c r="B17" s="6">
        <v>1240</v>
      </c>
      <c r="C17" s="8"/>
      <c r="D17" s="8"/>
      <c r="E17" s="8"/>
    </row>
    <row r="18" spans="1:5">
      <c r="A18" s="3" t="s">
        <v>23</v>
      </c>
      <c r="B18" s="6">
        <v>1250</v>
      </c>
      <c r="C18" s="8"/>
      <c r="D18" s="8"/>
      <c r="E18" s="8"/>
    </row>
    <row r="19" spans="1:5">
      <c r="A19" s="3" t="s">
        <v>75</v>
      </c>
      <c r="B19" s="6">
        <v>1260</v>
      </c>
      <c r="C19" s="8"/>
      <c r="D19" s="8"/>
      <c r="E19" s="8"/>
    </row>
    <row r="20" spans="1:5">
      <c r="A20" s="4" t="s">
        <v>24</v>
      </c>
      <c r="B20" s="6">
        <v>1200</v>
      </c>
      <c r="C20" s="8">
        <v>5277179</v>
      </c>
      <c r="D20" s="8">
        <v>2992781</v>
      </c>
      <c r="E20" s="8">
        <f>SUM(E14:E19)</f>
        <v>0</v>
      </c>
    </row>
    <row r="21" spans="1:5">
      <c r="A21" s="4" t="s">
        <v>25</v>
      </c>
      <c r="B21" s="6">
        <v>1600</v>
      </c>
      <c r="C21" s="8">
        <f>SUM(C12,C20)</f>
        <v>16559004</v>
      </c>
      <c r="D21" s="8">
        <f t="shared" ref="D21:E21" si="1">SUM(D12,D20)</f>
        <v>14767613</v>
      </c>
      <c r="E21" s="8">
        <f t="shared" si="1"/>
        <v>0</v>
      </c>
    </row>
    <row r="22" spans="1:5">
      <c r="A22" s="4" t="s">
        <v>26</v>
      </c>
      <c r="B22" s="6"/>
    </row>
    <row r="23" spans="1:5">
      <c r="A23" s="4" t="s">
        <v>27</v>
      </c>
      <c r="B23" s="6"/>
    </row>
    <row r="24" spans="1:5">
      <c r="A24" s="3" t="s">
        <v>28</v>
      </c>
      <c r="B24" s="6">
        <v>1310</v>
      </c>
      <c r="C24" s="8"/>
      <c r="D24" s="8"/>
      <c r="E24" s="8"/>
    </row>
    <row r="25" spans="1:5">
      <c r="A25" s="3" t="s">
        <v>29</v>
      </c>
      <c r="B25" s="6">
        <v>1320</v>
      </c>
      <c r="C25" s="8"/>
      <c r="D25" s="8"/>
      <c r="E25" s="8"/>
    </row>
    <row r="26" spans="1:5">
      <c r="A26" s="3" t="s">
        <v>30</v>
      </c>
      <c r="B26" s="6">
        <v>1340</v>
      </c>
    </row>
    <row r="27" spans="1:5">
      <c r="A27" s="3" t="s">
        <v>31</v>
      </c>
      <c r="B27" s="6">
        <v>1350</v>
      </c>
    </row>
    <row r="28" spans="1:5">
      <c r="A28" s="3" t="s">
        <v>32</v>
      </c>
      <c r="B28" s="6">
        <v>1360</v>
      </c>
      <c r="C28" s="8"/>
      <c r="D28" s="8"/>
      <c r="E28" s="8"/>
    </row>
    <row r="29" spans="1:5">
      <c r="A29" s="3" t="s">
        <v>33</v>
      </c>
      <c r="B29" s="6">
        <v>1370</v>
      </c>
      <c r="C29" s="8"/>
      <c r="D29" s="8"/>
      <c r="E29" s="8"/>
    </row>
    <row r="30" spans="1:5">
      <c r="A30" s="3" t="s">
        <v>76</v>
      </c>
      <c r="B30" s="6">
        <v>1380</v>
      </c>
      <c r="C30" s="8"/>
      <c r="D30" s="8"/>
      <c r="E30" s="8"/>
    </row>
    <row r="31" spans="1:5">
      <c r="A31" s="4" t="s">
        <v>34</v>
      </c>
      <c r="B31" s="6">
        <v>1300</v>
      </c>
      <c r="C31" s="8">
        <v>15450248</v>
      </c>
      <c r="D31" s="8">
        <v>14072679</v>
      </c>
      <c r="E31" s="8">
        <f t="shared" ref="E31" si="2">SUM(E24:E30)</f>
        <v>0</v>
      </c>
    </row>
    <row r="32" spans="1:5">
      <c r="A32" s="4" t="s">
        <v>35</v>
      </c>
      <c r="B32" s="6"/>
    </row>
    <row r="33" spans="1:7">
      <c r="A33" s="3" t="s">
        <v>36</v>
      </c>
      <c r="B33" s="6">
        <v>1410</v>
      </c>
      <c r="C33" s="8"/>
      <c r="E33" s="8"/>
    </row>
    <row r="34" spans="1:7">
      <c r="A34" s="3" t="s">
        <v>37</v>
      </c>
      <c r="B34" s="6">
        <v>1420</v>
      </c>
      <c r="C34" s="8"/>
      <c r="D34" s="8"/>
      <c r="E34" s="8"/>
    </row>
    <row r="35" spans="1:7">
      <c r="A35" s="3" t="s">
        <v>38</v>
      </c>
      <c r="B35" s="6">
        <v>1430</v>
      </c>
    </row>
    <row r="36" spans="1:7">
      <c r="A36" s="3" t="s">
        <v>75</v>
      </c>
      <c r="B36" s="6">
        <v>1450</v>
      </c>
    </row>
    <row r="37" spans="1:7">
      <c r="A37" s="4" t="s">
        <v>39</v>
      </c>
      <c r="B37" s="6">
        <v>1400</v>
      </c>
      <c r="C37" s="8">
        <v>134773</v>
      </c>
      <c r="D37" s="8">
        <v>29998</v>
      </c>
      <c r="E37" s="8">
        <f t="shared" ref="E37" si="3">SUM(E33:E36)</f>
        <v>0</v>
      </c>
    </row>
    <row r="38" spans="1:7">
      <c r="A38" s="4" t="s">
        <v>40</v>
      </c>
      <c r="B38" s="6"/>
    </row>
    <row r="39" spans="1:7">
      <c r="A39" s="3" t="s">
        <v>41</v>
      </c>
      <c r="B39" s="6">
        <v>1510</v>
      </c>
      <c r="C39" s="8"/>
      <c r="D39" s="8"/>
      <c r="E39" s="8"/>
    </row>
    <row r="40" spans="1:7">
      <c r="A40" s="3" t="s">
        <v>277</v>
      </c>
      <c r="B40" s="6">
        <v>1520</v>
      </c>
      <c r="C40" s="8"/>
      <c r="D40" s="8"/>
      <c r="E40" s="8"/>
    </row>
    <row r="41" spans="1:7">
      <c r="A41" s="3" t="s">
        <v>43</v>
      </c>
      <c r="B41" s="6">
        <v>1530</v>
      </c>
      <c r="C41" s="8"/>
      <c r="D41" s="8"/>
      <c r="E41" s="8"/>
    </row>
    <row r="42" spans="1:7">
      <c r="A42" s="3" t="s">
        <v>44</v>
      </c>
      <c r="B42" s="6">
        <v>1540</v>
      </c>
      <c r="C42" s="8"/>
      <c r="D42" s="8"/>
      <c r="E42" s="8"/>
    </row>
    <row r="43" spans="1:7">
      <c r="A43" s="4" t="s">
        <v>45</v>
      </c>
      <c r="B43" s="6">
        <v>1500</v>
      </c>
      <c r="C43" s="8">
        <v>973983</v>
      </c>
      <c r="D43" s="8">
        <v>664936</v>
      </c>
      <c r="E43" s="8">
        <f t="shared" ref="E43" si="4">SUM(E39:E42)</f>
        <v>0</v>
      </c>
    </row>
    <row r="44" spans="1:7">
      <c r="A44" s="4" t="s">
        <v>25</v>
      </c>
      <c r="B44" s="6">
        <v>1700</v>
      </c>
      <c r="C44" s="8">
        <f>SUM(C31,C37,C43)</f>
        <v>16559004</v>
      </c>
      <c r="D44" s="8">
        <f t="shared" ref="D44:E44" si="5">SUM(D31,D37,D43)</f>
        <v>14767613</v>
      </c>
      <c r="E44" s="8">
        <f t="shared" si="5"/>
        <v>0</v>
      </c>
    </row>
    <row r="48" spans="1:7">
      <c r="A48" s="2" t="s">
        <v>46</v>
      </c>
      <c r="B48" s="2" t="s">
        <v>47</v>
      </c>
      <c r="C48" s="62" t="s">
        <v>48</v>
      </c>
      <c r="D48" s="63"/>
      <c r="E48" s="1">
        <v>1</v>
      </c>
      <c r="F48" s="1">
        <v>2</v>
      </c>
      <c r="G48" s="1">
        <v>3</v>
      </c>
    </row>
    <row r="49" spans="1:7">
      <c r="A49" s="3" t="s">
        <v>49</v>
      </c>
      <c r="B49" s="3" t="s">
        <v>61</v>
      </c>
      <c r="C49" s="64" t="s">
        <v>68</v>
      </c>
      <c r="D49" s="65"/>
      <c r="E49">
        <f>E50+E51</f>
        <v>16559004</v>
      </c>
      <c r="F49">
        <f t="shared" ref="F49:G49" si="6">F50+F51</f>
        <v>14767613</v>
      </c>
      <c r="G49">
        <f t="shared" si="6"/>
        <v>0</v>
      </c>
    </row>
    <row r="50" spans="1:7">
      <c r="A50" s="3" t="s">
        <v>50</v>
      </c>
      <c r="B50" s="3" t="s">
        <v>62</v>
      </c>
      <c r="C50" s="64">
        <v>1100</v>
      </c>
      <c r="D50" s="65"/>
      <c r="E50">
        <f>C12</f>
        <v>11281825</v>
      </c>
      <c r="F50">
        <f t="shared" ref="F50:G50" si="7">D12</f>
        <v>11774832</v>
      </c>
      <c r="G50">
        <f t="shared" si="7"/>
        <v>0</v>
      </c>
    </row>
    <row r="51" spans="1:7">
      <c r="A51" s="3" t="s">
        <v>51</v>
      </c>
      <c r="B51" s="3" t="s">
        <v>63</v>
      </c>
      <c r="C51" s="64">
        <v>1200</v>
      </c>
      <c r="D51" s="65"/>
      <c r="E51">
        <f>C20</f>
        <v>5277179</v>
      </c>
      <c r="F51">
        <f t="shared" ref="F51:G51" si="8">D20</f>
        <v>2992781</v>
      </c>
      <c r="G51">
        <f t="shared" si="8"/>
        <v>0</v>
      </c>
    </row>
    <row r="52" spans="1:7">
      <c r="A52" s="3" t="s">
        <v>52</v>
      </c>
      <c r="B52" s="3" t="s">
        <v>62</v>
      </c>
      <c r="C52" s="64" t="s">
        <v>69</v>
      </c>
      <c r="D52" s="65"/>
      <c r="E52" s="9">
        <f>E50/E49*100</f>
        <v>68.131060298071063</v>
      </c>
      <c r="F52" s="9">
        <f t="shared" ref="F52:G52" si="9">F50/F49*100</f>
        <v>79.734158797362852</v>
      </c>
      <c r="G52" s="9" t="e">
        <f t="shared" si="9"/>
        <v>#DIV/0!</v>
      </c>
    </row>
    <row r="53" spans="1:7">
      <c r="A53" s="3" t="s">
        <v>53</v>
      </c>
      <c r="B53" s="3" t="s">
        <v>63</v>
      </c>
      <c r="C53" s="64" t="s">
        <v>70</v>
      </c>
      <c r="D53" s="65"/>
      <c r="E53" s="9">
        <f>E51/E49*100</f>
        <v>31.868939701928934</v>
      </c>
      <c r="F53" s="9">
        <f t="shared" ref="F53:G53" si="10">F51/F49*100</f>
        <v>20.265841202637151</v>
      </c>
      <c r="G53" s="9" t="e">
        <f t="shared" si="10"/>
        <v>#DIV/0!</v>
      </c>
    </row>
    <row r="54" spans="1:7">
      <c r="A54" s="3" t="s">
        <v>54</v>
      </c>
      <c r="B54" s="3" t="s">
        <v>64</v>
      </c>
      <c r="C54" s="64" t="s">
        <v>71</v>
      </c>
      <c r="D54" s="65"/>
      <c r="E54" s="9">
        <f>E51/E50</f>
        <v>0.4677593385821886</v>
      </c>
      <c r="F54" s="9">
        <f t="shared" ref="F54:G54" si="11">F51/F50</f>
        <v>0.25416761784796588</v>
      </c>
      <c r="G54" s="9" t="e">
        <f t="shared" si="11"/>
        <v>#DIV/0!</v>
      </c>
    </row>
    <row r="55" spans="1:7">
      <c r="A55" s="3" t="s">
        <v>55</v>
      </c>
      <c r="B55" s="3" t="s">
        <v>65</v>
      </c>
      <c r="C55" s="64">
        <v>1300</v>
      </c>
      <c r="D55" s="65"/>
      <c r="E55">
        <f>C31</f>
        <v>15450248</v>
      </c>
      <c r="F55">
        <f t="shared" ref="F55:G55" si="12">D31</f>
        <v>14072679</v>
      </c>
      <c r="G55">
        <f t="shared" si="12"/>
        <v>0</v>
      </c>
    </row>
    <row r="56" spans="1:7">
      <c r="A56" s="3" t="s">
        <v>56</v>
      </c>
      <c r="B56" s="3" t="s">
        <v>66</v>
      </c>
      <c r="C56" s="64">
        <v>1400</v>
      </c>
      <c r="D56" s="65"/>
      <c r="E56">
        <f>C37</f>
        <v>134773</v>
      </c>
      <c r="F56">
        <f t="shared" ref="F56:G56" si="13">D37</f>
        <v>29998</v>
      </c>
      <c r="G56">
        <f t="shared" si="13"/>
        <v>0</v>
      </c>
    </row>
    <row r="57" spans="1:7">
      <c r="A57" s="3" t="s">
        <v>57</v>
      </c>
      <c r="B57" s="3" t="s">
        <v>67</v>
      </c>
      <c r="C57" s="64">
        <v>1500</v>
      </c>
      <c r="D57" s="65"/>
      <c r="E57">
        <f>C43</f>
        <v>973983</v>
      </c>
      <c r="F57">
        <f t="shared" ref="F57:G57" si="14">D43</f>
        <v>664936</v>
      </c>
      <c r="G57">
        <f t="shared" si="14"/>
        <v>0</v>
      </c>
    </row>
    <row r="58" spans="1:7">
      <c r="A58" s="3" t="s">
        <v>58</v>
      </c>
      <c r="B58" s="3" t="s">
        <v>65</v>
      </c>
      <c r="C58" s="64" t="s">
        <v>72</v>
      </c>
      <c r="D58" s="65"/>
      <c r="E58" s="9">
        <f>E55/E49*100</f>
        <v>93.304210808814346</v>
      </c>
      <c r="F58" s="9">
        <f t="shared" ref="F58:G58" si="15">F55/F49*100</f>
        <v>95.294202251914371</v>
      </c>
      <c r="G58" s="9" t="e">
        <f t="shared" si="15"/>
        <v>#DIV/0!</v>
      </c>
    </row>
    <row r="59" spans="1:7">
      <c r="A59" s="3" t="s">
        <v>59</v>
      </c>
      <c r="B59" s="3" t="s">
        <v>66</v>
      </c>
      <c r="C59" s="64" t="s">
        <v>73</v>
      </c>
      <c r="D59" s="65"/>
      <c r="E59" s="9">
        <f>E56/E49*100</f>
        <v>0.81389557004757052</v>
      </c>
      <c r="F59" s="9">
        <f t="shared" ref="F59:G59" si="16">F56/F49*100</f>
        <v>0.20313370888037219</v>
      </c>
      <c r="G59" s="9" t="e">
        <f t="shared" si="16"/>
        <v>#DIV/0!</v>
      </c>
    </row>
    <row r="60" spans="1:7">
      <c r="A60" s="3" t="s">
        <v>60</v>
      </c>
      <c r="B60" s="3" t="s">
        <v>67</v>
      </c>
      <c r="C60" s="64" t="s">
        <v>74</v>
      </c>
      <c r="D60" s="65"/>
      <c r="E60" s="9">
        <f>E57/E49*100</f>
        <v>5.881893621138083</v>
      </c>
      <c r="F60" s="9">
        <f t="shared" ref="F60:G60" si="17">F57/F49*100</f>
        <v>4.5026640392052526</v>
      </c>
      <c r="G60" s="9" t="e">
        <f t="shared" si="17"/>
        <v>#DIV/0!</v>
      </c>
    </row>
    <row r="61" spans="1:7">
      <c r="A61" s="7"/>
      <c r="B61" s="7"/>
      <c r="C61" s="7"/>
      <c r="D61" s="7"/>
      <c r="E61">
        <f>SUM(E58:E60)</f>
        <v>100</v>
      </c>
      <c r="F61">
        <f t="shared" ref="F61:G61" si="18">SUM(F58:F60)</f>
        <v>100</v>
      </c>
      <c r="G61" t="e">
        <f t="shared" si="18"/>
        <v>#DIV/0!</v>
      </c>
    </row>
  </sheetData>
  <mergeCells count="13">
    <mergeCell ref="C59:D59"/>
    <mergeCell ref="C60:D60"/>
    <mergeCell ref="C49:D49"/>
    <mergeCell ref="C50:D50"/>
    <mergeCell ref="C51:D51"/>
    <mergeCell ref="C52:D52"/>
    <mergeCell ref="C53:D53"/>
    <mergeCell ref="C54:D54"/>
    <mergeCell ref="C48:D48"/>
    <mergeCell ref="C55:D55"/>
    <mergeCell ref="C56:D56"/>
    <mergeCell ref="C57:D57"/>
    <mergeCell ref="C58:D58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9"/>
  <sheetViews>
    <sheetView topLeftCell="A7" workbookViewId="0">
      <selection activeCell="E10" sqref="E10"/>
    </sheetView>
  </sheetViews>
  <sheetFormatPr defaultRowHeight="15"/>
  <cols>
    <col min="2" max="2" width="62.28515625" customWidth="1"/>
    <col min="3" max="3" width="24.85546875" style="10" customWidth="1"/>
    <col min="4" max="5" width="12" style="10" customWidth="1"/>
    <col min="6" max="6" width="11.5703125" style="10" customWidth="1"/>
    <col min="10" max="10" width="42.85546875" customWidth="1"/>
    <col min="11" max="11" width="28.5703125" customWidth="1"/>
    <col min="12" max="13" width="10.7109375" customWidth="1"/>
    <col min="14" max="14" width="9.28515625" customWidth="1"/>
  </cols>
  <sheetData>
    <row r="1" spans="1:14">
      <c r="A1" s="66" t="s">
        <v>7</v>
      </c>
      <c r="B1" s="66"/>
      <c r="C1" s="14" t="s">
        <v>8</v>
      </c>
      <c r="D1" s="14">
        <v>1</v>
      </c>
      <c r="E1" s="14">
        <v>2</v>
      </c>
      <c r="F1" s="14">
        <v>3</v>
      </c>
      <c r="I1" s="11" t="s">
        <v>46</v>
      </c>
      <c r="J1" s="11" t="s">
        <v>47</v>
      </c>
      <c r="K1" s="11" t="s">
        <v>48</v>
      </c>
      <c r="L1" s="11">
        <v>1</v>
      </c>
      <c r="M1" s="11">
        <v>2</v>
      </c>
      <c r="N1" s="11">
        <v>3</v>
      </c>
    </row>
    <row r="2" spans="1:14">
      <c r="A2" s="18"/>
      <c r="B2" s="16" t="s">
        <v>9</v>
      </c>
      <c r="C2" s="17"/>
      <c r="D2" s="17"/>
      <c r="E2" s="17"/>
      <c r="F2" s="17"/>
      <c r="I2" s="12" t="s">
        <v>77</v>
      </c>
      <c r="J2" s="21" t="s">
        <v>89</v>
      </c>
      <c r="K2" s="12" t="s">
        <v>101</v>
      </c>
      <c r="L2" s="12">
        <f>D47-D54-D55</f>
        <v>15450248</v>
      </c>
      <c r="M2" s="12">
        <f t="shared" ref="M2:N2" si="0">E47-E54-E55</f>
        <v>14072679</v>
      </c>
      <c r="N2" s="12">
        <f t="shared" si="0"/>
        <v>0</v>
      </c>
    </row>
    <row r="3" spans="1:14">
      <c r="A3" s="18"/>
      <c r="B3" s="16" t="s">
        <v>10</v>
      </c>
      <c r="C3" s="17"/>
      <c r="D3" s="17"/>
      <c r="E3" s="17"/>
      <c r="F3" s="17"/>
      <c r="I3" s="12" t="s">
        <v>78</v>
      </c>
      <c r="J3" s="21" t="s">
        <v>90</v>
      </c>
      <c r="K3" s="12" t="s">
        <v>102</v>
      </c>
      <c r="L3" s="12">
        <f>D49-D55</f>
        <v>4303196</v>
      </c>
      <c r="M3" s="12">
        <f t="shared" ref="M3:N3" si="1">E49-E55</f>
        <v>2327845</v>
      </c>
      <c r="N3" s="12">
        <f t="shared" si="1"/>
        <v>0</v>
      </c>
    </row>
    <row r="4" spans="1:14">
      <c r="A4" s="18"/>
      <c r="B4" s="18" t="s">
        <v>11</v>
      </c>
      <c r="C4" s="17">
        <v>1110</v>
      </c>
      <c r="D4" s="17"/>
      <c r="E4" s="17">
        <v>764</v>
      </c>
      <c r="F4" s="17">
        <v>771</v>
      </c>
      <c r="I4" s="12" t="s">
        <v>79</v>
      </c>
      <c r="J4" s="21" t="s">
        <v>91</v>
      </c>
      <c r="K4" s="12" t="s">
        <v>103</v>
      </c>
      <c r="L4" s="23">
        <f>D4+D5+D6+D13</f>
        <v>0</v>
      </c>
      <c r="M4" s="23">
        <f t="shared" ref="M4:N4" si="2">E4+E5+E6+E13</f>
        <v>4484259</v>
      </c>
      <c r="N4" s="23">
        <f t="shared" si="2"/>
        <v>8282434</v>
      </c>
    </row>
    <row r="5" spans="1:14">
      <c r="A5" s="18"/>
      <c r="B5" s="18" t="s">
        <v>12</v>
      </c>
      <c r="C5" s="17">
        <v>1120</v>
      </c>
      <c r="D5" s="17"/>
      <c r="E5" s="17">
        <v>6530</v>
      </c>
      <c r="F5" s="17">
        <v>6578</v>
      </c>
      <c r="I5" s="12" t="s">
        <v>80</v>
      </c>
      <c r="J5" s="21" t="s">
        <v>92</v>
      </c>
      <c r="K5" s="12" t="s">
        <v>104</v>
      </c>
      <c r="L5" s="12">
        <f>L4/D47</f>
        <v>0</v>
      </c>
      <c r="M5" s="12">
        <f t="shared" ref="M5:N5" si="3">M4/E47</f>
        <v>0.3036549644143573</v>
      </c>
      <c r="N5" s="12" t="e">
        <f t="shared" si="3"/>
        <v>#DIV/0!</v>
      </c>
    </row>
    <row r="6" spans="1:14">
      <c r="A6" s="18"/>
      <c r="B6" s="18" t="s">
        <v>13</v>
      </c>
      <c r="C6" s="17">
        <v>1130</v>
      </c>
      <c r="D6" s="17"/>
      <c r="E6" s="17">
        <v>4476965</v>
      </c>
      <c r="F6" s="17">
        <v>3420775</v>
      </c>
      <c r="I6" s="12" t="s">
        <v>81</v>
      </c>
      <c r="J6" s="21" t="s">
        <v>93</v>
      </c>
      <c r="K6" s="12" t="s">
        <v>105</v>
      </c>
      <c r="L6" s="12">
        <f>(D48+D49)/D53</f>
        <v>1.0717629904710915</v>
      </c>
      <c r="M6" s="12">
        <f t="shared" ref="M6:N6" si="4">(E48+E49)/E53</f>
        <v>1.0493817843780846</v>
      </c>
      <c r="N6" s="12" t="e">
        <f t="shared" si="4"/>
        <v>#DIV/0!</v>
      </c>
    </row>
    <row r="7" spans="1:14">
      <c r="A7" s="18"/>
      <c r="B7" s="18" t="s">
        <v>14</v>
      </c>
      <c r="C7" s="17">
        <v>1140</v>
      </c>
      <c r="D7" s="17"/>
      <c r="E7" s="17"/>
      <c r="F7" s="17"/>
      <c r="I7" s="12"/>
      <c r="J7" s="21"/>
      <c r="K7" s="12"/>
      <c r="L7" s="12"/>
      <c r="M7" s="12"/>
      <c r="N7" s="12"/>
    </row>
    <row r="8" spans="1:14">
      <c r="A8" s="18"/>
      <c r="B8" s="18" t="s">
        <v>15</v>
      </c>
      <c r="C8" s="17">
        <v>1150</v>
      </c>
      <c r="D8" s="20"/>
      <c r="E8" s="20"/>
      <c r="F8" s="20"/>
      <c r="I8" s="12" t="s">
        <v>82</v>
      </c>
      <c r="J8" s="21" t="s">
        <v>94</v>
      </c>
      <c r="K8" s="12" t="s">
        <v>106</v>
      </c>
      <c r="L8" s="12">
        <f>D53/D47</f>
        <v>0.93304210808814347</v>
      </c>
      <c r="M8" s="12">
        <f t="shared" ref="M8:N8" si="5">E53/E47</f>
        <v>0.95294202251914373</v>
      </c>
      <c r="N8" s="12" t="e">
        <f t="shared" si="5"/>
        <v>#DIV/0!</v>
      </c>
    </row>
    <row r="9" spans="1:14">
      <c r="A9" s="18"/>
      <c r="B9" s="18" t="s">
        <v>16</v>
      </c>
      <c r="C9" s="17">
        <v>1160</v>
      </c>
      <c r="D9" s="20"/>
      <c r="E9" s="20"/>
      <c r="F9" s="20"/>
      <c r="I9" s="12" t="s">
        <v>83</v>
      </c>
      <c r="J9" s="21" t="s">
        <v>95</v>
      </c>
      <c r="K9" s="12" t="s">
        <v>107</v>
      </c>
      <c r="L9" s="12">
        <f>(D54+D55)/D47</f>
        <v>6.695789191185654E-2</v>
      </c>
      <c r="M9" s="12">
        <f t="shared" ref="M9:N9" si="6">(E54+E55)/E47</f>
        <v>4.7057977480856251E-2</v>
      </c>
      <c r="N9" s="12" t="e">
        <f t="shared" si="6"/>
        <v>#DIV/0!</v>
      </c>
    </row>
    <row r="10" spans="1:14">
      <c r="A10" s="18"/>
      <c r="B10" s="18" t="s">
        <v>75</v>
      </c>
      <c r="C10" s="17">
        <v>1190</v>
      </c>
      <c r="D10" s="20"/>
      <c r="E10" s="20"/>
      <c r="F10" s="20">
        <v>184023</v>
      </c>
      <c r="I10" s="12" t="s">
        <v>84</v>
      </c>
      <c r="J10" s="21" t="s">
        <v>96</v>
      </c>
      <c r="K10" s="12" t="s">
        <v>108</v>
      </c>
      <c r="L10" s="12">
        <f>L3/D53</f>
        <v>0.27851954221058456</v>
      </c>
      <c r="M10" s="12">
        <f t="shared" ref="M10:N10" si="7">M3/E53</f>
        <v>0.16541590979230039</v>
      </c>
      <c r="N10" s="12" t="e">
        <f t="shared" si="7"/>
        <v>#DIV/0!</v>
      </c>
    </row>
    <row r="11" spans="1:14">
      <c r="A11" s="18"/>
      <c r="B11" s="16" t="s">
        <v>17</v>
      </c>
      <c r="C11" s="17">
        <v>1100</v>
      </c>
      <c r="D11" s="20"/>
      <c r="E11" s="20"/>
      <c r="F11" s="20">
        <f t="shared" ref="F11" si="8">SUM(F4:F10)</f>
        <v>3612147</v>
      </c>
      <c r="I11" s="12" t="s">
        <v>85</v>
      </c>
      <c r="J11" s="21" t="s">
        <v>97</v>
      </c>
      <c r="K11" s="12" t="s">
        <v>109</v>
      </c>
      <c r="L11" s="12">
        <f>L3/D49</f>
        <v>0.81543491323678807</v>
      </c>
      <c r="M11" s="12">
        <f t="shared" ref="M11:N11" si="9">M3/E49</f>
        <v>0.77782002759306479</v>
      </c>
      <c r="N11" s="12" t="e">
        <f t="shared" si="9"/>
        <v>#DIV/0!</v>
      </c>
    </row>
    <row r="12" spans="1:14">
      <c r="A12" s="18"/>
      <c r="B12" s="16" t="s">
        <v>18</v>
      </c>
      <c r="C12" s="17"/>
      <c r="D12" s="17"/>
      <c r="E12" s="17"/>
      <c r="F12" s="17"/>
      <c r="I12" s="12"/>
      <c r="J12" s="21"/>
      <c r="K12" s="12"/>
      <c r="L12" s="12"/>
      <c r="M12" s="12"/>
      <c r="N12" s="12"/>
    </row>
    <row r="13" spans="1:14">
      <c r="A13" s="18"/>
      <c r="B13" s="18" t="s">
        <v>19</v>
      </c>
      <c r="C13" s="17">
        <v>1210</v>
      </c>
      <c r="D13" s="20"/>
      <c r="E13" s="20"/>
      <c r="F13" s="20">
        <v>4854310</v>
      </c>
      <c r="I13" s="12" t="s">
        <v>86</v>
      </c>
      <c r="J13" s="21" t="s">
        <v>98</v>
      </c>
      <c r="K13" s="12" t="s">
        <v>110</v>
      </c>
      <c r="L13" s="12">
        <f>D17/D55</f>
        <v>0</v>
      </c>
      <c r="M13" s="12">
        <f t="shared" ref="M13:N13" si="10">E17/E55</f>
        <v>0</v>
      </c>
      <c r="N13" s="12" t="e">
        <f t="shared" si="10"/>
        <v>#DIV/0!</v>
      </c>
    </row>
    <row r="14" spans="1:14">
      <c r="A14" s="18"/>
      <c r="B14" s="18" t="s">
        <v>20</v>
      </c>
      <c r="C14" s="17">
        <v>1220</v>
      </c>
      <c r="D14" s="20"/>
      <c r="E14" s="20"/>
      <c r="F14" s="20">
        <v>33873</v>
      </c>
      <c r="I14" s="12" t="s">
        <v>87</v>
      </c>
      <c r="J14" s="21" t="s">
        <v>99</v>
      </c>
      <c r="K14" s="12" t="s">
        <v>111</v>
      </c>
      <c r="L14" s="12">
        <f>(D17+D15)/D55</f>
        <v>0</v>
      </c>
      <c r="M14" s="12">
        <f t="shared" ref="M14:N14" si="11">(E17+E15)/E55</f>
        <v>0</v>
      </c>
      <c r="N14" s="12" t="e">
        <f t="shared" si="11"/>
        <v>#DIV/0!</v>
      </c>
    </row>
    <row r="15" spans="1:14">
      <c r="A15" s="18"/>
      <c r="B15" s="18" t="s">
        <v>21</v>
      </c>
      <c r="C15" s="17">
        <v>1230</v>
      </c>
      <c r="D15" s="20"/>
      <c r="E15" s="20"/>
      <c r="F15" s="20">
        <v>1383336</v>
      </c>
      <c r="I15" s="12" t="s">
        <v>88</v>
      </c>
      <c r="J15" s="21" t="s">
        <v>100</v>
      </c>
      <c r="K15" s="12" t="s">
        <v>112</v>
      </c>
      <c r="L15" s="12">
        <f>D49/D55</f>
        <v>5.418142821794631</v>
      </c>
      <c r="M15" s="12">
        <f t="shared" ref="M15:N15" si="12">E49/E55</f>
        <v>4.5008557214528917</v>
      </c>
      <c r="N15" s="12" t="e">
        <f t="shared" si="12"/>
        <v>#DIV/0!</v>
      </c>
    </row>
    <row r="16" spans="1:14">
      <c r="A16" s="18"/>
      <c r="B16" s="18" t="s">
        <v>22</v>
      </c>
      <c r="C16" s="17">
        <v>1240</v>
      </c>
      <c r="D16" s="20"/>
      <c r="E16" s="20"/>
      <c r="F16" s="20"/>
    </row>
    <row r="17" spans="1:6">
      <c r="A17" s="18"/>
      <c r="B17" s="18" t="s">
        <v>23</v>
      </c>
      <c r="C17" s="17">
        <v>1250</v>
      </c>
      <c r="D17" s="20"/>
      <c r="E17" s="20"/>
      <c r="F17" s="20">
        <v>258904</v>
      </c>
    </row>
    <row r="18" spans="1:6">
      <c r="A18" s="18"/>
      <c r="B18" s="18" t="s">
        <v>75</v>
      </c>
      <c r="C18" s="17">
        <v>1260</v>
      </c>
      <c r="D18" s="20"/>
      <c r="E18" s="20"/>
      <c r="F18" s="20">
        <v>8</v>
      </c>
    </row>
    <row r="19" spans="1:6">
      <c r="A19" s="18"/>
      <c r="B19" s="16" t="s">
        <v>24</v>
      </c>
      <c r="C19" s="17">
        <v>1200</v>
      </c>
      <c r="D19" s="20">
        <f>SUM(D13:D18)</f>
        <v>0</v>
      </c>
      <c r="E19" s="20">
        <f>SUM(E13:E18)</f>
        <v>0</v>
      </c>
      <c r="F19" s="20">
        <f>SUM(F13:F18)</f>
        <v>6530431</v>
      </c>
    </row>
    <row r="20" spans="1:6">
      <c r="A20" s="18"/>
      <c r="B20" s="16" t="s">
        <v>25</v>
      </c>
      <c r="C20" s="17">
        <v>1600</v>
      </c>
      <c r="D20" s="20">
        <f>SUM(D11,D19)</f>
        <v>0</v>
      </c>
      <c r="E20" s="20">
        <f t="shared" ref="E20:F20" si="13">SUM(E11,E19)</f>
        <v>0</v>
      </c>
      <c r="F20" s="20">
        <f t="shared" si="13"/>
        <v>10142578</v>
      </c>
    </row>
    <row r="21" spans="1:6">
      <c r="A21" s="18"/>
      <c r="B21" s="16" t="s">
        <v>26</v>
      </c>
      <c r="C21" s="17"/>
      <c r="D21" s="17"/>
      <c r="E21" s="17"/>
      <c r="F21" s="17"/>
    </row>
    <row r="22" spans="1:6">
      <c r="A22" s="18"/>
      <c r="B22" s="16" t="s">
        <v>27</v>
      </c>
      <c r="C22" s="17"/>
      <c r="D22" s="17"/>
      <c r="E22" s="17"/>
      <c r="F22" s="17"/>
    </row>
    <row r="23" spans="1:6">
      <c r="A23" s="18"/>
      <c r="B23" s="18" t="s">
        <v>28</v>
      </c>
      <c r="C23" s="17">
        <v>1310</v>
      </c>
      <c r="D23" s="20"/>
      <c r="E23" s="20"/>
      <c r="F23" s="20">
        <v>565826</v>
      </c>
    </row>
    <row r="24" spans="1:6">
      <c r="A24" s="18"/>
      <c r="B24" s="18" t="s">
        <v>29</v>
      </c>
      <c r="C24" s="17">
        <v>1320</v>
      </c>
      <c r="D24" s="20"/>
      <c r="E24" s="20"/>
      <c r="F24" s="20"/>
    </row>
    <row r="25" spans="1:6">
      <c r="A25" s="18"/>
      <c r="B25" s="18" t="s">
        <v>30</v>
      </c>
      <c r="C25" s="17">
        <v>1340</v>
      </c>
      <c r="D25" s="17"/>
      <c r="E25" s="17"/>
      <c r="F25" s="17">
        <v>1632271</v>
      </c>
    </row>
    <row r="26" spans="1:6">
      <c r="A26" s="18"/>
      <c r="B26" s="18" t="s">
        <v>31</v>
      </c>
      <c r="C26" s="17">
        <v>1350</v>
      </c>
      <c r="D26" s="17"/>
      <c r="E26" s="17"/>
      <c r="F26" s="17">
        <v>1166053</v>
      </c>
    </row>
    <row r="27" spans="1:6">
      <c r="A27" s="18"/>
      <c r="B27" s="18" t="s">
        <v>32</v>
      </c>
      <c r="C27" s="17">
        <v>1360</v>
      </c>
      <c r="D27" s="20"/>
      <c r="E27" s="20"/>
      <c r="F27" s="20">
        <v>4417</v>
      </c>
    </row>
    <row r="28" spans="1:6">
      <c r="A28" s="18"/>
      <c r="B28" s="18" t="s">
        <v>33</v>
      </c>
      <c r="C28" s="17">
        <v>1370</v>
      </c>
      <c r="D28" s="20"/>
      <c r="E28" s="20"/>
      <c r="F28" s="20">
        <v>114706</v>
      </c>
    </row>
    <row r="29" spans="1:6">
      <c r="A29" s="18"/>
      <c r="B29" s="18" t="s">
        <v>76</v>
      </c>
      <c r="C29" s="17">
        <v>1380</v>
      </c>
      <c r="D29" s="20"/>
      <c r="E29" s="20"/>
      <c r="F29" s="20">
        <v>150000</v>
      </c>
    </row>
    <row r="30" spans="1:6">
      <c r="A30" s="18"/>
      <c r="B30" s="16" t="s">
        <v>34</v>
      </c>
      <c r="C30" s="17">
        <v>1300</v>
      </c>
      <c r="D30" s="20">
        <f>SUM(D23:D29)</f>
        <v>0</v>
      </c>
      <c r="E30" s="20">
        <f t="shared" ref="E30:F30" si="14">SUM(E23:E29)</f>
        <v>0</v>
      </c>
      <c r="F30" s="20">
        <f t="shared" si="14"/>
        <v>3633273</v>
      </c>
    </row>
    <row r="31" spans="1:6">
      <c r="A31" s="18"/>
      <c r="B31" s="16" t="s">
        <v>35</v>
      </c>
      <c r="C31" s="17"/>
      <c r="D31" s="17"/>
      <c r="E31" s="17"/>
      <c r="F31" s="17"/>
    </row>
    <row r="32" spans="1:6">
      <c r="A32" s="18"/>
      <c r="B32" s="18" t="s">
        <v>36</v>
      </c>
      <c r="C32" s="17">
        <v>1410</v>
      </c>
      <c r="D32" s="20"/>
      <c r="E32" s="17"/>
      <c r="F32" s="20">
        <v>156700</v>
      </c>
    </row>
    <row r="33" spans="1:6">
      <c r="A33" s="18"/>
      <c r="B33" s="18" t="s">
        <v>37</v>
      </c>
      <c r="C33" s="17">
        <v>1420</v>
      </c>
      <c r="D33" s="20"/>
      <c r="E33" s="20"/>
      <c r="F33" s="20">
        <v>60837</v>
      </c>
    </row>
    <row r="34" spans="1:6">
      <c r="A34" s="18"/>
      <c r="B34" s="18" t="s">
        <v>38</v>
      </c>
      <c r="C34" s="17">
        <v>1430</v>
      </c>
      <c r="D34" s="17"/>
      <c r="E34" s="17"/>
      <c r="F34" s="17"/>
    </row>
    <row r="35" spans="1:6">
      <c r="A35" s="18"/>
      <c r="B35" s="18" t="s">
        <v>75</v>
      </c>
      <c r="C35" s="17">
        <v>1450</v>
      </c>
      <c r="D35" s="17"/>
      <c r="E35" s="17"/>
      <c r="F35" s="17">
        <v>2373679</v>
      </c>
    </row>
    <row r="36" spans="1:6">
      <c r="A36" s="18"/>
      <c r="B36" s="16" t="s">
        <v>39</v>
      </c>
      <c r="C36" s="17">
        <v>1400</v>
      </c>
      <c r="D36" s="20">
        <f>SUM(D32:D35)</f>
        <v>0</v>
      </c>
      <c r="E36" s="20">
        <f t="shared" ref="E36:F36" si="15">SUM(E32:E35)</f>
        <v>0</v>
      </c>
      <c r="F36" s="20">
        <f t="shared" si="15"/>
        <v>2591216</v>
      </c>
    </row>
    <row r="37" spans="1:6">
      <c r="A37" s="18"/>
      <c r="B37" s="16" t="s">
        <v>40</v>
      </c>
      <c r="C37" s="17"/>
      <c r="D37" s="17"/>
      <c r="E37" s="17"/>
      <c r="F37" s="17"/>
    </row>
    <row r="38" spans="1:6">
      <c r="A38" s="18"/>
      <c r="B38" s="18" t="s">
        <v>41</v>
      </c>
      <c r="C38" s="17">
        <v>1510</v>
      </c>
      <c r="D38" s="20"/>
      <c r="E38" s="20"/>
      <c r="F38" s="20">
        <v>646337</v>
      </c>
    </row>
    <row r="39" spans="1:6">
      <c r="A39" s="18"/>
      <c r="B39" s="18" t="s">
        <v>42</v>
      </c>
      <c r="C39" s="17">
        <v>1520</v>
      </c>
      <c r="D39" s="20"/>
      <c r="E39" s="20"/>
      <c r="F39" s="20">
        <v>3168363</v>
      </c>
    </row>
    <row r="40" spans="1:6">
      <c r="A40" s="18"/>
      <c r="B40" s="18" t="s">
        <v>43</v>
      </c>
      <c r="C40" s="17">
        <v>1530</v>
      </c>
      <c r="D40" s="20"/>
      <c r="E40" s="20"/>
      <c r="F40" s="20">
        <v>7460</v>
      </c>
    </row>
    <row r="41" spans="1:6">
      <c r="A41" s="18"/>
      <c r="B41" s="18" t="s">
        <v>44</v>
      </c>
      <c r="C41" s="17">
        <v>1540</v>
      </c>
      <c r="D41" s="20"/>
      <c r="E41" s="20"/>
      <c r="F41" s="20">
        <v>95929</v>
      </c>
    </row>
    <row r="42" spans="1:6">
      <c r="A42" s="18"/>
      <c r="B42" s="16" t="s">
        <v>45</v>
      </c>
      <c r="C42" s="17">
        <v>1500</v>
      </c>
      <c r="D42" s="20">
        <f>SUM(D38:D41)</f>
        <v>0</v>
      </c>
      <c r="E42" s="20">
        <f t="shared" ref="E42:F42" si="16">SUM(E38:E41)</f>
        <v>0</v>
      </c>
      <c r="F42" s="20">
        <f t="shared" si="16"/>
        <v>3918089</v>
      </c>
    </row>
    <row r="43" spans="1:6">
      <c r="A43" s="18"/>
      <c r="B43" s="16" t="s">
        <v>25</v>
      </c>
      <c r="C43" s="17">
        <v>1700</v>
      </c>
      <c r="D43" s="20">
        <f>SUM(D30,D36,D42)</f>
        <v>0</v>
      </c>
      <c r="E43" s="20">
        <f t="shared" ref="E43:F43" si="17">SUM(E30,E36,E42)</f>
        <v>0</v>
      </c>
      <c r="F43" s="20">
        <f t="shared" si="17"/>
        <v>10142578</v>
      </c>
    </row>
    <row r="44" spans="1:6">
      <c r="A44" s="15"/>
      <c r="B44" s="15"/>
      <c r="C44" s="19"/>
      <c r="D44" s="19"/>
      <c r="E44" s="19"/>
      <c r="F44" s="19"/>
    </row>
    <row r="45" spans="1:6" ht="15.75">
      <c r="A45" s="67" t="s">
        <v>113</v>
      </c>
      <c r="B45" s="67"/>
      <c r="C45" s="67"/>
      <c r="D45" s="67"/>
      <c r="E45" s="67"/>
      <c r="F45" s="67"/>
    </row>
    <row r="46" spans="1:6">
      <c r="A46" s="14" t="s">
        <v>46</v>
      </c>
      <c r="B46" s="14" t="s">
        <v>47</v>
      </c>
      <c r="C46" s="14" t="s">
        <v>48</v>
      </c>
      <c r="D46" s="14">
        <v>1</v>
      </c>
      <c r="E46" s="14">
        <v>2</v>
      </c>
      <c r="F46" s="14">
        <v>3</v>
      </c>
    </row>
    <row r="47" spans="1:6">
      <c r="A47" s="17" t="s">
        <v>49</v>
      </c>
      <c r="B47" s="22" t="s">
        <v>61</v>
      </c>
      <c r="C47" s="17" t="s">
        <v>68</v>
      </c>
      <c r="D47" s="17">
        <f>'Задача 2'!E49</f>
        <v>16559004</v>
      </c>
      <c r="E47" s="17">
        <f>'Задача 2'!F49</f>
        <v>14767613</v>
      </c>
      <c r="F47" s="17">
        <f>'Задача 2'!G49</f>
        <v>0</v>
      </c>
    </row>
    <row r="48" spans="1:6">
      <c r="A48" s="17" t="s">
        <v>50</v>
      </c>
      <c r="B48" s="22" t="s">
        <v>62</v>
      </c>
      <c r="C48" s="17">
        <v>1100</v>
      </c>
      <c r="D48" s="17">
        <f>'Задача 2'!E50</f>
        <v>11281825</v>
      </c>
      <c r="E48" s="17">
        <f>'Задача 2'!F50</f>
        <v>11774832</v>
      </c>
      <c r="F48" s="17">
        <f>'Задача 2'!G50</f>
        <v>0</v>
      </c>
    </row>
    <row r="49" spans="1:6">
      <c r="A49" s="17" t="s">
        <v>51</v>
      </c>
      <c r="B49" s="22" t="s">
        <v>63</v>
      </c>
      <c r="C49" s="17">
        <v>1200</v>
      </c>
      <c r="D49" s="17">
        <f>'Задача 2'!E51</f>
        <v>5277179</v>
      </c>
      <c r="E49" s="17">
        <f>'Задача 2'!F51</f>
        <v>2992781</v>
      </c>
      <c r="F49" s="17">
        <f>'Задача 2'!G51</f>
        <v>0</v>
      </c>
    </row>
    <row r="50" spans="1:6">
      <c r="A50" s="17" t="s">
        <v>52</v>
      </c>
      <c r="B50" s="22" t="s">
        <v>62</v>
      </c>
      <c r="C50" s="17" t="s">
        <v>69</v>
      </c>
      <c r="D50" s="17">
        <f>'Задача 2'!E52</f>
        <v>68.131060298071063</v>
      </c>
      <c r="E50" s="17">
        <f>'Задача 2'!F52</f>
        <v>79.734158797362852</v>
      </c>
      <c r="F50" s="17" t="e">
        <f>'Задача 2'!G52</f>
        <v>#DIV/0!</v>
      </c>
    </row>
    <row r="51" spans="1:6">
      <c r="A51" s="17" t="s">
        <v>53</v>
      </c>
      <c r="B51" s="22" t="s">
        <v>63</v>
      </c>
      <c r="C51" s="17" t="s">
        <v>70</v>
      </c>
      <c r="D51" s="17">
        <f>'Задача 2'!E53</f>
        <v>31.868939701928934</v>
      </c>
      <c r="E51" s="17">
        <f>'Задача 2'!F53</f>
        <v>20.265841202637151</v>
      </c>
      <c r="F51" s="17" t="e">
        <f>'Задача 2'!G53</f>
        <v>#DIV/0!</v>
      </c>
    </row>
    <row r="52" spans="1:6">
      <c r="A52" s="17" t="s">
        <v>54</v>
      </c>
      <c r="B52" s="22" t="s">
        <v>64</v>
      </c>
      <c r="C52" s="17" t="s">
        <v>71</v>
      </c>
      <c r="D52" s="17">
        <f>'Задача 2'!E54</f>
        <v>0.4677593385821886</v>
      </c>
      <c r="E52" s="17">
        <f>'Задача 2'!F54</f>
        <v>0.25416761784796588</v>
      </c>
      <c r="F52" s="17" t="e">
        <f>'Задача 2'!G54</f>
        <v>#DIV/0!</v>
      </c>
    </row>
    <row r="53" spans="1:6">
      <c r="A53" s="17" t="s">
        <v>55</v>
      </c>
      <c r="B53" s="22" t="s">
        <v>65</v>
      </c>
      <c r="C53" s="17">
        <v>1300</v>
      </c>
      <c r="D53" s="17">
        <f>'Задача 2'!E55</f>
        <v>15450248</v>
      </c>
      <c r="E53" s="17">
        <f>'Задача 2'!F55</f>
        <v>14072679</v>
      </c>
      <c r="F53" s="17">
        <f>'Задача 2'!G55</f>
        <v>0</v>
      </c>
    </row>
    <row r="54" spans="1:6">
      <c r="A54" s="17" t="s">
        <v>56</v>
      </c>
      <c r="B54" s="22" t="s">
        <v>66</v>
      </c>
      <c r="C54" s="17">
        <v>1400</v>
      </c>
      <c r="D54" s="17">
        <f>'Задача 2'!E56</f>
        <v>134773</v>
      </c>
      <c r="E54" s="17">
        <f>'Задача 2'!F56</f>
        <v>29998</v>
      </c>
      <c r="F54" s="17">
        <f>'Задача 2'!G56</f>
        <v>0</v>
      </c>
    </row>
    <row r="55" spans="1:6">
      <c r="A55" s="17" t="s">
        <v>57</v>
      </c>
      <c r="B55" s="22" t="s">
        <v>67</v>
      </c>
      <c r="C55" s="17">
        <v>1500</v>
      </c>
      <c r="D55" s="17">
        <f>'Задача 2'!E57</f>
        <v>973983</v>
      </c>
      <c r="E55" s="17">
        <f>'Задача 2'!F57</f>
        <v>664936</v>
      </c>
      <c r="F55" s="17">
        <f>'Задача 2'!G57</f>
        <v>0</v>
      </c>
    </row>
    <row r="56" spans="1:6">
      <c r="A56" s="17" t="s">
        <v>58</v>
      </c>
      <c r="B56" s="22" t="s">
        <v>65</v>
      </c>
      <c r="C56" s="17" t="s">
        <v>72</v>
      </c>
      <c r="D56" s="17">
        <f>'Задача 2'!E58</f>
        <v>93.304210808814346</v>
      </c>
      <c r="E56" s="17">
        <f>'Задача 2'!F58</f>
        <v>95.294202251914371</v>
      </c>
      <c r="F56" s="17" t="e">
        <f>'Задача 2'!G58</f>
        <v>#DIV/0!</v>
      </c>
    </row>
    <row r="57" spans="1:6">
      <c r="A57" s="17" t="s">
        <v>59</v>
      </c>
      <c r="B57" s="22" t="s">
        <v>66</v>
      </c>
      <c r="C57" s="17" t="s">
        <v>73</v>
      </c>
      <c r="D57" s="17">
        <f>'Задача 2'!E59</f>
        <v>0.81389557004757052</v>
      </c>
      <c r="E57" s="17">
        <f>'Задача 2'!F59</f>
        <v>0.20313370888037219</v>
      </c>
      <c r="F57" s="17" t="e">
        <f>'Задача 2'!G59</f>
        <v>#DIV/0!</v>
      </c>
    </row>
    <row r="58" spans="1:6">
      <c r="A58" s="17" t="s">
        <v>60</v>
      </c>
      <c r="B58" s="22" t="s">
        <v>67</v>
      </c>
      <c r="C58" s="17" t="s">
        <v>74</v>
      </c>
      <c r="D58" s="17">
        <f>'Задача 2'!E60</f>
        <v>5.881893621138083</v>
      </c>
      <c r="E58" s="17">
        <f>'Задача 2'!F60</f>
        <v>4.5026640392052526</v>
      </c>
      <c r="F58" s="17" t="e">
        <f>'Задача 2'!G60</f>
        <v>#DIV/0!</v>
      </c>
    </row>
    <row r="59" spans="1:6">
      <c r="B59" s="10"/>
      <c r="E59"/>
      <c r="F59"/>
    </row>
  </sheetData>
  <mergeCells count="2">
    <mergeCell ref="A1:B1"/>
    <mergeCell ref="A45:F4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E25" sqref="E25"/>
    </sheetView>
  </sheetViews>
  <sheetFormatPr defaultRowHeight="15"/>
  <cols>
    <col min="2" max="2" width="49.7109375" customWidth="1"/>
    <col min="3" max="3" width="27.42578125" style="30" customWidth="1"/>
    <col min="4" max="5" width="10.7109375" style="38" customWidth="1"/>
    <col min="6" max="6" width="10.7109375" customWidth="1"/>
    <col min="9" max="9" width="9.42578125" customWidth="1"/>
    <col min="10" max="10" width="42.85546875" customWidth="1"/>
    <col min="11" max="11" width="29.42578125" customWidth="1"/>
    <col min="12" max="14" width="10.7109375" customWidth="1"/>
  </cols>
  <sheetData>
    <row r="1" spans="1:6">
      <c r="A1" s="66" t="s">
        <v>7</v>
      </c>
      <c r="B1" s="66"/>
      <c r="C1" s="28" t="s">
        <v>8</v>
      </c>
      <c r="D1" s="28">
        <v>1</v>
      </c>
      <c r="E1" s="28">
        <v>2</v>
      </c>
      <c r="F1" s="14">
        <v>3</v>
      </c>
    </row>
    <row r="2" spans="1:6">
      <c r="A2" s="68" t="s">
        <v>114</v>
      </c>
      <c r="B2" s="69"/>
      <c r="C2" s="69"/>
      <c r="D2" s="69"/>
      <c r="E2" s="69"/>
      <c r="F2" s="70"/>
    </row>
    <row r="3" spans="1:6">
      <c r="A3" s="18"/>
      <c r="B3" s="24" t="s">
        <v>115</v>
      </c>
      <c r="C3" s="29">
        <v>4110</v>
      </c>
      <c r="D3" s="29"/>
      <c r="E3" s="29"/>
      <c r="F3" s="25"/>
    </row>
    <row r="4" spans="1:6">
      <c r="A4" s="18"/>
      <c r="B4" s="71" t="s">
        <v>116</v>
      </c>
      <c r="C4" s="72"/>
      <c r="D4" s="72"/>
      <c r="E4" s="72"/>
      <c r="F4" s="73"/>
    </row>
    <row r="5" spans="1:6">
      <c r="A5" s="18"/>
      <c r="B5" s="26" t="s">
        <v>118</v>
      </c>
      <c r="C5" s="29">
        <v>4111</v>
      </c>
      <c r="D5" s="29"/>
      <c r="E5" s="29"/>
      <c r="F5" s="25"/>
    </row>
    <row r="6" spans="1:6" ht="30">
      <c r="A6" s="18"/>
      <c r="B6" s="26" t="s">
        <v>119</v>
      </c>
      <c r="C6" s="29">
        <v>4112</v>
      </c>
      <c r="D6" s="29"/>
      <c r="E6" s="29"/>
      <c r="F6" s="25"/>
    </row>
    <row r="7" spans="1:6">
      <c r="A7" s="18"/>
      <c r="B7" s="26" t="s">
        <v>120</v>
      </c>
      <c r="C7" s="29">
        <v>4113</v>
      </c>
      <c r="D7" s="29"/>
      <c r="E7" s="29"/>
      <c r="F7" s="25"/>
    </row>
    <row r="8" spans="1:6">
      <c r="A8" s="18"/>
      <c r="B8" s="26" t="s">
        <v>121</v>
      </c>
      <c r="C8" s="29">
        <v>4119</v>
      </c>
      <c r="D8" s="36"/>
      <c r="E8" s="36"/>
      <c r="F8" s="27"/>
    </row>
    <row r="9" spans="1:6">
      <c r="A9" s="18"/>
      <c r="B9" s="24" t="s">
        <v>117</v>
      </c>
      <c r="C9" s="29">
        <v>4120</v>
      </c>
      <c r="D9" s="36"/>
      <c r="E9" s="36"/>
      <c r="F9" s="27"/>
    </row>
    <row r="10" spans="1:6">
      <c r="A10" s="18"/>
      <c r="B10" s="71" t="s">
        <v>116</v>
      </c>
      <c r="C10" s="72"/>
      <c r="D10" s="72"/>
      <c r="E10" s="72"/>
      <c r="F10" s="73"/>
    </row>
    <row r="11" spans="1:6">
      <c r="A11" s="18"/>
      <c r="B11" s="26" t="s">
        <v>122</v>
      </c>
      <c r="C11" s="29">
        <v>4121</v>
      </c>
      <c r="D11" s="29"/>
      <c r="E11" s="29"/>
      <c r="F11" s="25"/>
    </row>
    <row r="12" spans="1:6">
      <c r="A12" s="18"/>
      <c r="B12" s="26" t="s">
        <v>123</v>
      </c>
      <c r="C12" s="29">
        <v>4122</v>
      </c>
      <c r="D12" s="29"/>
      <c r="E12" s="29"/>
      <c r="F12" s="25"/>
    </row>
    <row r="13" spans="1:6">
      <c r="A13" s="18"/>
      <c r="B13" s="26" t="s">
        <v>124</v>
      </c>
      <c r="C13" s="29">
        <v>4123</v>
      </c>
      <c r="D13" s="29"/>
      <c r="E13" s="29"/>
      <c r="F13" s="25"/>
    </row>
    <row r="14" spans="1:6">
      <c r="A14" s="18"/>
      <c r="B14" s="26" t="s">
        <v>125</v>
      </c>
      <c r="C14" s="29">
        <v>4124</v>
      </c>
      <c r="D14" s="29"/>
      <c r="E14" s="29"/>
      <c r="F14" s="25"/>
    </row>
    <row r="15" spans="1:6">
      <c r="A15" s="18"/>
      <c r="B15" s="26" t="s">
        <v>126</v>
      </c>
      <c r="C15" s="29">
        <v>4129</v>
      </c>
      <c r="D15" s="29"/>
      <c r="E15" s="29"/>
      <c r="F15" s="25"/>
    </row>
    <row r="16" spans="1:6" ht="29.25">
      <c r="A16" s="18"/>
      <c r="B16" s="24" t="s">
        <v>127</v>
      </c>
      <c r="C16" s="29">
        <v>4100</v>
      </c>
      <c r="D16" s="36"/>
      <c r="E16" s="36"/>
      <c r="F16" s="27"/>
    </row>
    <row r="17" spans="1:6">
      <c r="A17" s="68" t="s">
        <v>128</v>
      </c>
      <c r="B17" s="69"/>
      <c r="C17" s="69"/>
      <c r="D17" s="69"/>
      <c r="E17" s="69"/>
      <c r="F17" s="70"/>
    </row>
    <row r="18" spans="1:6">
      <c r="A18" s="18"/>
      <c r="B18" s="24" t="s">
        <v>115</v>
      </c>
      <c r="C18" s="29">
        <v>4210</v>
      </c>
      <c r="D18" s="29"/>
      <c r="E18" s="29"/>
      <c r="F18" s="25"/>
    </row>
    <row r="19" spans="1:6">
      <c r="A19" s="18"/>
      <c r="B19" s="71" t="s">
        <v>116</v>
      </c>
      <c r="C19" s="72"/>
      <c r="D19" s="72"/>
      <c r="E19" s="72"/>
      <c r="F19" s="73"/>
    </row>
    <row r="20" spans="1:6" ht="30">
      <c r="A20" s="18"/>
      <c r="B20" s="26" t="s">
        <v>129</v>
      </c>
      <c r="C20" s="29">
        <v>4211</v>
      </c>
      <c r="D20" s="29"/>
      <c r="E20" s="29"/>
      <c r="F20" s="25"/>
    </row>
    <row r="21" spans="1:6" ht="30">
      <c r="A21" s="18"/>
      <c r="B21" s="26" t="s">
        <v>130</v>
      </c>
      <c r="C21" s="29">
        <v>4212</v>
      </c>
      <c r="D21" s="29"/>
      <c r="E21" s="29"/>
      <c r="F21" s="25"/>
    </row>
    <row r="22" spans="1:6" ht="30">
      <c r="A22" s="18"/>
      <c r="B22" s="26" t="s">
        <v>131</v>
      </c>
      <c r="C22" s="29">
        <v>4213</v>
      </c>
      <c r="D22" s="29"/>
      <c r="E22" s="29"/>
      <c r="F22" s="25"/>
    </row>
    <row r="23" spans="1:6">
      <c r="A23" s="18"/>
      <c r="B23" s="26" t="s">
        <v>132</v>
      </c>
      <c r="C23" s="29">
        <v>4214</v>
      </c>
      <c r="D23" s="29"/>
      <c r="E23" s="29"/>
      <c r="F23" s="25"/>
    </row>
    <row r="24" spans="1:6">
      <c r="A24" s="18"/>
      <c r="B24" s="26" t="s">
        <v>121</v>
      </c>
      <c r="C24" s="29">
        <v>4219</v>
      </c>
      <c r="D24" s="29"/>
      <c r="E24" s="29"/>
      <c r="F24" s="25"/>
    </row>
    <row r="25" spans="1:6">
      <c r="A25" s="18"/>
      <c r="B25" s="24" t="s">
        <v>117</v>
      </c>
      <c r="C25" s="29">
        <v>4220</v>
      </c>
      <c r="D25" s="29"/>
      <c r="E25" s="29"/>
      <c r="F25" s="25"/>
    </row>
    <row r="26" spans="1:6">
      <c r="A26" s="18"/>
      <c r="B26" s="71" t="s">
        <v>116</v>
      </c>
      <c r="C26" s="72"/>
      <c r="D26" s="72"/>
      <c r="E26" s="72"/>
      <c r="F26" s="73"/>
    </row>
    <row r="27" spans="1:6" ht="45">
      <c r="A27" s="18"/>
      <c r="B27" s="26" t="s">
        <v>133</v>
      </c>
      <c r="C27" s="29">
        <v>4221</v>
      </c>
      <c r="D27" s="29"/>
      <c r="E27" s="29"/>
      <c r="F27" s="25"/>
    </row>
    <row r="28" spans="1:6" ht="30">
      <c r="A28" s="18"/>
      <c r="B28" s="26" t="s">
        <v>134</v>
      </c>
      <c r="C28" s="29">
        <v>4222</v>
      </c>
      <c r="D28" s="29"/>
      <c r="E28" s="29"/>
      <c r="F28" s="25"/>
    </row>
    <row r="29" spans="1:6" ht="45">
      <c r="A29" s="18"/>
      <c r="B29" s="26" t="s">
        <v>135</v>
      </c>
      <c r="C29" s="29">
        <v>4223</v>
      </c>
      <c r="D29" s="29"/>
      <c r="E29" s="29"/>
      <c r="F29" s="25"/>
    </row>
    <row r="30" spans="1:6" ht="30">
      <c r="A30" s="18"/>
      <c r="B30" s="26" t="s">
        <v>136</v>
      </c>
      <c r="C30" s="29">
        <v>4224</v>
      </c>
      <c r="D30" s="29"/>
      <c r="E30" s="29"/>
      <c r="F30" s="25"/>
    </row>
    <row r="31" spans="1:6">
      <c r="A31" s="18"/>
      <c r="B31" s="26" t="s">
        <v>137</v>
      </c>
      <c r="C31" s="29">
        <v>4229</v>
      </c>
      <c r="D31" s="29"/>
      <c r="E31" s="29"/>
      <c r="F31" s="25"/>
    </row>
    <row r="32" spans="1:6" ht="29.25">
      <c r="A32" s="18"/>
      <c r="B32" s="24" t="s">
        <v>138</v>
      </c>
      <c r="C32" s="29">
        <v>4200</v>
      </c>
      <c r="D32" s="29"/>
      <c r="E32" s="29"/>
      <c r="F32" s="25"/>
    </row>
    <row r="33" spans="1:6">
      <c r="A33" s="68" t="s">
        <v>139</v>
      </c>
      <c r="B33" s="69"/>
      <c r="C33" s="69"/>
      <c r="D33" s="69"/>
      <c r="E33" s="69"/>
      <c r="F33" s="70"/>
    </row>
    <row r="34" spans="1:6">
      <c r="A34" s="18"/>
      <c r="B34" s="24" t="s">
        <v>115</v>
      </c>
      <c r="C34" s="29">
        <v>4310</v>
      </c>
      <c r="D34" s="29"/>
      <c r="E34" s="29"/>
      <c r="F34" s="25"/>
    </row>
    <row r="35" spans="1:6">
      <c r="A35" s="18"/>
      <c r="B35" s="71" t="s">
        <v>116</v>
      </c>
      <c r="C35" s="72"/>
      <c r="D35" s="72"/>
      <c r="E35" s="72"/>
      <c r="F35" s="73"/>
    </row>
    <row r="36" spans="1:6">
      <c r="A36" s="18"/>
      <c r="B36" s="26" t="s">
        <v>140</v>
      </c>
      <c r="C36" s="29">
        <v>4311</v>
      </c>
      <c r="D36" s="29"/>
      <c r="E36" s="29"/>
      <c r="F36" s="25"/>
    </row>
    <row r="37" spans="1:6">
      <c r="A37" s="18"/>
      <c r="B37" s="26" t="s">
        <v>141</v>
      </c>
      <c r="C37" s="29">
        <v>4312</v>
      </c>
      <c r="D37" s="29"/>
      <c r="E37" s="29"/>
      <c r="F37" s="25"/>
    </row>
    <row r="38" spans="1:6">
      <c r="A38" s="18"/>
      <c r="B38" s="26" t="s">
        <v>142</v>
      </c>
      <c r="C38" s="29">
        <v>4313</v>
      </c>
      <c r="D38" s="29"/>
      <c r="E38" s="29"/>
      <c r="F38" s="25"/>
    </row>
    <row r="39" spans="1:6" ht="30">
      <c r="A39" s="18"/>
      <c r="B39" s="26" t="s">
        <v>143</v>
      </c>
      <c r="C39" s="29">
        <v>4314</v>
      </c>
      <c r="D39" s="29"/>
      <c r="E39" s="29"/>
      <c r="F39" s="25"/>
    </row>
    <row r="40" spans="1:6">
      <c r="A40" s="18"/>
      <c r="B40" s="26" t="s">
        <v>144</v>
      </c>
      <c r="C40" s="29">
        <v>4319</v>
      </c>
      <c r="D40" s="29"/>
      <c r="E40" s="29"/>
      <c r="F40" s="25"/>
    </row>
    <row r="41" spans="1:6">
      <c r="A41" s="18"/>
      <c r="B41" s="24" t="s">
        <v>117</v>
      </c>
      <c r="C41" s="29">
        <v>4320</v>
      </c>
      <c r="D41" s="29"/>
      <c r="E41" s="29"/>
      <c r="F41" s="25"/>
    </row>
    <row r="42" spans="1:6">
      <c r="A42" s="18"/>
      <c r="B42" s="71" t="s">
        <v>116</v>
      </c>
      <c r="C42" s="72"/>
      <c r="D42" s="72"/>
      <c r="E42" s="72"/>
      <c r="F42" s="73"/>
    </row>
    <row r="43" spans="1:6" ht="45">
      <c r="A43" s="18"/>
      <c r="B43" s="26" t="s">
        <v>145</v>
      </c>
      <c r="C43" s="29">
        <v>4321</v>
      </c>
      <c r="D43" s="29"/>
      <c r="E43" s="29"/>
      <c r="F43" s="25"/>
    </row>
    <row r="44" spans="1:6" ht="45">
      <c r="A44" s="18"/>
      <c r="B44" s="31" t="s">
        <v>146</v>
      </c>
      <c r="C44" s="35">
        <v>4322</v>
      </c>
      <c r="D44" s="35"/>
      <c r="E44" s="35"/>
      <c r="F44" s="18"/>
    </row>
    <row r="45" spans="1:6" ht="30">
      <c r="A45" s="18"/>
      <c r="B45" s="31" t="s">
        <v>147</v>
      </c>
      <c r="C45" s="35">
        <v>4323</v>
      </c>
      <c r="D45" s="35"/>
      <c r="E45" s="35"/>
      <c r="F45" s="18"/>
    </row>
    <row r="46" spans="1:6">
      <c r="A46" s="18"/>
      <c r="B46" s="31" t="s">
        <v>137</v>
      </c>
      <c r="C46" s="35">
        <v>4329</v>
      </c>
      <c r="D46" s="35"/>
      <c r="E46" s="35"/>
      <c r="F46" s="18"/>
    </row>
    <row r="47" spans="1:6" ht="29.25">
      <c r="A47" s="18"/>
      <c r="B47" s="34" t="s">
        <v>148</v>
      </c>
      <c r="C47" s="35">
        <v>4300</v>
      </c>
      <c r="D47" s="35"/>
      <c r="E47" s="35"/>
      <c r="F47" s="18"/>
    </row>
    <row r="48" spans="1:6" ht="29.25">
      <c r="A48" s="18"/>
      <c r="B48" s="34" t="s">
        <v>149</v>
      </c>
      <c r="C48" s="35">
        <v>4400</v>
      </c>
      <c r="D48" s="39"/>
      <c r="E48" s="39"/>
      <c r="F48" s="18"/>
    </row>
  </sheetData>
  <mergeCells count="10">
    <mergeCell ref="A1:B1"/>
    <mergeCell ref="A2:F2"/>
    <mergeCell ref="B42:F42"/>
    <mergeCell ref="B35:F35"/>
    <mergeCell ref="B4:F4"/>
    <mergeCell ref="B10:F10"/>
    <mergeCell ref="A17:F17"/>
    <mergeCell ref="B19:F19"/>
    <mergeCell ref="B26:F26"/>
    <mergeCell ref="A33:F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topLeftCell="H1" workbookViewId="0">
      <selection activeCell="E20" sqref="E20"/>
    </sheetView>
  </sheetViews>
  <sheetFormatPr defaultRowHeight="15"/>
  <cols>
    <col min="2" max="2" width="42.85546875" customWidth="1"/>
    <col min="3" max="3" width="27.28515625" customWidth="1"/>
    <col min="4" max="6" width="10.7109375" customWidth="1"/>
    <col min="9" max="9" width="11" customWidth="1"/>
    <col min="10" max="10" width="48.85546875" customWidth="1"/>
    <col min="11" max="11" width="27.42578125" customWidth="1"/>
    <col min="12" max="14" width="10.7109375" customWidth="1"/>
  </cols>
  <sheetData>
    <row r="1" spans="1:14">
      <c r="A1" s="66" t="s">
        <v>7</v>
      </c>
      <c r="B1" s="66"/>
      <c r="C1" s="28" t="s">
        <v>8</v>
      </c>
      <c r="D1" s="28">
        <v>1</v>
      </c>
      <c r="E1" s="28">
        <v>2</v>
      </c>
      <c r="F1" s="14">
        <v>3</v>
      </c>
      <c r="I1" s="11" t="s">
        <v>46</v>
      </c>
      <c r="J1" s="11" t="s">
        <v>47</v>
      </c>
      <c r="K1" s="11" t="s">
        <v>48</v>
      </c>
      <c r="L1" s="11">
        <v>1</v>
      </c>
      <c r="M1" s="11">
        <v>2</v>
      </c>
      <c r="N1" s="11">
        <v>3</v>
      </c>
    </row>
    <row r="2" spans="1:14">
      <c r="A2" s="33"/>
      <c r="B2" s="33" t="s">
        <v>150</v>
      </c>
      <c r="C2" s="35">
        <v>2110</v>
      </c>
      <c r="D2" s="35">
        <v>6187805</v>
      </c>
      <c r="E2" s="35">
        <v>5979078</v>
      </c>
      <c r="F2" s="35"/>
      <c r="I2" s="12" t="s">
        <v>168</v>
      </c>
      <c r="J2" s="21" t="s">
        <v>150</v>
      </c>
      <c r="K2" s="12">
        <v>2110</v>
      </c>
      <c r="L2" s="12">
        <f t="shared" ref="L2:M7" si="0">D2</f>
        <v>6187805</v>
      </c>
      <c r="M2" s="12">
        <f t="shared" si="0"/>
        <v>5979078</v>
      </c>
      <c r="N2" s="12"/>
    </row>
    <row r="3" spans="1:14">
      <c r="A3" s="33"/>
      <c r="B3" s="37" t="s">
        <v>151</v>
      </c>
      <c r="C3" s="29">
        <v>2120</v>
      </c>
      <c r="D3" s="29">
        <v>3423870</v>
      </c>
      <c r="E3" s="29">
        <v>3558046</v>
      </c>
      <c r="F3" s="29"/>
      <c r="I3" s="12" t="s">
        <v>169</v>
      </c>
      <c r="J3" s="21" t="s">
        <v>188</v>
      </c>
      <c r="K3" s="12">
        <v>2120</v>
      </c>
      <c r="L3" s="12">
        <f t="shared" si="0"/>
        <v>3423870</v>
      </c>
      <c r="M3" s="12">
        <f t="shared" si="0"/>
        <v>3558046</v>
      </c>
      <c r="N3" s="12"/>
    </row>
    <row r="4" spans="1:14">
      <c r="A4" s="33"/>
      <c r="B4" s="43" t="s">
        <v>152</v>
      </c>
      <c r="C4" s="40">
        <v>2100</v>
      </c>
      <c r="D4" s="29">
        <v>2763935</v>
      </c>
      <c r="E4" s="29">
        <v>2421032</v>
      </c>
      <c r="F4" s="29"/>
      <c r="I4" s="12" t="s">
        <v>170</v>
      </c>
      <c r="J4" s="21" t="s">
        <v>189</v>
      </c>
      <c r="K4" s="12">
        <v>2100</v>
      </c>
      <c r="L4" s="23">
        <f t="shared" si="0"/>
        <v>2763935</v>
      </c>
      <c r="M4" s="23">
        <f t="shared" si="0"/>
        <v>2421032</v>
      </c>
      <c r="N4" s="12"/>
    </row>
    <row r="5" spans="1:14">
      <c r="A5" s="33"/>
      <c r="B5" s="37" t="s">
        <v>153</v>
      </c>
      <c r="C5" s="29">
        <v>2210</v>
      </c>
      <c r="D5" s="29">
        <v>47669</v>
      </c>
      <c r="E5" s="29">
        <v>80261</v>
      </c>
      <c r="F5" s="29"/>
      <c r="I5" s="12" t="s">
        <v>171</v>
      </c>
      <c r="J5" s="21" t="s">
        <v>153</v>
      </c>
      <c r="K5" s="12">
        <v>2210</v>
      </c>
      <c r="L5" s="12">
        <f t="shared" si="0"/>
        <v>47669</v>
      </c>
      <c r="M5" s="12">
        <f t="shared" si="0"/>
        <v>80261</v>
      </c>
      <c r="N5" s="12"/>
    </row>
    <row r="6" spans="1:14">
      <c r="A6" s="33"/>
      <c r="B6" s="37" t="s">
        <v>154</v>
      </c>
      <c r="C6" s="29">
        <v>2220</v>
      </c>
      <c r="D6" s="29">
        <v>791731</v>
      </c>
      <c r="E6" s="29">
        <v>921772</v>
      </c>
      <c r="F6" s="29"/>
      <c r="I6" s="12" t="s">
        <v>172</v>
      </c>
      <c r="J6" s="21" t="s">
        <v>154</v>
      </c>
      <c r="K6" s="12">
        <v>2220</v>
      </c>
      <c r="L6" s="12">
        <f t="shared" si="0"/>
        <v>791731</v>
      </c>
      <c r="M6" s="12">
        <f t="shared" si="0"/>
        <v>921772</v>
      </c>
      <c r="N6" s="12"/>
    </row>
    <row r="7" spans="1:14">
      <c r="A7" s="33"/>
      <c r="B7" s="43" t="s">
        <v>155</v>
      </c>
      <c r="C7" s="40">
        <v>2200</v>
      </c>
      <c r="D7" s="29">
        <v>1924535</v>
      </c>
      <c r="E7" s="29">
        <v>1418999</v>
      </c>
      <c r="F7" s="29"/>
      <c r="I7" s="12" t="s">
        <v>173</v>
      </c>
      <c r="J7" s="21" t="s">
        <v>190</v>
      </c>
      <c r="K7" s="12">
        <v>2200</v>
      </c>
      <c r="L7" s="12">
        <f t="shared" si="0"/>
        <v>1924535</v>
      </c>
      <c r="M7" s="12">
        <f t="shared" si="0"/>
        <v>1418999</v>
      </c>
      <c r="N7" s="12"/>
    </row>
    <row r="8" spans="1:14">
      <c r="A8" s="33"/>
      <c r="B8" s="37" t="s">
        <v>156</v>
      </c>
      <c r="C8" s="29">
        <v>2310</v>
      </c>
      <c r="D8" s="36"/>
      <c r="E8" s="36"/>
      <c r="F8" s="36"/>
      <c r="I8" s="12" t="s">
        <v>174</v>
      </c>
      <c r="J8" s="21" t="s">
        <v>191</v>
      </c>
      <c r="K8" s="12">
        <v>2330</v>
      </c>
      <c r="L8" s="12">
        <f t="shared" ref="L8:M12" si="1">D10</f>
        <v>0</v>
      </c>
      <c r="M8" s="12">
        <f t="shared" si="1"/>
        <v>0</v>
      </c>
      <c r="N8" s="12"/>
    </row>
    <row r="9" spans="1:14">
      <c r="A9" s="33"/>
      <c r="B9" s="37" t="s">
        <v>157</v>
      </c>
      <c r="C9" s="29">
        <v>2320</v>
      </c>
      <c r="D9" s="36"/>
      <c r="E9" s="36"/>
      <c r="F9" s="36"/>
      <c r="I9" s="12" t="s">
        <v>175</v>
      </c>
      <c r="J9" s="21" t="s">
        <v>159</v>
      </c>
      <c r="K9" s="12">
        <v>2340</v>
      </c>
      <c r="L9" s="12">
        <f t="shared" si="1"/>
        <v>0</v>
      </c>
      <c r="M9" s="12">
        <f t="shared" si="1"/>
        <v>0</v>
      </c>
      <c r="N9" s="12"/>
    </row>
    <row r="10" spans="1:14">
      <c r="A10" s="33"/>
      <c r="B10" s="37" t="s">
        <v>158</v>
      </c>
      <c r="C10" s="29">
        <v>2330</v>
      </c>
      <c r="D10" s="29"/>
      <c r="E10" s="29"/>
      <c r="F10" s="29"/>
      <c r="I10" s="12" t="s">
        <v>176</v>
      </c>
      <c r="J10" s="21" t="s">
        <v>160</v>
      </c>
      <c r="K10" s="12">
        <v>2350</v>
      </c>
      <c r="L10" s="12">
        <f t="shared" si="1"/>
        <v>0</v>
      </c>
      <c r="M10" s="12">
        <f t="shared" si="1"/>
        <v>0</v>
      </c>
      <c r="N10" s="12"/>
    </row>
    <row r="11" spans="1:14">
      <c r="A11" s="33"/>
      <c r="B11" s="37" t="s">
        <v>159</v>
      </c>
      <c r="C11" s="29">
        <v>2340</v>
      </c>
      <c r="D11" s="29"/>
      <c r="E11" s="29"/>
      <c r="F11" s="29"/>
      <c r="I11" s="12" t="s">
        <v>177</v>
      </c>
      <c r="J11" s="21" t="s">
        <v>192</v>
      </c>
      <c r="K11" s="12">
        <v>2300</v>
      </c>
      <c r="L11" s="12">
        <f t="shared" si="1"/>
        <v>1641976</v>
      </c>
      <c r="M11" s="12">
        <f t="shared" si="1"/>
        <v>1045344</v>
      </c>
      <c r="N11" s="12"/>
    </row>
    <row r="12" spans="1:14">
      <c r="A12" s="33"/>
      <c r="B12" s="37" t="s">
        <v>160</v>
      </c>
      <c r="C12" s="29">
        <v>2350</v>
      </c>
      <c r="D12" s="29"/>
      <c r="E12" s="29"/>
      <c r="F12" s="29"/>
      <c r="I12" s="12" t="s">
        <v>178</v>
      </c>
      <c r="J12" s="21" t="s">
        <v>193</v>
      </c>
      <c r="K12" s="12">
        <v>2410</v>
      </c>
      <c r="L12" s="12">
        <f t="shared" si="1"/>
        <v>0</v>
      </c>
      <c r="M12" s="12">
        <f t="shared" si="1"/>
        <v>0</v>
      </c>
      <c r="N12" s="12"/>
    </row>
    <row r="13" spans="1:14">
      <c r="A13" s="33"/>
      <c r="B13" s="43" t="s">
        <v>161</v>
      </c>
      <c r="C13" s="40">
        <v>2300</v>
      </c>
      <c r="D13" s="29">
        <v>1641976</v>
      </c>
      <c r="E13" s="29">
        <v>1045344</v>
      </c>
      <c r="F13" s="29"/>
      <c r="I13" s="12" t="s">
        <v>179</v>
      </c>
      <c r="J13" s="21" t="s">
        <v>194</v>
      </c>
      <c r="K13" s="12">
        <v>2400</v>
      </c>
      <c r="L13" s="12">
        <f>D19</f>
        <v>1309808</v>
      </c>
      <c r="M13" s="12">
        <f>E19</f>
        <v>878038</v>
      </c>
      <c r="N13" s="12"/>
    </row>
    <row r="14" spans="1:14">
      <c r="A14" s="33"/>
      <c r="B14" s="37" t="s">
        <v>162</v>
      </c>
      <c r="C14" s="29">
        <v>2410</v>
      </c>
      <c r="D14" s="29"/>
      <c r="E14" s="29"/>
      <c r="F14" s="29"/>
      <c r="I14" s="12" t="s">
        <v>180</v>
      </c>
      <c r="J14" s="21" t="s">
        <v>195</v>
      </c>
      <c r="K14" s="12" t="s">
        <v>203</v>
      </c>
      <c r="L14" s="50">
        <f>L4/L2*100</f>
        <v>44.667454775966597</v>
      </c>
      <c r="M14" s="50">
        <f>M4/M2*100</f>
        <v>40.491727988830384</v>
      </c>
      <c r="N14" s="12"/>
    </row>
    <row r="15" spans="1:14" ht="30">
      <c r="A15" s="33"/>
      <c r="B15" s="37" t="s">
        <v>163</v>
      </c>
      <c r="C15" s="29">
        <v>2421</v>
      </c>
      <c r="D15" s="29"/>
      <c r="E15" s="29"/>
      <c r="F15" s="29"/>
      <c r="I15" s="47" t="s">
        <v>181</v>
      </c>
      <c r="J15" s="49" t="s">
        <v>196</v>
      </c>
      <c r="K15" s="12" t="s">
        <v>204</v>
      </c>
      <c r="L15" s="50">
        <f>L7/L2*100</f>
        <v>31.102062847811141</v>
      </c>
      <c r="M15" s="50">
        <f>M7/M2*100</f>
        <v>23.732739395605812</v>
      </c>
      <c r="N15" s="12"/>
    </row>
    <row r="16" spans="1:14" ht="30">
      <c r="A16" s="33"/>
      <c r="B16" s="37" t="s">
        <v>164</v>
      </c>
      <c r="C16" s="29">
        <v>2430</v>
      </c>
      <c r="D16" s="36"/>
      <c r="E16" s="36"/>
      <c r="F16" s="36"/>
      <c r="I16" s="48" t="s">
        <v>182</v>
      </c>
      <c r="J16" s="32" t="s">
        <v>197</v>
      </c>
      <c r="K16" s="12" t="s">
        <v>205</v>
      </c>
      <c r="L16" s="50">
        <f>L3/L2*100</f>
        <v>55.332545224033403</v>
      </c>
      <c r="M16" s="50">
        <f>M3/M2*100</f>
        <v>59.508272011169616</v>
      </c>
      <c r="N16" s="12"/>
    </row>
    <row r="17" spans="1:14">
      <c r="A17" s="33"/>
      <c r="B17" s="41" t="s">
        <v>165</v>
      </c>
      <c r="C17" s="42">
        <v>2450</v>
      </c>
      <c r="D17" s="35"/>
      <c r="E17" s="35"/>
      <c r="F17" s="35"/>
      <c r="I17" s="46" t="s">
        <v>183</v>
      </c>
      <c r="J17" s="13" t="s">
        <v>198</v>
      </c>
      <c r="K17" s="12" t="s">
        <v>206</v>
      </c>
      <c r="L17" s="50">
        <f>L5/L2*100</f>
        <v>0.77037010700886666</v>
      </c>
      <c r="M17" s="50">
        <f>M5/M2*100</f>
        <v>1.342364157149313</v>
      </c>
      <c r="N17" s="12"/>
    </row>
    <row r="18" spans="1:14">
      <c r="A18" s="33"/>
      <c r="B18" s="41" t="s">
        <v>166</v>
      </c>
      <c r="C18" s="42">
        <v>2460</v>
      </c>
      <c r="D18" s="35"/>
      <c r="E18" s="35"/>
      <c r="F18" s="35"/>
      <c r="I18" s="46" t="s">
        <v>184</v>
      </c>
      <c r="J18" s="13" t="s">
        <v>199</v>
      </c>
      <c r="K18" s="12" t="s">
        <v>207</v>
      </c>
      <c r="L18" s="50">
        <f>L6/L2*100</f>
        <v>12.795021821146593</v>
      </c>
      <c r="M18" s="50">
        <f>M6/M2*100</f>
        <v>15.41662443607526</v>
      </c>
      <c r="N18" s="12"/>
    </row>
    <row r="19" spans="1:14">
      <c r="A19" s="33"/>
      <c r="B19" s="44" t="s">
        <v>167</v>
      </c>
      <c r="C19" s="45">
        <v>2400</v>
      </c>
      <c r="D19" s="35">
        <v>1309808</v>
      </c>
      <c r="E19" s="35">
        <v>878038</v>
      </c>
      <c r="F19" s="35"/>
      <c r="I19" s="46" t="s">
        <v>185</v>
      </c>
      <c r="J19" s="13" t="s">
        <v>200</v>
      </c>
      <c r="K19" s="12" t="s">
        <v>208</v>
      </c>
      <c r="L19" s="50">
        <f>L8/L2*100</f>
        <v>0</v>
      </c>
      <c r="M19" s="50">
        <f>M8/M2*100</f>
        <v>0</v>
      </c>
      <c r="N19" s="12"/>
    </row>
    <row r="20" spans="1:14">
      <c r="I20" s="46" t="s">
        <v>186</v>
      </c>
      <c r="J20" s="13" t="s">
        <v>201</v>
      </c>
      <c r="K20" s="12" t="s">
        <v>209</v>
      </c>
      <c r="L20" s="50">
        <f>L9/L2*100</f>
        <v>0</v>
      </c>
      <c r="M20" s="50">
        <f>M9/M2*100</f>
        <v>0</v>
      </c>
      <c r="N20" s="12"/>
    </row>
    <row r="21" spans="1:14">
      <c r="I21" s="46" t="s">
        <v>187</v>
      </c>
      <c r="J21" s="13" t="s">
        <v>202</v>
      </c>
      <c r="K21" s="12" t="s">
        <v>210</v>
      </c>
      <c r="L21" s="50">
        <f>L10/L2*100</f>
        <v>0</v>
      </c>
      <c r="M21" s="50">
        <f>M10/M2*100</f>
        <v>0</v>
      </c>
      <c r="N21" s="12"/>
    </row>
  </sheetData>
  <mergeCells count="1">
    <mergeCell ref="A1:B1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topLeftCell="D1" zoomScale="85" zoomScaleNormal="85" workbookViewId="0">
      <selection activeCell="M24" sqref="M24:O26"/>
    </sheetView>
  </sheetViews>
  <sheetFormatPr defaultRowHeight="15"/>
  <cols>
    <col min="2" max="2" width="36.5703125" customWidth="1"/>
    <col min="3" max="3" width="18.28515625" customWidth="1"/>
    <col min="7" max="8" width="4.28515625" customWidth="1"/>
    <col min="9" max="9" width="3.85546875" customWidth="1"/>
    <col min="10" max="10" width="11.140625" customWidth="1"/>
    <col min="11" max="11" width="36" customWidth="1"/>
    <col min="12" max="12" width="32.140625" customWidth="1"/>
  </cols>
  <sheetData>
    <row r="1" spans="1:15">
      <c r="A1" s="51"/>
      <c r="B1" s="52" t="s">
        <v>211</v>
      </c>
      <c r="C1" s="52" t="s">
        <v>8</v>
      </c>
      <c r="D1" s="52">
        <v>1</v>
      </c>
      <c r="E1" s="52">
        <v>2</v>
      </c>
      <c r="F1" s="52">
        <v>3</v>
      </c>
      <c r="J1" s="11" t="s">
        <v>46</v>
      </c>
      <c r="K1" s="11" t="s">
        <v>47</v>
      </c>
      <c r="L1" s="11" t="s">
        <v>48</v>
      </c>
      <c r="M1" s="11">
        <v>1</v>
      </c>
      <c r="N1" s="11">
        <v>2</v>
      </c>
      <c r="O1" s="11">
        <v>3</v>
      </c>
    </row>
    <row r="2" spans="1:15">
      <c r="A2" s="13"/>
      <c r="B2" s="13" t="s">
        <v>212</v>
      </c>
      <c r="C2" s="12">
        <v>5610</v>
      </c>
      <c r="D2" s="13">
        <v>742026</v>
      </c>
      <c r="E2" s="13">
        <v>778302</v>
      </c>
      <c r="F2" s="13"/>
      <c r="J2" s="12" t="s">
        <v>218</v>
      </c>
      <c r="K2" s="13" t="s">
        <v>212</v>
      </c>
      <c r="L2" s="12">
        <v>5610</v>
      </c>
      <c r="M2" s="13">
        <f>D2</f>
        <v>742026</v>
      </c>
      <c r="N2" s="13">
        <f t="shared" ref="N2:O2" si="0">E2</f>
        <v>778302</v>
      </c>
      <c r="O2" s="13">
        <f t="shared" si="0"/>
        <v>0</v>
      </c>
    </row>
    <row r="3" spans="1:15">
      <c r="A3" s="13"/>
      <c r="B3" s="13" t="s">
        <v>213</v>
      </c>
      <c r="C3" s="12">
        <v>5620</v>
      </c>
      <c r="D3" s="13">
        <v>1105315</v>
      </c>
      <c r="E3" s="13">
        <v>1304847</v>
      </c>
      <c r="F3" s="13"/>
      <c r="J3" s="12" t="s">
        <v>219</v>
      </c>
      <c r="K3" s="13" t="s">
        <v>220</v>
      </c>
      <c r="L3" s="12" t="s">
        <v>234</v>
      </c>
      <c r="M3" s="13">
        <f>D3+D4</f>
        <v>1397078</v>
      </c>
      <c r="N3" s="13">
        <f t="shared" ref="N3:O3" si="1">E3+E4</f>
        <v>1645859</v>
      </c>
      <c r="O3" s="13">
        <f t="shared" si="1"/>
        <v>0</v>
      </c>
    </row>
    <row r="4" spans="1:15">
      <c r="A4" s="13"/>
      <c r="B4" s="13" t="s">
        <v>214</v>
      </c>
      <c r="C4" s="12">
        <v>5630</v>
      </c>
      <c r="D4" s="13">
        <v>291763</v>
      </c>
      <c r="E4" s="13">
        <v>341012</v>
      </c>
      <c r="F4" s="13"/>
      <c r="J4" s="12" t="s">
        <v>221</v>
      </c>
      <c r="K4" s="13" t="s">
        <v>215</v>
      </c>
      <c r="L4" s="12">
        <v>5640</v>
      </c>
      <c r="M4" s="13">
        <f>D5</f>
        <v>949937</v>
      </c>
      <c r="N4" s="13">
        <f t="shared" ref="N4:O6" si="2">E5</f>
        <v>951434</v>
      </c>
      <c r="O4" s="13">
        <f t="shared" si="2"/>
        <v>0</v>
      </c>
    </row>
    <row r="5" spans="1:15">
      <c r="A5" s="13"/>
      <c r="B5" s="13" t="s">
        <v>215</v>
      </c>
      <c r="C5" s="12">
        <v>5640</v>
      </c>
      <c r="D5" s="13">
        <v>949937</v>
      </c>
      <c r="E5" s="13">
        <v>951434</v>
      </c>
      <c r="F5" s="13"/>
      <c r="J5" s="12" t="s">
        <v>222</v>
      </c>
      <c r="K5" s="13" t="s">
        <v>223</v>
      </c>
      <c r="L5" s="12">
        <v>5650</v>
      </c>
      <c r="M5" s="13">
        <f>D6</f>
        <v>1071650</v>
      </c>
      <c r="N5" s="13">
        <f t="shared" si="2"/>
        <v>999678</v>
      </c>
      <c r="O5" s="13">
        <f t="shared" si="2"/>
        <v>0</v>
      </c>
    </row>
    <row r="6" spans="1:15">
      <c r="A6" s="13"/>
      <c r="B6" s="13" t="s">
        <v>216</v>
      </c>
      <c r="C6" s="12">
        <v>5650</v>
      </c>
      <c r="D6" s="13">
        <v>1071650</v>
      </c>
      <c r="E6" s="13">
        <v>999678</v>
      </c>
      <c r="F6" s="13"/>
      <c r="J6" s="12" t="s">
        <v>224</v>
      </c>
      <c r="K6" s="13" t="s">
        <v>225</v>
      </c>
      <c r="L6" s="12">
        <v>5660</v>
      </c>
      <c r="M6" s="13">
        <f>D7</f>
        <v>4245883</v>
      </c>
      <c r="N6" s="13">
        <f t="shared" si="2"/>
        <v>4427620</v>
      </c>
      <c r="O6" s="13">
        <f t="shared" si="2"/>
        <v>0</v>
      </c>
    </row>
    <row r="7" spans="1:15">
      <c r="A7" s="13"/>
      <c r="B7" s="13" t="s">
        <v>217</v>
      </c>
      <c r="C7" s="12">
        <v>5660</v>
      </c>
      <c r="D7" s="13">
        <v>4245883</v>
      </c>
      <c r="E7" s="13">
        <v>4427620</v>
      </c>
      <c r="F7" s="13"/>
      <c r="J7" s="12" t="s">
        <v>226</v>
      </c>
      <c r="K7" s="13" t="s">
        <v>230</v>
      </c>
      <c r="L7" s="12" t="s">
        <v>235</v>
      </c>
      <c r="M7" s="53">
        <f>M2/M6*100</f>
        <v>17.476364751454526</v>
      </c>
      <c r="N7" s="53">
        <f>N2/N6*100</f>
        <v>17.578337797733319</v>
      </c>
      <c r="O7" s="13"/>
    </row>
    <row r="8" spans="1:15">
      <c r="J8" s="12" t="s">
        <v>227</v>
      </c>
      <c r="K8" s="13" t="s">
        <v>231</v>
      </c>
      <c r="L8" s="12" t="s">
        <v>236</v>
      </c>
      <c r="M8" s="53">
        <f>M3/M6*100</f>
        <v>32.904298116551963</v>
      </c>
      <c r="N8" s="53">
        <f>N3/N6*100</f>
        <v>37.172544165940167</v>
      </c>
      <c r="O8" s="13"/>
    </row>
    <row r="9" spans="1:15">
      <c r="J9" s="12" t="s">
        <v>228</v>
      </c>
      <c r="K9" s="13" t="s">
        <v>232</v>
      </c>
      <c r="L9" s="12" t="s">
        <v>237</v>
      </c>
      <c r="M9" s="53">
        <f>M4/M6*100</f>
        <v>22.373131807918401</v>
      </c>
      <c r="N9" s="53">
        <f>N4/N6*100</f>
        <v>21.488610133660973</v>
      </c>
      <c r="O9" s="13"/>
    </row>
    <row r="10" spans="1:15">
      <c r="J10" s="12" t="s">
        <v>229</v>
      </c>
      <c r="K10" s="13" t="s">
        <v>233</v>
      </c>
      <c r="L10" s="12" t="s">
        <v>238</v>
      </c>
      <c r="M10" s="53">
        <f>M5/M6*100</f>
        <v>25.239744006134885</v>
      </c>
      <c r="N10" s="53">
        <f>N5/N6*100</f>
        <v>22.578224870246316</v>
      </c>
      <c r="O10" s="13"/>
    </row>
    <row r="11" spans="1:15">
      <c r="M11">
        <f>SUM(M7:M10)</f>
        <v>97.993538682059778</v>
      </c>
      <c r="N11">
        <f>SUM(N7:N10)</f>
        <v>98.817716967580779</v>
      </c>
    </row>
    <row r="13" spans="1:15">
      <c r="J13" s="11" t="s">
        <v>46</v>
      </c>
      <c r="K13" s="11" t="s">
        <v>47</v>
      </c>
      <c r="L13" s="11" t="s">
        <v>48</v>
      </c>
      <c r="M13" s="11">
        <v>1</v>
      </c>
      <c r="N13" s="11">
        <v>2</v>
      </c>
      <c r="O13" s="11">
        <v>3</v>
      </c>
    </row>
    <row r="14" spans="1:15">
      <c r="J14" s="12" t="s">
        <v>239</v>
      </c>
      <c r="K14" s="13" t="s">
        <v>244</v>
      </c>
      <c r="L14" s="12" t="s">
        <v>249</v>
      </c>
      <c r="M14" s="53">
        <f>M2/'Задача 5'!L$2</f>
        <v>0.11991748285539056</v>
      </c>
      <c r="N14" s="53">
        <f>N2/'Задача 5'!M$2</f>
        <v>0.13017090594904432</v>
      </c>
      <c r="O14" s="13">
        <f t="shared" ref="O14" si="3">F14</f>
        <v>0</v>
      </c>
    </row>
    <row r="15" spans="1:15">
      <c r="J15" s="12" t="s">
        <v>240</v>
      </c>
      <c r="K15" s="13" t="s">
        <v>245</v>
      </c>
      <c r="L15" s="12" t="s">
        <v>250</v>
      </c>
      <c r="M15" s="53">
        <f>M3/'Задача 5'!L$2</f>
        <v>0.22577925451755509</v>
      </c>
      <c r="N15" s="53">
        <f>N3/'Задача 5'!M$2</f>
        <v>0.27526969877295465</v>
      </c>
      <c r="O15" s="13">
        <f t="shared" ref="O15" si="4">F15+F16</f>
        <v>0</v>
      </c>
    </row>
    <row r="16" spans="1:15">
      <c r="J16" s="12" t="s">
        <v>241</v>
      </c>
      <c r="K16" s="13" t="s">
        <v>246</v>
      </c>
      <c r="L16" s="12" t="s">
        <v>251</v>
      </c>
      <c r="M16" s="53">
        <f>M4/'Задача 5'!L$2</f>
        <v>0.15351760438475356</v>
      </c>
      <c r="N16" s="53">
        <f>N4/'Задача 5'!M$2</f>
        <v>0.15912720991430451</v>
      </c>
      <c r="O16" s="13">
        <f t="shared" ref="O16:O18" si="5">F17</f>
        <v>0</v>
      </c>
    </row>
    <row r="17" spans="10:15">
      <c r="J17" s="12" t="s">
        <v>242</v>
      </c>
      <c r="K17" s="13" t="s">
        <v>247</v>
      </c>
      <c r="L17" s="12" t="s">
        <v>252</v>
      </c>
      <c r="M17" s="53">
        <f>M5/'Задача 5'!L$2</f>
        <v>0.17318742268057899</v>
      </c>
      <c r="N17" s="53">
        <f>N5/'Задача 5'!M$2</f>
        <v>0.16719601249557206</v>
      </c>
      <c r="O17" s="13">
        <f t="shared" si="5"/>
        <v>0</v>
      </c>
    </row>
    <row r="18" spans="10:15">
      <c r="J18" s="12" t="s">
        <v>243</v>
      </c>
      <c r="K18" s="13" t="s">
        <v>248</v>
      </c>
      <c r="L18" s="12" t="s">
        <v>253</v>
      </c>
      <c r="M18" s="53">
        <f>M6/'Задача 5'!L$2</f>
        <v>0.68616948982716808</v>
      </c>
      <c r="N18" s="53">
        <f>N6/'Задача 5'!M$2</f>
        <v>0.74051885591725009</v>
      </c>
      <c r="O18" s="13">
        <f t="shared" si="5"/>
        <v>0</v>
      </c>
    </row>
    <row r="19" spans="10:15">
      <c r="J19" s="12" t="s">
        <v>171</v>
      </c>
      <c r="K19" s="13" t="s">
        <v>153</v>
      </c>
      <c r="L19" s="12">
        <v>2210</v>
      </c>
      <c r="M19" s="13">
        <f>'Задача 5'!D5</f>
        <v>47669</v>
      </c>
      <c r="N19" s="13">
        <f>'Задача 5'!E5</f>
        <v>80261</v>
      </c>
      <c r="O19" s="13"/>
    </row>
    <row r="20" spans="10:15">
      <c r="J20" s="12" t="s">
        <v>172</v>
      </c>
      <c r="K20" s="13" t="s">
        <v>154</v>
      </c>
      <c r="L20" s="12">
        <v>2220</v>
      </c>
      <c r="M20" s="13">
        <f>'Задача 5'!D6</f>
        <v>791731</v>
      </c>
      <c r="N20" s="13">
        <f>'Задача 5'!E6</f>
        <v>921772</v>
      </c>
      <c r="O20" s="13"/>
    </row>
    <row r="23" spans="10:15">
      <c r="J23" s="74" t="s">
        <v>0</v>
      </c>
      <c r="K23" s="75"/>
      <c r="L23" s="76"/>
      <c r="M23" s="11">
        <v>1</v>
      </c>
      <c r="N23" s="11">
        <v>2</v>
      </c>
      <c r="O23" s="11">
        <v>3</v>
      </c>
    </row>
    <row r="24" spans="10:15">
      <c r="J24" s="77" t="s">
        <v>254</v>
      </c>
      <c r="K24" s="78"/>
      <c r="L24" s="79"/>
      <c r="M24" s="61"/>
      <c r="N24" s="61"/>
      <c r="O24" s="61"/>
    </row>
    <row r="25" spans="10:15">
      <c r="J25" s="77" t="s">
        <v>255</v>
      </c>
      <c r="K25" s="78"/>
      <c r="L25" s="79"/>
      <c r="M25" s="61"/>
      <c r="N25" s="61"/>
      <c r="O25" s="61"/>
    </row>
    <row r="26" spans="10:15">
      <c r="J26" s="77" t="s">
        <v>256</v>
      </c>
      <c r="K26" s="78"/>
      <c r="L26" s="79"/>
      <c r="M26" s="61"/>
      <c r="N26" s="61"/>
      <c r="O26" s="61"/>
    </row>
  </sheetData>
  <mergeCells count="4">
    <mergeCell ref="J23:L23"/>
    <mergeCell ref="J24:L24"/>
    <mergeCell ref="J25:L25"/>
    <mergeCell ref="J26:L26"/>
  </mergeCells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C1" zoomScale="120" zoomScaleNormal="120" workbookViewId="0">
      <selection activeCell="D30" sqref="D30:E30"/>
    </sheetView>
  </sheetViews>
  <sheetFormatPr defaultRowHeight="15"/>
  <cols>
    <col min="1" max="1" width="10.42578125" customWidth="1"/>
    <col min="2" max="2" width="57.28515625" customWidth="1"/>
    <col min="3" max="3" width="27.85546875" customWidth="1"/>
    <col min="4" max="4" width="13.28515625" customWidth="1"/>
    <col min="5" max="5" width="11.42578125" customWidth="1"/>
    <col min="6" max="6" width="12.85546875" customWidth="1"/>
  </cols>
  <sheetData>
    <row r="1" spans="1:6">
      <c r="A1" s="80" t="s">
        <v>257</v>
      </c>
      <c r="B1" s="80"/>
      <c r="C1" s="80"/>
      <c r="D1" s="80"/>
      <c r="E1" s="80"/>
      <c r="F1" s="80"/>
    </row>
    <row r="2" spans="1:6">
      <c r="A2" s="11" t="s">
        <v>46</v>
      </c>
      <c r="B2" s="52" t="s">
        <v>47</v>
      </c>
      <c r="C2" s="52" t="s">
        <v>48</v>
      </c>
      <c r="D2" s="52">
        <v>1</v>
      </c>
      <c r="E2" s="52">
        <v>2</v>
      </c>
      <c r="F2" s="52">
        <v>3</v>
      </c>
    </row>
    <row r="3" spans="1:6">
      <c r="A3" s="12" t="s">
        <v>168</v>
      </c>
      <c r="B3" s="13" t="s">
        <v>150</v>
      </c>
      <c r="C3" s="12">
        <v>2110</v>
      </c>
      <c r="D3" s="57">
        <v>6187805</v>
      </c>
      <c r="E3" s="56">
        <v>5979078</v>
      </c>
      <c r="F3" s="56">
        <f>'Задача 5'!F2</f>
        <v>0</v>
      </c>
    </row>
    <row r="4" spans="1:6">
      <c r="A4" s="12" t="s">
        <v>258</v>
      </c>
      <c r="B4" s="13" t="s">
        <v>19</v>
      </c>
      <c r="C4" s="12">
        <v>1210</v>
      </c>
      <c r="D4" s="54">
        <v>902279</v>
      </c>
      <c r="E4" s="54">
        <v>901423</v>
      </c>
      <c r="F4" s="54">
        <v>1085693</v>
      </c>
    </row>
    <row r="5" spans="1:6">
      <c r="A5" s="12" t="s">
        <v>51</v>
      </c>
      <c r="B5" s="13" t="s">
        <v>63</v>
      </c>
      <c r="C5" s="12">
        <v>1200</v>
      </c>
      <c r="D5" s="54">
        <v>5277179</v>
      </c>
      <c r="E5" s="54">
        <v>2992781</v>
      </c>
      <c r="F5" s="54">
        <v>2382500</v>
      </c>
    </row>
    <row r="6" spans="1:6">
      <c r="A6" s="12" t="s">
        <v>49</v>
      </c>
      <c r="B6" s="13" t="s">
        <v>61</v>
      </c>
      <c r="C6" s="12">
        <v>1600</v>
      </c>
      <c r="D6" s="54">
        <v>16559004</v>
      </c>
      <c r="E6" s="54">
        <v>14767613</v>
      </c>
      <c r="F6" s="54">
        <v>14223681</v>
      </c>
    </row>
    <row r="7" spans="1:6">
      <c r="A7" s="12" t="s">
        <v>259</v>
      </c>
      <c r="B7" s="13" t="s">
        <v>262</v>
      </c>
      <c r="C7" s="12" t="s">
        <v>265</v>
      </c>
      <c r="D7" s="53">
        <f>D3/D6</f>
        <v>0.37368219731090108</v>
      </c>
      <c r="E7" s="53">
        <f t="shared" ref="E7:F7" si="0">E3/E6</f>
        <v>0.4048777551253544</v>
      </c>
      <c r="F7" s="13">
        <f t="shared" si="0"/>
        <v>0</v>
      </c>
    </row>
    <row r="8" spans="1:6">
      <c r="A8" s="12" t="s">
        <v>260</v>
      </c>
      <c r="B8" s="13" t="s">
        <v>263</v>
      </c>
      <c r="C8" s="12" t="s">
        <v>266</v>
      </c>
      <c r="D8" s="53">
        <f>D3/D5</f>
        <v>1.172559240457828</v>
      </c>
      <c r="E8" s="53">
        <f t="shared" ref="E8:F8" si="1">E3/E5</f>
        <v>1.9978334532329629</v>
      </c>
      <c r="F8" s="13">
        <f t="shared" si="1"/>
        <v>0</v>
      </c>
    </row>
    <row r="9" spans="1:6">
      <c r="A9" s="46" t="s">
        <v>261</v>
      </c>
      <c r="B9" s="13" t="s">
        <v>264</v>
      </c>
      <c r="C9" s="12" t="s">
        <v>267</v>
      </c>
      <c r="D9" s="53">
        <f>D3/D4</f>
        <v>6.8579729773163294</v>
      </c>
      <c r="E9" s="53">
        <f t="shared" ref="E9:F9" si="2">E3/E4</f>
        <v>6.6329325965723083</v>
      </c>
      <c r="F9" s="13">
        <f t="shared" si="2"/>
        <v>0</v>
      </c>
    </row>
    <row r="12" spans="1:6">
      <c r="A12" s="80" t="s">
        <v>268</v>
      </c>
      <c r="B12" s="80"/>
      <c r="C12" s="80"/>
      <c r="D12" s="80"/>
      <c r="E12" s="80"/>
      <c r="F12" s="80"/>
    </row>
    <row r="13" spans="1:6">
      <c r="A13" s="11" t="s">
        <v>46</v>
      </c>
      <c r="B13" s="52" t="s">
        <v>47</v>
      </c>
      <c r="C13" s="52" t="s">
        <v>48</v>
      </c>
      <c r="D13" s="52">
        <v>1</v>
      </c>
      <c r="E13" s="52">
        <v>2</v>
      </c>
      <c r="F13" s="52">
        <v>3</v>
      </c>
    </row>
    <row r="14" spans="1:6">
      <c r="A14" s="12" t="s">
        <v>269</v>
      </c>
      <c r="B14" s="13" t="s">
        <v>21</v>
      </c>
      <c r="C14" s="12">
        <v>1230</v>
      </c>
      <c r="D14" s="57">
        <v>2789010</v>
      </c>
      <c r="E14" s="57">
        <v>1856504</v>
      </c>
      <c r="F14" s="57">
        <v>873154</v>
      </c>
    </row>
    <row r="15" spans="1:6">
      <c r="A15" s="12" t="s">
        <v>270</v>
      </c>
      <c r="B15" s="13" t="s">
        <v>277</v>
      </c>
      <c r="C15" s="12">
        <v>1520</v>
      </c>
      <c r="D15" s="54">
        <v>713003</v>
      </c>
      <c r="E15" s="54">
        <v>338173</v>
      </c>
      <c r="F15" s="54">
        <v>506049</v>
      </c>
    </row>
    <row r="16" spans="1:6">
      <c r="A16" s="12" t="s">
        <v>271</v>
      </c>
      <c r="B16" s="13" t="s">
        <v>278</v>
      </c>
      <c r="C16" s="12" t="s">
        <v>279</v>
      </c>
      <c r="D16" s="54">
        <f>360</f>
        <v>360</v>
      </c>
      <c r="E16" s="54">
        <f>360</f>
        <v>360</v>
      </c>
      <c r="F16" s="54">
        <f>360</f>
        <v>360</v>
      </c>
    </row>
    <row r="17" spans="1:6">
      <c r="A17" s="12" t="s">
        <v>272</v>
      </c>
      <c r="B17" s="13" t="s">
        <v>280</v>
      </c>
      <c r="C17" s="12" t="s">
        <v>285</v>
      </c>
      <c r="D17" s="54">
        <f>D16*D4/D3</f>
        <v>52.49364516173344</v>
      </c>
      <c r="E17" s="54">
        <f t="shared" ref="E17" si="3">E16*E4/E3</f>
        <v>54.274635654527337</v>
      </c>
      <c r="F17" s="54"/>
    </row>
    <row r="18" spans="1:6">
      <c r="A18" s="12" t="s">
        <v>273</v>
      </c>
      <c r="B18" s="13" t="s">
        <v>281</v>
      </c>
      <c r="C18" s="12" t="s">
        <v>286</v>
      </c>
      <c r="D18" s="55">
        <f>D16*D14/D3</f>
        <v>162.26167437403086</v>
      </c>
      <c r="E18" s="55">
        <f>E16*E14/E3</f>
        <v>111.78001691899654</v>
      </c>
      <c r="F18" s="55"/>
    </row>
    <row r="19" spans="1:6">
      <c r="A19" s="12" t="s">
        <v>274</v>
      </c>
      <c r="B19" s="13" t="s">
        <v>282</v>
      </c>
      <c r="C19" s="12" t="s">
        <v>287</v>
      </c>
      <c r="D19" s="55">
        <f>D16*D15/D3</f>
        <v>41.481766151325068</v>
      </c>
      <c r="E19" s="55">
        <f>E16*E15/E3</f>
        <v>20.361380132522104</v>
      </c>
      <c r="F19" s="55"/>
    </row>
    <row r="20" spans="1:6">
      <c r="A20" s="46" t="s">
        <v>275</v>
      </c>
      <c r="B20" s="13" t="s">
        <v>283</v>
      </c>
      <c r="C20" s="12" t="s">
        <v>288</v>
      </c>
      <c r="D20" s="55">
        <f>D17+D18</f>
        <v>214.7553195357643</v>
      </c>
      <c r="E20" s="55">
        <f>E17+E18</f>
        <v>166.05465257352387</v>
      </c>
      <c r="F20" s="55"/>
    </row>
    <row r="21" spans="1:6">
      <c r="A21" s="46" t="s">
        <v>276</v>
      </c>
      <c r="B21" s="13" t="s">
        <v>284</v>
      </c>
      <c r="C21" s="12" t="s">
        <v>289</v>
      </c>
      <c r="D21" s="55">
        <f>D20-D19</f>
        <v>173.27355338443923</v>
      </c>
      <c r="E21" s="55">
        <f>E20-E19</f>
        <v>145.69327244100177</v>
      </c>
      <c r="F21" s="55"/>
    </row>
    <row r="28" spans="1:6">
      <c r="C28" t="s">
        <v>305</v>
      </c>
      <c r="D28">
        <f>'Задача 6'!M2+'Задача 6'!M4+'Задача 6'!M5+'Задача 6'!D3+'Задача 6'!D4</f>
        <v>4160691</v>
      </c>
      <c r="E28">
        <f>'Задача 6'!N2+'Задача 6'!N4+'Задача 6'!N5+'Задача 6'!E3+'Задача 6'!E4</f>
        <v>4375273</v>
      </c>
    </row>
    <row r="29" spans="1:6">
      <c r="C29" t="s">
        <v>306</v>
      </c>
      <c r="D29">
        <f>D28+'Задача 6'!M19+'Задача 6'!M20</f>
        <v>5000091</v>
      </c>
      <c r="E29">
        <f>E28+'Задача 6'!N19+'Задача 6'!N20</f>
        <v>5377306</v>
      </c>
    </row>
    <row r="30" spans="1:6">
      <c r="C30" t="s">
        <v>307</v>
      </c>
      <c r="D30">
        <f>D29*1.15*1.2</f>
        <v>6900125.5799999991</v>
      </c>
      <c r="E30">
        <f>E29*1.15*1.2</f>
        <v>7420682.2799999993</v>
      </c>
    </row>
  </sheetData>
  <mergeCells count="2">
    <mergeCell ref="A1:F1"/>
    <mergeCell ref="A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topLeftCell="C1" zoomScale="130" zoomScaleNormal="130" workbookViewId="0">
      <selection activeCell="D12" sqref="D12"/>
    </sheetView>
  </sheetViews>
  <sheetFormatPr defaultRowHeight="15"/>
  <cols>
    <col min="1" max="1" width="12" customWidth="1"/>
    <col min="2" max="2" width="41.42578125" customWidth="1"/>
    <col min="3" max="3" width="31.85546875" customWidth="1"/>
    <col min="4" max="4" width="13.7109375" customWidth="1"/>
    <col min="5" max="5" width="11.7109375" customWidth="1"/>
    <col min="6" max="6" width="12.140625" customWidth="1"/>
  </cols>
  <sheetData>
    <row r="1" spans="1:6">
      <c r="A1" s="80" t="s">
        <v>290</v>
      </c>
      <c r="B1" s="80"/>
      <c r="C1" s="80"/>
      <c r="D1" s="80"/>
      <c r="E1" s="80"/>
      <c r="F1" s="80"/>
    </row>
    <row r="2" spans="1:6">
      <c r="A2" s="11" t="s">
        <v>46</v>
      </c>
      <c r="B2" s="52" t="s">
        <v>47</v>
      </c>
      <c r="C2" s="52" t="s">
        <v>48</v>
      </c>
      <c r="D2" s="52">
        <v>1</v>
      </c>
      <c r="E2" s="52">
        <v>2</v>
      </c>
      <c r="F2" s="52">
        <v>3</v>
      </c>
    </row>
    <row r="3" spans="1:6">
      <c r="A3" s="12" t="s">
        <v>291</v>
      </c>
      <c r="B3" s="13" t="s">
        <v>295</v>
      </c>
      <c r="C3" s="12" t="s">
        <v>299</v>
      </c>
      <c r="D3" s="58">
        <f>'Задача 5'!L13/'Задача 7'!D3</f>
        <v>0.21167570729846852</v>
      </c>
      <c r="E3" s="58">
        <f>'Задача 5'!M13/'Задача 7'!E3</f>
        <v>0.14685173867944187</v>
      </c>
      <c r="F3" s="57"/>
    </row>
    <row r="4" spans="1:6">
      <c r="A4" s="12" t="s">
        <v>292</v>
      </c>
      <c r="B4" s="13" t="s">
        <v>296</v>
      </c>
      <c r="C4" s="12" t="s">
        <v>300</v>
      </c>
      <c r="D4" s="59">
        <f>'Задача 5'!L13/'Задача 2'!E49</f>
        <v>7.9099443420630855E-2</v>
      </c>
      <c r="E4" s="59">
        <f>'Задача 5'!M13/'Задача 2'!F49</f>
        <v>5.9457002292787602E-2</v>
      </c>
      <c r="F4" s="54"/>
    </row>
    <row r="5" spans="1:6">
      <c r="A5" s="12" t="s">
        <v>293</v>
      </c>
      <c r="B5" s="13" t="s">
        <v>297</v>
      </c>
      <c r="C5" s="12" t="s">
        <v>301</v>
      </c>
      <c r="D5" s="59">
        <f>'Задача 5'!L13/'Задача 2'!E55</f>
        <v>8.4775856025094229E-2</v>
      </c>
      <c r="E5" s="59">
        <f>'Задача 5'!M13/'Задача 2'!F55</f>
        <v>6.2393095159777326E-2</v>
      </c>
      <c r="F5" s="54"/>
    </row>
    <row r="6" spans="1:6">
      <c r="A6" s="12" t="s">
        <v>294</v>
      </c>
      <c r="B6" s="13" t="s">
        <v>298</v>
      </c>
      <c r="C6" s="12" t="s">
        <v>302</v>
      </c>
      <c r="D6" s="60">
        <f>'Задача 5'!L13</f>
        <v>1309808</v>
      </c>
      <c r="E6" s="60">
        <f>'Задача 5'!M13</f>
        <v>878038</v>
      </c>
      <c r="F6" s="54"/>
    </row>
    <row r="9" spans="1:6">
      <c r="A9" s="80" t="s">
        <v>303</v>
      </c>
      <c r="B9" s="80"/>
      <c r="C9" s="80"/>
      <c r="D9" s="80"/>
      <c r="E9" s="80"/>
      <c r="F9" s="80"/>
    </row>
    <row r="10" spans="1:6">
      <c r="A10" s="11" t="s">
        <v>46</v>
      </c>
      <c r="B10" s="52" t="s">
        <v>47</v>
      </c>
      <c r="C10" s="52" t="s">
        <v>48</v>
      </c>
      <c r="D10" s="52">
        <v>1</v>
      </c>
      <c r="E10" s="52">
        <v>2</v>
      </c>
      <c r="F10" s="52">
        <v>3</v>
      </c>
    </row>
    <row r="11" spans="1:6">
      <c r="A11" s="12" t="s">
        <v>259</v>
      </c>
      <c r="B11" s="13" t="s">
        <v>262</v>
      </c>
      <c r="C11" s="12" t="s">
        <v>265</v>
      </c>
      <c r="D11" s="58">
        <f>'Задача 7'!D3/'Задача 7'!D6</f>
        <v>0.37368219731090108</v>
      </c>
      <c r="E11" s="58">
        <f>'Задача 7'!E3/'Задача 7'!E6</f>
        <v>0.4048777551253544</v>
      </c>
      <c r="F11" s="58">
        <f>'Задача 7'!F3/'Задача 7'!F6</f>
        <v>0</v>
      </c>
    </row>
    <row r="12" spans="1:6">
      <c r="A12" s="12" t="s">
        <v>81</v>
      </c>
      <c r="B12" s="13" t="s">
        <v>93</v>
      </c>
      <c r="C12" s="12" t="s">
        <v>304</v>
      </c>
      <c r="D12" s="59">
        <f>('Задача 2'!E50+'Задача 2'!E51)/'Задача 2'!E55</f>
        <v>1.0717629904710915</v>
      </c>
      <c r="E12" s="59">
        <f>('Задача 2'!F50+'Задача 2'!F51)/'Задача 2'!F55</f>
        <v>1.0493817843780846</v>
      </c>
      <c r="F12" s="59" t="e">
        <f>('Задача 2'!G50+'Задача 2'!G51)/'Задача 2'!G55</f>
        <v>#DIV/0!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Задача 1</vt:lpstr>
      <vt:lpstr>Задача 2</vt:lpstr>
      <vt:lpstr>Задача 3</vt:lpstr>
      <vt:lpstr>Задача 4</vt:lpstr>
      <vt:lpstr>Задача 5</vt:lpstr>
      <vt:lpstr>Задача 6</vt:lpstr>
      <vt:lpstr>Задача 7</vt:lpstr>
      <vt:lpstr>Задача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2021-04-16T08:57:56Z</dcterms:modified>
</cp:coreProperties>
</file>