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Задача1" sheetId="1" r:id="rId1"/>
    <sheet name="Лист1" sheetId="4" r:id="rId2"/>
    <sheet name="Лист2" sheetId="5" r:id="rId3"/>
  </sheets>
  <calcPr calcId="125725"/>
</workbook>
</file>

<file path=xl/calcChain.xml><?xml version="1.0" encoding="utf-8"?>
<calcChain xmlns="http://schemas.openxmlformats.org/spreadsheetml/2006/main">
  <c r="AE18" i="5"/>
  <c r="AC18"/>
  <c r="AA18"/>
  <c r="AE17"/>
  <c r="AA17"/>
  <c r="AC17"/>
  <c r="AE16"/>
  <c r="AC16"/>
  <c r="AA16"/>
  <c r="AM6"/>
  <c r="AM7"/>
  <c r="AM8"/>
  <c r="AM9"/>
  <c r="AM10"/>
  <c r="AM11"/>
  <c r="AM12"/>
  <c r="AM13"/>
  <c r="AM14"/>
  <c r="AM5"/>
  <c r="AK6"/>
  <c r="AK7"/>
  <c r="AK8"/>
  <c r="AK9"/>
  <c r="AK10"/>
  <c r="AK11"/>
  <c r="AK12"/>
  <c r="AK13"/>
  <c r="AK14"/>
  <c r="AK5"/>
  <c r="AI12"/>
  <c r="AI6"/>
  <c r="AI7"/>
  <c r="AI8"/>
  <c r="AI9"/>
  <c r="AI10"/>
  <c r="AI11"/>
  <c r="AI13"/>
  <c r="AI14"/>
  <c r="AI5"/>
  <c r="AE15"/>
  <c r="AC15"/>
  <c r="AA15"/>
  <c r="AL6"/>
  <c r="AL7"/>
  <c r="AL8"/>
  <c r="AL9"/>
  <c r="AL10"/>
  <c r="AL11"/>
  <c r="AL12"/>
  <c r="AL13"/>
  <c r="AL14"/>
  <c r="AL5"/>
  <c r="AJ6"/>
  <c r="AJ7"/>
  <c r="AJ8"/>
  <c r="AJ9"/>
  <c r="AJ10"/>
  <c r="AJ11"/>
  <c r="AJ12"/>
  <c r="AJ13"/>
  <c r="AJ14"/>
  <c r="AJ5"/>
  <c r="AH5"/>
  <c r="AH6"/>
  <c r="AH7"/>
  <c r="AH8"/>
  <c r="AH9"/>
  <c r="AH10"/>
  <c r="AH11"/>
  <c r="AH12"/>
  <c r="AH13"/>
  <c r="AH14"/>
  <c r="AE6"/>
  <c r="AE7"/>
  <c r="AE8"/>
  <c r="AE9"/>
  <c r="AE10"/>
  <c r="AE11"/>
  <c r="AE12"/>
  <c r="AE13"/>
  <c r="AE14"/>
  <c r="AE5"/>
  <c r="AC6"/>
  <c r="AC7"/>
  <c r="AC8"/>
  <c r="AC9"/>
  <c r="AC10"/>
  <c r="AC11"/>
  <c r="AC12"/>
  <c r="AC13"/>
  <c r="AC14"/>
  <c r="AC5"/>
  <c r="AA6"/>
  <c r="AA7"/>
  <c r="AA8"/>
  <c r="AA9"/>
  <c r="AA10"/>
  <c r="AA11"/>
  <c r="AA12"/>
  <c r="AA13"/>
  <c r="AA14"/>
  <c r="AA5"/>
  <c r="U13"/>
  <c r="U12"/>
  <c r="U11"/>
  <c r="U10"/>
  <c r="U9"/>
  <c r="U8"/>
  <c r="U7"/>
  <c r="U6"/>
  <c r="U5"/>
  <c r="U4"/>
  <c r="L3"/>
  <c r="L4"/>
  <c r="L5"/>
  <c r="L6"/>
  <c r="L7"/>
  <c r="L8"/>
  <c r="L9"/>
  <c r="L10"/>
  <c r="L11"/>
  <c r="L2"/>
  <c r="E12" i="4"/>
  <c r="E11"/>
  <c r="D12"/>
  <c r="D11"/>
  <c r="C11"/>
  <c r="D5"/>
  <c r="D4"/>
  <c r="C5"/>
  <c r="C4"/>
  <c r="N18" i="1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J29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19"/>
  <c r="J20" s="1"/>
  <c r="J21" s="1"/>
  <c r="J22" s="1"/>
  <c r="J23" s="1"/>
  <c r="J24" s="1"/>
  <c r="J25" s="1"/>
  <c r="J26" s="1"/>
  <c r="J27" s="1"/>
  <c r="J28" s="1"/>
  <c r="J18"/>
  <c r="M17"/>
  <c r="N17" s="1"/>
  <c r="L17"/>
  <c r="K17"/>
  <c r="L12"/>
  <c r="G14"/>
  <c r="G12"/>
  <c r="G13"/>
  <c r="H8"/>
  <c r="H7"/>
  <c r="H2"/>
  <c r="H3"/>
  <c r="H4"/>
  <c r="H5"/>
  <c r="H1"/>
  <c r="E7"/>
  <c r="G2"/>
  <c r="G3"/>
  <c r="G4"/>
  <c r="G5"/>
  <c r="G1"/>
  <c r="E2"/>
  <c r="E3"/>
  <c r="E4"/>
  <c r="E5"/>
  <c r="E1"/>
  <c r="L12" i="5" l="1"/>
  <c r="M2" s="1"/>
  <c r="M9" l="1"/>
  <c r="M10"/>
  <c r="M11"/>
  <c r="M5"/>
  <c r="M7"/>
  <c r="M4"/>
  <c r="M6"/>
  <c r="M8"/>
  <c r="M3"/>
</calcChain>
</file>

<file path=xl/sharedStrings.xml><?xml version="1.0" encoding="utf-8"?>
<sst xmlns="http://schemas.openxmlformats.org/spreadsheetml/2006/main" count="74" uniqueCount="32">
  <si>
    <t>tp</t>
  </si>
  <si>
    <t>t</t>
  </si>
  <si>
    <t>sigma</t>
  </si>
  <si>
    <t>x</t>
  </si>
  <si>
    <t>p(x)</t>
  </si>
  <si>
    <t>Х1</t>
  </si>
  <si>
    <t>Х2</t>
  </si>
  <si>
    <t>Х12</t>
  </si>
  <si>
    <t>Х13</t>
  </si>
  <si>
    <t>Х14</t>
  </si>
  <si>
    <t>Х15</t>
  </si>
  <si>
    <t>Х16</t>
  </si>
  <si>
    <t>Х17</t>
  </si>
  <si>
    <t>Х19</t>
  </si>
  <si>
    <t>Х20</t>
  </si>
  <si>
    <t>С</t>
  </si>
  <si>
    <r>
      <t>a</t>
    </r>
    <r>
      <rPr>
        <vertAlign val="subscript"/>
        <sz val="14"/>
        <color theme="1"/>
        <rFont val="Times New Roman"/>
        <family val="1"/>
        <charset val="204"/>
      </rPr>
      <t>i</t>
    </r>
  </si>
  <si>
    <t>Код критерия</t>
  </si>
  <si>
    <t>ai1</t>
  </si>
  <si>
    <t>ai2</t>
  </si>
  <si>
    <t>ai3</t>
  </si>
  <si>
    <t>ail</t>
  </si>
  <si>
    <t>Код локального критерия</t>
  </si>
  <si>
    <t>Коэффициенты важности локального критерия (аil)</t>
  </si>
  <si>
    <t>Нормированное значение локального критерия</t>
  </si>
  <si>
    <t>ki1</t>
  </si>
  <si>
    <t>Ранг</t>
  </si>
  <si>
    <t>ki2</t>
  </si>
  <si>
    <t>ki3</t>
  </si>
  <si>
    <t>В1</t>
  </si>
  <si>
    <t>В2</t>
  </si>
  <si>
    <t>В3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</si>
</sst>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График зависимости вероятности ввода АСОИиУ в промышленную эксплуатацию от директивного срока</a:t>
            </a:r>
            <a:endParaRPr lang="ru-RU"/>
          </a:p>
        </c:rich>
      </c:tx>
    </c:title>
    <c:plotArea>
      <c:layout/>
      <c:lineChart>
        <c:grouping val="standard"/>
        <c:ser>
          <c:idx val="0"/>
          <c:order val="0"/>
          <c:tx>
            <c:v>Вероятность</c:v>
          </c:tx>
          <c:marker>
            <c:symbol val="none"/>
          </c:marker>
          <c:cat>
            <c:numRef>
              <c:f>Задача1!$J$34:$J$49</c:f>
              <c:numCache>
                <c:formatCode>Основной</c:formatCode>
                <c:ptCount val="16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230</c:v>
                </c:pt>
                <c:pt idx="10">
                  <c:v>235</c:v>
                </c:pt>
                <c:pt idx="11">
                  <c:v>240</c:v>
                </c:pt>
                <c:pt idx="12">
                  <c:v>245</c:v>
                </c:pt>
                <c:pt idx="13">
                  <c:v>250</c:v>
                </c:pt>
                <c:pt idx="14">
                  <c:v>255</c:v>
                </c:pt>
                <c:pt idx="15">
                  <c:v>260</c:v>
                </c:pt>
              </c:numCache>
            </c:numRef>
          </c:cat>
          <c:val>
            <c:numRef>
              <c:f>Задача1!$N$34:$N$49</c:f>
              <c:numCache>
                <c:formatCode>Основной</c:formatCode>
                <c:ptCount val="16"/>
                <c:pt idx="0">
                  <c:v>3.0936448882745715E-5</c:v>
                </c:pt>
                <c:pt idx="1">
                  <c:v>3.7163993442379528E-4</c:v>
                </c:pt>
                <c:pt idx="2">
                  <c:v>3.0659766520406695E-3</c:v>
                </c:pt>
                <c:pt idx="3">
                  <c:v>1.7507490509831136E-2</c:v>
                </c:pt>
                <c:pt idx="4">
                  <c:v>7.0008251598584148E-2</c:v>
                </c:pt>
                <c:pt idx="5">
                  <c:v>0.19953759827411788</c:v>
                </c:pt>
                <c:pt idx="6">
                  <c:v>0.4165144468597598</c:v>
                </c:pt>
                <c:pt idx="7">
                  <c:v>0.6633550101700012</c:v>
                </c:pt>
                <c:pt idx="8">
                  <c:v>0.85407972742810512</c:v>
                </c:pt>
                <c:pt idx="9">
                  <c:v>0.9541548592252852</c:v>
                </c:pt>
                <c:pt idx="10">
                  <c:v>0.98980257990831189</c:v>
                </c:pt>
                <c:pt idx="11">
                  <c:v>0.99841861810481536</c:v>
                </c:pt>
                <c:pt idx="12">
                  <c:v>0.99983075865484194</c:v>
                </c:pt>
                <c:pt idx="13">
                  <c:v>0.99998758669682375</c:v>
                </c:pt>
                <c:pt idx="14">
                  <c:v>0.99999937902775415</c:v>
                </c:pt>
                <c:pt idx="15">
                  <c:v>0.99999997888717373</c:v>
                </c:pt>
              </c:numCache>
            </c:numRef>
          </c:val>
        </c:ser>
        <c:marker val="1"/>
        <c:axId val="197217664"/>
        <c:axId val="197257088"/>
      </c:lineChart>
      <c:catAx>
        <c:axId val="19721766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Дни</a:t>
                </a:r>
              </a:p>
            </c:rich>
          </c:tx>
          <c:layout>
            <c:manualLayout>
              <c:xMode val="edge"/>
              <c:yMode val="edge"/>
              <c:x val="0.93871796513240724"/>
              <c:y val="0.94473735303634987"/>
            </c:manualLayout>
          </c:layout>
        </c:title>
        <c:numFmt formatCode="Основной" sourceLinked="1"/>
        <c:tickLblPos val="nextTo"/>
        <c:crossAx val="197257088"/>
        <c:crosses val="autoZero"/>
        <c:auto val="1"/>
        <c:lblAlgn val="ctr"/>
        <c:lblOffset val="100"/>
      </c:catAx>
      <c:valAx>
        <c:axId val="197257088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Вероятность</a:t>
                </a:r>
              </a:p>
            </c:rich>
          </c:tx>
          <c:layout>
            <c:manualLayout>
              <c:xMode val="edge"/>
              <c:yMode val="edge"/>
              <c:x val="1.9873532068654023E-2"/>
              <c:y val="0.12852820623449468"/>
            </c:manualLayout>
          </c:layout>
        </c:title>
        <c:numFmt formatCode="Основной" sourceLinked="1"/>
        <c:tickLblPos val="nextTo"/>
        <c:crossAx val="19721766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257176</xdr:colOff>
      <xdr:row>23</xdr:row>
      <xdr:rowOff>19050</xdr:rowOff>
    </xdr:from>
    <xdr:to>
      <xdr:col>27</xdr:col>
      <xdr:colOff>581026</xdr:colOff>
      <xdr:row>52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opLeftCell="C22" workbookViewId="0">
      <selection activeCell="AD39" sqref="AD39"/>
    </sheetView>
  </sheetViews>
  <sheetFormatPr defaultRowHeight="15"/>
  <cols>
    <col min="6" max="6" width="9.5703125" bestFit="1" customWidth="1"/>
    <col min="12" max="12" width="12" bestFit="1" customWidth="1"/>
  </cols>
  <sheetData>
    <row r="1" spans="1:14">
      <c r="A1">
        <v>20</v>
      </c>
      <c r="B1">
        <v>30</v>
      </c>
      <c r="C1">
        <v>35</v>
      </c>
      <c r="E1">
        <f>(A1+4*B1+C1)/6</f>
        <v>29.166666666666668</v>
      </c>
      <c r="G1">
        <f>(C1-A1)/6</f>
        <v>2.5</v>
      </c>
      <c r="H1">
        <f>G1*G1</f>
        <v>6.25</v>
      </c>
    </row>
    <row r="2" spans="1:14">
      <c r="A2">
        <v>15</v>
      </c>
      <c r="B2">
        <v>20</v>
      </c>
      <c r="C2">
        <v>25</v>
      </c>
      <c r="E2">
        <f t="shared" ref="E2:E5" si="0">(A2+4*B2+C2)/6</f>
        <v>20</v>
      </c>
      <c r="G2">
        <f t="shared" ref="G2:G5" si="1">(C2-A2)/6</f>
        <v>1.6666666666666667</v>
      </c>
      <c r="H2">
        <f t="shared" ref="H2:H5" si="2">G2*G2</f>
        <v>2.7777777777777781</v>
      </c>
    </row>
    <row r="3" spans="1:14">
      <c r="A3">
        <v>20</v>
      </c>
      <c r="B3">
        <v>30</v>
      </c>
      <c r="C3">
        <v>35</v>
      </c>
      <c r="E3">
        <f t="shared" si="0"/>
        <v>29.166666666666668</v>
      </c>
      <c r="G3">
        <f t="shared" si="1"/>
        <v>2.5</v>
      </c>
      <c r="H3">
        <f t="shared" si="2"/>
        <v>6.25</v>
      </c>
    </row>
    <row r="4" spans="1:14">
      <c r="A4">
        <v>95</v>
      </c>
      <c r="B4">
        <v>105</v>
      </c>
      <c r="C4">
        <v>135</v>
      </c>
      <c r="E4">
        <f t="shared" si="0"/>
        <v>108.33333333333333</v>
      </c>
      <c r="G4">
        <f t="shared" si="1"/>
        <v>6.666666666666667</v>
      </c>
      <c r="H4">
        <f t="shared" si="2"/>
        <v>44.44444444444445</v>
      </c>
    </row>
    <row r="5" spans="1:14">
      <c r="A5">
        <v>25</v>
      </c>
      <c r="B5">
        <v>30</v>
      </c>
      <c r="C5">
        <v>35</v>
      </c>
      <c r="E5">
        <f t="shared" si="0"/>
        <v>30</v>
      </c>
      <c r="G5">
        <f t="shared" si="1"/>
        <v>1.6666666666666667</v>
      </c>
      <c r="H5">
        <f t="shared" si="2"/>
        <v>2.7777777777777781</v>
      </c>
    </row>
    <row r="7" spans="1:14">
      <c r="E7">
        <f>SUM(E1:E5)</f>
        <v>216.66666666666669</v>
      </c>
      <c r="H7">
        <f>SUM(H1:H5)</f>
        <v>62.500000000000007</v>
      </c>
    </row>
    <row r="8" spans="1:14">
      <c r="H8">
        <f>SQRT(H7)</f>
        <v>7.905694150420949</v>
      </c>
    </row>
    <row r="12" spans="1:14">
      <c r="E12">
        <v>0.9</v>
      </c>
      <c r="F12" s="1">
        <v>1.2825</v>
      </c>
      <c r="G12">
        <f>$E$7+F12*$H$8</f>
        <v>226.80571941458155</v>
      </c>
      <c r="K12">
        <v>2.58</v>
      </c>
      <c r="L12">
        <f>NORMDIST(K12,0,1,TRUE)</f>
        <v>0.99505998424222941</v>
      </c>
    </row>
    <row r="13" spans="1:14">
      <c r="E13">
        <v>0.95</v>
      </c>
      <c r="F13">
        <v>1.645</v>
      </c>
      <c r="G13">
        <f>$E$7+F13*$H$8</f>
        <v>229.67153354410914</v>
      </c>
    </row>
    <row r="14" spans="1:14">
      <c r="E14">
        <v>0.97499999999999998</v>
      </c>
      <c r="F14">
        <v>2</v>
      </c>
      <c r="G14">
        <f>$E$7+F14*$H$8</f>
        <v>232.47805496750857</v>
      </c>
    </row>
    <row r="16" spans="1:14">
      <c r="J16" t="s">
        <v>0</v>
      </c>
      <c r="K16" t="s">
        <v>1</v>
      </c>
      <c r="L16" t="s">
        <v>2</v>
      </c>
      <c r="M16" t="s">
        <v>3</v>
      </c>
      <c r="N16" t="s">
        <v>4</v>
      </c>
    </row>
    <row r="17" spans="10:14">
      <c r="J17">
        <v>100</v>
      </c>
      <c r="K17">
        <f>$E$7</f>
        <v>216.66666666666669</v>
      </c>
      <c r="L17">
        <f>$H$8</f>
        <v>7.905694150420949</v>
      </c>
      <c r="M17">
        <f>(J17-K17)/L17</f>
        <v>-14.757295747452439</v>
      </c>
      <c r="N17">
        <f>NORMDIST(M17,0,1,TRUE)</f>
        <v>1.3806636182870176E-49</v>
      </c>
    </row>
    <row r="18" spans="10:14">
      <c r="J18">
        <f>J17+5</f>
        <v>105</v>
      </c>
      <c r="K18">
        <f t="shared" ref="K18:K53" si="3">$E$7</f>
        <v>216.66666666666669</v>
      </c>
      <c r="L18">
        <f t="shared" ref="L18:L53" si="4">$H$8</f>
        <v>7.905694150420949</v>
      </c>
      <c r="M18">
        <f t="shared" ref="M18:M53" si="5">(J18-K18)/L18</f>
        <v>-14.124840215418763</v>
      </c>
      <c r="N18">
        <f t="shared" ref="N18:N53" si="6">NORMDIST(M18,0,1,TRUE)</f>
        <v>1.3350238887937037E-45</v>
      </c>
    </row>
    <row r="19" spans="10:14">
      <c r="J19">
        <f t="shared" ref="J19:J53" si="7">J18+5</f>
        <v>110</v>
      </c>
      <c r="K19">
        <f t="shared" si="3"/>
        <v>216.66666666666669</v>
      </c>
      <c r="L19">
        <f t="shared" si="4"/>
        <v>7.905694150420949</v>
      </c>
      <c r="M19">
        <f t="shared" si="5"/>
        <v>-13.492384683385087</v>
      </c>
      <c r="N19">
        <f t="shared" si="6"/>
        <v>8.6699933764029906E-42</v>
      </c>
    </row>
    <row r="20" spans="10:14">
      <c r="J20">
        <f t="shared" si="7"/>
        <v>115</v>
      </c>
      <c r="K20">
        <f t="shared" si="3"/>
        <v>216.66666666666669</v>
      </c>
      <c r="L20">
        <f t="shared" si="4"/>
        <v>7.905694150420949</v>
      </c>
      <c r="M20">
        <f t="shared" si="5"/>
        <v>-12.859929151351411</v>
      </c>
      <c r="N20">
        <f t="shared" si="6"/>
        <v>3.7822986520989795E-38</v>
      </c>
    </row>
    <row r="21" spans="10:14">
      <c r="J21">
        <f t="shared" si="7"/>
        <v>120</v>
      </c>
      <c r="K21">
        <f t="shared" si="3"/>
        <v>216.66666666666669</v>
      </c>
      <c r="L21">
        <f t="shared" si="4"/>
        <v>7.905694150420949</v>
      </c>
      <c r="M21">
        <f t="shared" si="5"/>
        <v>-12.227473619317735</v>
      </c>
      <c r="N21">
        <f t="shared" si="6"/>
        <v>1.1086394758271338E-34</v>
      </c>
    </row>
    <row r="22" spans="10:14">
      <c r="J22">
        <f t="shared" si="7"/>
        <v>125</v>
      </c>
      <c r="K22">
        <f t="shared" si="3"/>
        <v>216.66666666666669</v>
      </c>
      <c r="L22">
        <f t="shared" si="4"/>
        <v>7.905694150420949</v>
      </c>
      <c r="M22">
        <f t="shared" si="5"/>
        <v>-11.595018087284059</v>
      </c>
      <c r="N22">
        <f t="shared" si="6"/>
        <v>2.1838668026424133E-31</v>
      </c>
    </row>
    <row r="23" spans="10:14">
      <c r="J23">
        <f t="shared" si="7"/>
        <v>130</v>
      </c>
      <c r="K23">
        <f t="shared" si="3"/>
        <v>216.66666666666669</v>
      </c>
      <c r="L23">
        <f t="shared" si="4"/>
        <v>7.905694150420949</v>
      </c>
      <c r="M23">
        <f t="shared" si="5"/>
        <v>-10.962562555250383</v>
      </c>
      <c r="N23">
        <f t="shared" si="6"/>
        <v>2.8919022316679738E-28</v>
      </c>
    </row>
    <row r="24" spans="10:14">
      <c r="J24">
        <f t="shared" si="7"/>
        <v>135</v>
      </c>
      <c r="K24">
        <f t="shared" si="3"/>
        <v>216.66666666666669</v>
      </c>
      <c r="L24">
        <f t="shared" si="4"/>
        <v>7.905694150420949</v>
      </c>
      <c r="M24">
        <f t="shared" si="5"/>
        <v>-10.330107023216707</v>
      </c>
      <c r="N24">
        <f t="shared" si="6"/>
        <v>2.5751544638049015E-25</v>
      </c>
    </row>
    <row r="25" spans="10:14">
      <c r="J25">
        <f t="shared" si="7"/>
        <v>140</v>
      </c>
      <c r="K25">
        <f t="shared" si="3"/>
        <v>216.66666666666669</v>
      </c>
      <c r="L25">
        <f t="shared" si="4"/>
        <v>7.905694150420949</v>
      </c>
      <c r="M25">
        <f t="shared" si="5"/>
        <v>-9.6976514911830307</v>
      </c>
      <c r="N25">
        <f t="shared" si="6"/>
        <v>1.5425904988260627E-22</v>
      </c>
    </row>
    <row r="26" spans="10:14">
      <c r="J26">
        <f t="shared" si="7"/>
        <v>145</v>
      </c>
      <c r="K26">
        <f t="shared" si="3"/>
        <v>216.66666666666669</v>
      </c>
      <c r="L26">
        <f t="shared" si="4"/>
        <v>7.905694150420949</v>
      </c>
      <c r="M26">
        <f t="shared" si="5"/>
        <v>-9.0651959591493565</v>
      </c>
      <c r="N26">
        <f t="shared" si="6"/>
        <v>6.2190238165046585E-20</v>
      </c>
    </row>
    <row r="27" spans="10:14">
      <c r="J27">
        <f t="shared" si="7"/>
        <v>150</v>
      </c>
      <c r="K27">
        <f t="shared" si="3"/>
        <v>216.66666666666669</v>
      </c>
      <c r="L27">
        <f t="shared" si="4"/>
        <v>7.905694150420949</v>
      </c>
      <c r="M27">
        <f t="shared" si="5"/>
        <v>-8.4327404271156805</v>
      </c>
      <c r="N27">
        <f t="shared" si="6"/>
        <v>1.6883155939436593E-17</v>
      </c>
    </row>
    <row r="28" spans="10:14">
      <c r="J28">
        <f t="shared" si="7"/>
        <v>155</v>
      </c>
      <c r="K28">
        <f t="shared" si="3"/>
        <v>216.66666666666669</v>
      </c>
      <c r="L28">
        <f t="shared" si="4"/>
        <v>7.905694150420949</v>
      </c>
      <c r="M28">
        <f t="shared" si="5"/>
        <v>-7.8002848950820036</v>
      </c>
      <c r="N28">
        <f t="shared" si="6"/>
        <v>3.0883784666011886E-15</v>
      </c>
    </row>
    <row r="29" spans="10:14">
      <c r="J29">
        <f t="shared" si="7"/>
        <v>160</v>
      </c>
      <c r="K29">
        <f t="shared" si="3"/>
        <v>216.66666666666669</v>
      </c>
      <c r="L29">
        <f t="shared" si="4"/>
        <v>7.905694150420949</v>
      </c>
      <c r="M29">
        <f t="shared" si="5"/>
        <v>-7.1678293630483285</v>
      </c>
      <c r="N29">
        <f t="shared" si="6"/>
        <v>3.8098094711383255E-13</v>
      </c>
    </row>
    <row r="30" spans="10:14">
      <c r="J30">
        <f t="shared" si="7"/>
        <v>165</v>
      </c>
      <c r="K30">
        <f t="shared" si="3"/>
        <v>216.66666666666669</v>
      </c>
      <c r="L30">
        <f t="shared" si="4"/>
        <v>7.905694150420949</v>
      </c>
      <c r="M30">
        <f t="shared" si="5"/>
        <v>-6.5353738310146525</v>
      </c>
      <c r="N30">
        <f t="shared" si="6"/>
        <v>3.1725426298055217E-11</v>
      </c>
    </row>
    <row r="31" spans="10:14">
      <c r="J31">
        <f t="shared" si="7"/>
        <v>170</v>
      </c>
      <c r="K31">
        <f t="shared" si="3"/>
        <v>216.66666666666669</v>
      </c>
      <c r="L31">
        <f t="shared" si="4"/>
        <v>7.905694150420949</v>
      </c>
      <c r="M31">
        <f t="shared" si="5"/>
        <v>-5.9029182989809765</v>
      </c>
      <c r="N31">
        <f t="shared" si="6"/>
        <v>1.7856357902644975E-9</v>
      </c>
    </row>
    <row r="32" spans="10:14">
      <c r="J32">
        <f t="shared" si="7"/>
        <v>175</v>
      </c>
      <c r="K32">
        <f t="shared" si="3"/>
        <v>216.66666666666669</v>
      </c>
      <c r="L32">
        <f t="shared" si="4"/>
        <v>7.905694150420949</v>
      </c>
      <c r="M32">
        <f t="shared" si="5"/>
        <v>-5.2704627669473005</v>
      </c>
      <c r="N32">
        <f t="shared" si="6"/>
        <v>6.8040114556603914E-8</v>
      </c>
    </row>
    <row r="33" spans="10:14">
      <c r="J33">
        <f t="shared" si="7"/>
        <v>180</v>
      </c>
      <c r="K33">
        <f t="shared" si="3"/>
        <v>216.66666666666669</v>
      </c>
      <c r="L33">
        <f t="shared" si="4"/>
        <v>7.905694150420949</v>
      </c>
      <c r="M33">
        <f t="shared" si="5"/>
        <v>-4.6380072349136254</v>
      </c>
      <c r="N33">
        <f t="shared" si="6"/>
        <v>1.7589223120229036E-6</v>
      </c>
    </row>
    <row r="34" spans="10:14">
      <c r="J34">
        <f t="shared" si="7"/>
        <v>185</v>
      </c>
      <c r="K34">
        <f t="shared" si="3"/>
        <v>216.66666666666669</v>
      </c>
      <c r="L34">
        <f t="shared" si="4"/>
        <v>7.905694150420949</v>
      </c>
      <c r="M34">
        <f t="shared" si="5"/>
        <v>-4.0055517028799494</v>
      </c>
      <c r="N34">
        <f t="shared" si="6"/>
        <v>3.0936448882745715E-5</v>
      </c>
    </row>
    <row r="35" spans="10:14">
      <c r="J35">
        <f t="shared" si="7"/>
        <v>190</v>
      </c>
      <c r="K35">
        <f t="shared" si="3"/>
        <v>216.66666666666669</v>
      </c>
      <c r="L35">
        <f t="shared" si="4"/>
        <v>7.905694150420949</v>
      </c>
      <c r="M35">
        <f t="shared" si="5"/>
        <v>-3.3730961708462734</v>
      </c>
      <c r="N35">
        <f t="shared" si="6"/>
        <v>3.7163993442379528E-4</v>
      </c>
    </row>
    <row r="36" spans="10:14">
      <c r="J36">
        <f t="shared" si="7"/>
        <v>195</v>
      </c>
      <c r="K36">
        <f t="shared" si="3"/>
        <v>216.66666666666669</v>
      </c>
      <c r="L36">
        <f t="shared" si="4"/>
        <v>7.905694150420949</v>
      </c>
      <c r="M36">
        <f t="shared" si="5"/>
        <v>-2.7406406388125975</v>
      </c>
      <c r="N36">
        <f t="shared" si="6"/>
        <v>3.0659766520406695E-3</v>
      </c>
    </row>
    <row r="37" spans="10:14">
      <c r="J37">
        <f t="shared" si="7"/>
        <v>200</v>
      </c>
      <c r="K37">
        <f t="shared" si="3"/>
        <v>216.66666666666669</v>
      </c>
      <c r="L37">
        <f t="shared" si="4"/>
        <v>7.905694150420949</v>
      </c>
      <c r="M37">
        <f t="shared" si="5"/>
        <v>-2.1081851067789219</v>
      </c>
      <c r="N37">
        <f t="shared" si="6"/>
        <v>1.7507490509831136E-2</v>
      </c>
    </row>
    <row r="38" spans="10:14">
      <c r="J38">
        <f t="shared" si="7"/>
        <v>205</v>
      </c>
      <c r="K38">
        <f t="shared" si="3"/>
        <v>216.66666666666669</v>
      </c>
      <c r="L38">
        <f t="shared" si="4"/>
        <v>7.905694150420949</v>
      </c>
      <c r="M38">
        <f t="shared" si="5"/>
        <v>-1.4757295747452459</v>
      </c>
      <c r="N38">
        <f t="shared" si="6"/>
        <v>7.0008251598584148E-2</v>
      </c>
    </row>
    <row r="39" spans="10:14">
      <c r="J39">
        <f t="shared" si="7"/>
        <v>210</v>
      </c>
      <c r="K39">
        <f t="shared" si="3"/>
        <v>216.66666666666669</v>
      </c>
      <c r="L39">
        <f t="shared" si="4"/>
        <v>7.905694150420949</v>
      </c>
      <c r="M39">
        <f t="shared" si="5"/>
        <v>-0.84327404271157014</v>
      </c>
      <c r="N39">
        <f t="shared" si="6"/>
        <v>0.19953759827411788</v>
      </c>
    </row>
    <row r="40" spans="10:14">
      <c r="J40">
        <f t="shared" si="7"/>
        <v>215</v>
      </c>
      <c r="K40">
        <f t="shared" si="3"/>
        <v>216.66666666666669</v>
      </c>
      <c r="L40">
        <f t="shared" si="4"/>
        <v>7.905694150420949</v>
      </c>
      <c r="M40">
        <f t="shared" si="5"/>
        <v>-0.21081851067789434</v>
      </c>
      <c r="N40">
        <f t="shared" si="6"/>
        <v>0.4165144468597598</v>
      </c>
    </row>
    <row r="41" spans="10:14">
      <c r="J41">
        <f t="shared" si="7"/>
        <v>220</v>
      </c>
      <c r="K41">
        <f t="shared" si="3"/>
        <v>216.66666666666669</v>
      </c>
      <c r="L41">
        <f t="shared" si="4"/>
        <v>7.905694150420949</v>
      </c>
      <c r="M41">
        <f t="shared" si="5"/>
        <v>0.42163702135578146</v>
      </c>
      <c r="N41">
        <f t="shared" si="6"/>
        <v>0.6633550101700012</v>
      </c>
    </row>
    <row r="42" spans="10:14">
      <c r="J42">
        <f t="shared" si="7"/>
        <v>225</v>
      </c>
      <c r="K42">
        <f t="shared" si="3"/>
        <v>216.66666666666669</v>
      </c>
      <c r="L42">
        <f t="shared" si="4"/>
        <v>7.905694150420949</v>
      </c>
      <c r="M42">
        <f t="shared" si="5"/>
        <v>1.0540925533894572</v>
      </c>
      <c r="N42">
        <f t="shared" si="6"/>
        <v>0.85407972742810512</v>
      </c>
    </row>
    <row r="43" spans="10:14">
      <c r="J43">
        <f t="shared" si="7"/>
        <v>230</v>
      </c>
      <c r="K43">
        <f t="shared" si="3"/>
        <v>216.66666666666669</v>
      </c>
      <c r="L43">
        <f t="shared" si="4"/>
        <v>7.905694150420949</v>
      </c>
      <c r="M43">
        <f t="shared" si="5"/>
        <v>1.6865480854231332</v>
      </c>
      <c r="N43">
        <f t="shared" si="6"/>
        <v>0.9541548592252852</v>
      </c>
    </row>
    <row r="44" spans="10:14">
      <c r="J44">
        <f t="shared" si="7"/>
        <v>235</v>
      </c>
      <c r="K44">
        <f t="shared" si="3"/>
        <v>216.66666666666669</v>
      </c>
      <c r="L44">
        <f t="shared" si="4"/>
        <v>7.905694150420949</v>
      </c>
      <c r="M44">
        <f t="shared" si="5"/>
        <v>2.3190036174568087</v>
      </c>
      <c r="N44">
        <f t="shared" si="6"/>
        <v>0.98980257990831189</v>
      </c>
    </row>
    <row r="45" spans="10:14">
      <c r="J45">
        <f t="shared" si="7"/>
        <v>240</v>
      </c>
      <c r="K45">
        <f t="shared" si="3"/>
        <v>216.66666666666669</v>
      </c>
      <c r="L45">
        <f t="shared" si="4"/>
        <v>7.905694150420949</v>
      </c>
      <c r="M45">
        <f t="shared" si="5"/>
        <v>2.9514591494904847</v>
      </c>
      <c r="N45">
        <f t="shared" si="6"/>
        <v>0.99841861810481536</v>
      </c>
    </row>
    <row r="46" spans="10:14">
      <c r="J46">
        <f t="shared" si="7"/>
        <v>245</v>
      </c>
      <c r="K46">
        <f t="shared" si="3"/>
        <v>216.66666666666669</v>
      </c>
      <c r="L46">
        <f t="shared" si="4"/>
        <v>7.905694150420949</v>
      </c>
      <c r="M46">
        <f t="shared" si="5"/>
        <v>3.5839146815241607</v>
      </c>
      <c r="N46">
        <f t="shared" si="6"/>
        <v>0.99983075865484194</v>
      </c>
    </row>
    <row r="47" spans="10:14">
      <c r="J47">
        <f t="shared" si="7"/>
        <v>250</v>
      </c>
      <c r="K47">
        <f t="shared" si="3"/>
        <v>216.66666666666669</v>
      </c>
      <c r="L47">
        <f t="shared" si="4"/>
        <v>7.905694150420949</v>
      </c>
      <c r="M47">
        <f t="shared" si="5"/>
        <v>4.2163702135578367</v>
      </c>
      <c r="N47">
        <f t="shared" si="6"/>
        <v>0.99998758669682375</v>
      </c>
    </row>
    <row r="48" spans="10:14">
      <c r="J48">
        <f t="shared" si="7"/>
        <v>255</v>
      </c>
      <c r="K48">
        <f t="shared" si="3"/>
        <v>216.66666666666669</v>
      </c>
      <c r="L48">
        <f t="shared" si="4"/>
        <v>7.905694150420949</v>
      </c>
      <c r="M48">
        <f t="shared" si="5"/>
        <v>4.8488257455915118</v>
      </c>
      <c r="N48">
        <f t="shared" si="6"/>
        <v>0.99999937902775415</v>
      </c>
    </row>
    <row r="49" spans="10:14">
      <c r="J49">
        <f t="shared" si="7"/>
        <v>260</v>
      </c>
      <c r="K49">
        <f t="shared" si="3"/>
        <v>216.66666666666669</v>
      </c>
      <c r="L49">
        <f t="shared" si="4"/>
        <v>7.905694150420949</v>
      </c>
      <c r="M49">
        <f t="shared" si="5"/>
        <v>5.4812812776251878</v>
      </c>
      <c r="N49">
        <f t="shared" si="6"/>
        <v>0.99999997888717373</v>
      </c>
    </row>
    <row r="50" spans="10:14">
      <c r="J50">
        <f t="shared" si="7"/>
        <v>265</v>
      </c>
      <c r="K50">
        <f t="shared" si="3"/>
        <v>216.66666666666669</v>
      </c>
      <c r="L50">
        <f t="shared" si="4"/>
        <v>7.905694150420949</v>
      </c>
      <c r="M50">
        <f t="shared" si="5"/>
        <v>6.1137368096588638</v>
      </c>
      <c r="N50">
        <f t="shared" si="6"/>
        <v>0.99999999951337615</v>
      </c>
    </row>
    <row r="51" spans="10:14">
      <c r="J51">
        <f t="shared" si="7"/>
        <v>270</v>
      </c>
      <c r="K51">
        <f t="shared" si="3"/>
        <v>216.66666666666669</v>
      </c>
      <c r="L51">
        <f t="shared" si="4"/>
        <v>7.905694150420949</v>
      </c>
      <c r="M51">
        <f t="shared" si="5"/>
        <v>6.7461923416925398</v>
      </c>
      <c r="N51">
        <f t="shared" si="6"/>
        <v>0.99999999999241118</v>
      </c>
    </row>
    <row r="52" spans="10:14">
      <c r="J52">
        <f t="shared" si="7"/>
        <v>275</v>
      </c>
      <c r="K52">
        <f t="shared" si="3"/>
        <v>216.66666666666669</v>
      </c>
      <c r="L52">
        <f t="shared" si="4"/>
        <v>7.905694150420949</v>
      </c>
      <c r="M52">
        <f t="shared" si="5"/>
        <v>7.3786478737262158</v>
      </c>
      <c r="N52">
        <f t="shared" si="6"/>
        <v>0.99999999999992006</v>
      </c>
    </row>
    <row r="53" spans="10:14">
      <c r="J53">
        <f t="shared" si="7"/>
        <v>280</v>
      </c>
      <c r="K53">
        <f t="shared" si="3"/>
        <v>216.66666666666669</v>
      </c>
      <c r="L53">
        <f t="shared" si="4"/>
        <v>7.905694150420949</v>
      </c>
      <c r="M53">
        <f t="shared" si="5"/>
        <v>8.0111034057598918</v>
      </c>
      <c r="N53">
        <f t="shared" si="6"/>
        <v>0.99999999999999944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E12"/>
  <sheetViews>
    <sheetView workbookViewId="0">
      <selection activeCell="G12" sqref="G12"/>
    </sheetView>
  </sheetViews>
  <sheetFormatPr defaultRowHeight="15"/>
  <sheetData>
    <row r="4" spans="2:5">
      <c r="B4">
        <v>60</v>
      </c>
      <c r="C4">
        <f>(B4-15.4)/0.64</f>
        <v>69.6875</v>
      </c>
      <c r="D4">
        <f>100-C4</f>
        <v>30.3125</v>
      </c>
    </row>
    <row r="5" spans="2:5">
      <c r="B5">
        <v>55</v>
      </c>
      <c r="C5">
        <f>(B5-15.4)/0.64</f>
        <v>61.875</v>
      </c>
      <c r="D5">
        <f>100-C5</f>
        <v>38.125</v>
      </c>
    </row>
    <row r="11" spans="2:5">
      <c r="C11">
        <f>D5/D4-1</f>
        <v>0.25773195876288657</v>
      </c>
      <c r="D11">
        <f>C11*0.2</f>
        <v>5.1546391752577317E-2</v>
      </c>
      <c r="E11">
        <f>D11*100</f>
        <v>5.1546391752577314</v>
      </c>
    </row>
    <row r="12" spans="2:5">
      <c r="D12">
        <f>C11*0.3</f>
        <v>7.7319587628865968E-2</v>
      </c>
      <c r="E12">
        <f>D12*100</f>
        <v>7.7319587628865971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tabSelected="1" topLeftCell="S1" zoomScale="85" zoomScaleNormal="85" workbookViewId="0">
      <selection activeCell="Y3" sqref="Y3:AF18"/>
    </sheetView>
  </sheetViews>
  <sheetFormatPr defaultRowHeight="15"/>
  <cols>
    <col min="13" max="13" width="10.85546875" bestFit="1" customWidth="1"/>
  </cols>
  <sheetData>
    <row r="1" spans="1:39" ht="21" thickBot="1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39" ht="19.5" thickBot="1">
      <c r="A2" s="4" t="s">
        <v>5</v>
      </c>
      <c r="B2" s="5">
        <v>1</v>
      </c>
      <c r="C2" s="5">
        <v>1.5</v>
      </c>
      <c r="D2" s="5">
        <v>1.5</v>
      </c>
      <c r="E2" s="5">
        <v>1.5</v>
      </c>
      <c r="F2" s="5">
        <v>1.5</v>
      </c>
      <c r="G2" s="5">
        <v>1.5</v>
      </c>
      <c r="H2" s="5">
        <v>1.5</v>
      </c>
      <c r="I2" s="5">
        <v>1.5</v>
      </c>
      <c r="J2" s="5">
        <v>1.5</v>
      </c>
      <c r="K2" s="5">
        <v>1.5</v>
      </c>
      <c r="L2" s="5">
        <f>SUM(B2:K2)</f>
        <v>14.5</v>
      </c>
      <c r="M2" s="5">
        <f>L2/L$12</f>
        <v>0.14499999999999999</v>
      </c>
    </row>
    <row r="3" spans="1:39" ht="19.5" thickBot="1">
      <c r="A3" s="4" t="s">
        <v>6</v>
      </c>
      <c r="B3" s="5">
        <v>0.5</v>
      </c>
      <c r="C3" s="5">
        <v>1</v>
      </c>
      <c r="D3" s="5">
        <v>1</v>
      </c>
      <c r="E3" s="5">
        <v>1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</v>
      </c>
      <c r="L3" s="5">
        <f t="shared" ref="L3:L11" si="0">SUM(B3:K3)</f>
        <v>12</v>
      </c>
      <c r="M3" s="5">
        <f t="shared" ref="M3:M11" si="1">L3/L$12</f>
        <v>0.12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Y3" s="13" t="s">
        <v>22</v>
      </c>
      <c r="Z3" s="13" t="s">
        <v>23</v>
      </c>
      <c r="AA3" s="13" t="s">
        <v>24</v>
      </c>
      <c r="AB3" s="13"/>
      <c r="AC3" s="13"/>
      <c r="AD3" s="13"/>
      <c r="AE3" s="13"/>
      <c r="AF3" s="13"/>
    </row>
    <row r="4" spans="1:39" ht="19.5" thickBot="1">
      <c r="A4" s="4" t="s">
        <v>7</v>
      </c>
      <c r="B4" s="5">
        <v>0.5</v>
      </c>
      <c r="C4" s="5">
        <v>1</v>
      </c>
      <c r="D4" s="5">
        <v>1</v>
      </c>
      <c r="E4" s="5">
        <v>1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</v>
      </c>
      <c r="L4" s="5">
        <f t="shared" si="0"/>
        <v>12</v>
      </c>
      <c r="M4" s="5">
        <f t="shared" si="1"/>
        <v>0.12</v>
      </c>
      <c r="Q4" s="2" t="s">
        <v>5</v>
      </c>
      <c r="R4" s="6">
        <v>0.23519999999999999</v>
      </c>
      <c r="S4" s="6">
        <v>0.182</v>
      </c>
      <c r="T4">
        <v>0.14499999999999999</v>
      </c>
      <c r="U4">
        <f>SUM(R4:T4)/3</f>
        <v>0.18740000000000001</v>
      </c>
      <c r="Y4" s="13"/>
      <c r="Z4" s="13"/>
      <c r="AA4" s="14" t="s">
        <v>25</v>
      </c>
      <c r="AB4" s="14" t="s">
        <v>26</v>
      </c>
      <c r="AC4" s="14" t="s">
        <v>27</v>
      </c>
      <c r="AD4" s="14" t="s">
        <v>26</v>
      </c>
      <c r="AE4" s="14" t="s">
        <v>28</v>
      </c>
      <c r="AF4" s="14" t="s">
        <v>26</v>
      </c>
    </row>
    <row r="5" spans="1:39" ht="19.5" thickBot="1">
      <c r="A5" s="4" t="s">
        <v>8</v>
      </c>
      <c r="B5" s="5">
        <v>0.5</v>
      </c>
      <c r="C5" s="5">
        <v>1</v>
      </c>
      <c r="D5" s="5">
        <v>1</v>
      </c>
      <c r="E5" s="5">
        <v>1</v>
      </c>
      <c r="F5" s="5">
        <v>1.5</v>
      </c>
      <c r="G5" s="5">
        <v>1.5</v>
      </c>
      <c r="H5" s="5">
        <v>1.5</v>
      </c>
      <c r="I5" s="5">
        <v>1.5</v>
      </c>
      <c r="J5" s="5">
        <v>1.5</v>
      </c>
      <c r="K5" s="5">
        <v>1</v>
      </c>
      <c r="L5" s="5">
        <f t="shared" si="0"/>
        <v>12</v>
      </c>
      <c r="M5" s="5">
        <f t="shared" si="1"/>
        <v>0.12</v>
      </c>
      <c r="Q5" s="4" t="s">
        <v>6</v>
      </c>
      <c r="R5" s="7">
        <v>0.1176</v>
      </c>
      <c r="S5" s="7">
        <v>0.109</v>
      </c>
      <c r="T5">
        <v>0.12</v>
      </c>
      <c r="U5">
        <f t="shared" ref="U5:U13" si="2">SUM(R5:T5)/3</f>
        <v>0.11553333333333334</v>
      </c>
      <c r="Y5" s="15" t="s">
        <v>5</v>
      </c>
      <c r="Z5" s="16">
        <v>0.18740000000000001</v>
      </c>
      <c r="AA5" s="14">
        <f>T18/MAX($T18:$V18)</f>
        <v>1</v>
      </c>
      <c r="AB5" s="14">
        <v>1</v>
      </c>
      <c r="AC5" s="14">
        <f>U18/MAX($T18:$V18)</f>
        <v>0.88888888888888895</v>
      </c>
      <c r="AD5" s="14">
        <v>2</v>
      </c>
      <c r="AE5" s="14">
        <f>V18/MAX($T18:$V18)</f>
        <v>0.83333333333333326</v>
      </c>
      <c r="AF5" s="14">
        <v>3</v>
      </c>
      <c r="AH5">
        <f>$Z5*AA5</f>
        <v>0.18740000000000001</v>
      </c>
      <c r="AI5">
        <f>(1-AA5)*(1-AA5)*$Z5</f>
        <v>0</v>
      </c>
      <c r="AJ5">
        <f>$Z5*AC5</f>
        <v>0.1665777777777778</v>
      </c>
      <c r="AK5">
        <f>(1-AC5)*(1-AC5)*$Z5</f>
        <v>2.3135802469135777E-3</v>
      </c>
      <c r="AL5">
        <f>$Z5*AE5</f>
        <v>0.15616666666666668</v>
      </c>
      <c r="AM5">
        <f>(1-AE5)*(1-AE5)*$Z5</f>
        <v>5.2055555555555605E-3</v>
      </c>
    </row>
    <row r="6" spans="1:39" ht="19.5" thickBot="1">
      <c r="A6" s="4" t="s">
        <v>9</v>
      </c>
      <c r="B6" s="5">
        <v>0.5</v>
      </c>
      <c r="C6" s="5">
        <v>0.5</v>
      </c>
      <c r="D6" s="5">
        <v>0.5</v>
      </c>
      <c r="E6" s="5">
        <v>0.5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0.5</v>
      </c>
      <c r="L6" s="5">
        <f t="shared" si="0"/>
        <v>7.5</v>
      </c>
      <c r="M6" s="5">
        <f t="shared" si="1"/>
        <v>7.4999999999999997E-2</v>
      </c>
      <c r="Q6" s="4" t="s">
        <v>7</v>
      </c>
      <c r="R6" s="7">
        <v>0.1176</v>
      </c>
      <c r="S6" s="7">
        <v>0.14499999999999999</v>
      </c>
      <c r="T6">
        <v>0.12</v>
      </c>
      <c r="U6">
        <f t="shared" si="2"/>
        <v>0.12753333333333333</v>
      </c>
      <c r="Y6" s="15" t="s">
        <v>6</v>
      </c>
      <c r="Z6" s="16">
        <v>0.115533</v>
      </c>
      <c r="AA6" s="14">
        <f t="shared" ref="AA6:AE14" si="3">T19/MAX($T19:$V19)</f>
        <v>1</v>
      </c>
      <c r="AB6" s="14">
        <v>1.5</v>
      </c>
      <c r="AC6" s="14">
        <f t="shared" ref="AC6:AC14" si="4">U19/MAX($T19:$V19)</f>
        <v>1</v>
      </c>
      <c r="AD6" s="14">
        <v>1.5</v>
      </c>
      <c r="AE6" s="14">
        <f t="shared" ref="AE6:AE14" si="5">V19/MAX($T19:$V19)</f>
        <v>0.74999999999999989</v>
      </c>
      <c r="AF6" s="14">
        <v>3</v>
      </c>
      <c r="AH6">
        <f t="shared" ref="AH6:AH14" si="6">Z6*AA6</f>
        <v>0.115533</v>
      </c>
      <c r="AI6">
        <f t="shared" ref="AI6:AI14" si="7">(1-AA6)*(1-AA6)*$Z6</f>
        <v>0</v>
      </c>
      <c r="AJ6">
        <f t="shared" ref="AJ6:AJ14" si="8">$Z6*AC6</f>
        <v>0.115533</v>
      </c>
      <c r="AK6">
        <f t="shared" ref="AK6:AK14" si="9">(1-AC6)*(1-AC6)*$Z6</f>
        <v>0</v>
      </c>
      <c r="AL6">
        <f t="shared" ref="AL6:AL14" si="10">$Z6*AE6</f>
        <v>8.6649749999999984E-2</v>
      </c>
      <c r="AM6">
        <f t="shared" ref="AM6:AM14" si="11">(1-AE6)*(1-AE6)*$Z6</f>
        <v>7.2208125000000059E-3</v>
      </c>
    </row>
    <row r="7" spans="1:39" ht="19.5" thickBot="1">
      <c r="A7" s="4" t="s">
        <v>10</v>
      </c>
      <c r="B7" s="5">
        <v>0.5</v>
      </c>
      <c r="C7" s="5">
        <v>0.5</v>
      </c>
      <c r="D7" s="5">
        <v>0.5</v>
      </c>
      <c r="E7" s="5">
        <v>0.5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0.5</v>
      </c>
      <c r="L7" s="5">
        <f t="shared" si="0"/>
        <v>7.5</v>
      </c>
      <c r="M7" s="5">
        <f t="shared" si="1"/>
        <v>7.4999999999999997E-2</v>
      </c>
      <c r="Q7" s="4" t="s">
        <v>8</v>
      </c>
      <c r="R7" s="7">
        <v>0.1176</v>
      </c>
      <c r="S7" s="7">
        <v>0.16400000000000001</v>
      </c>
      <c r="T7">
        <v>0.12</v>
      </c>
      <c r="U7">
        <f t="shared" si="2"/>
        <v>0.13386666666666666</v>
      </c>
      <c r="Y7" s="15" t="s">
        <v>7</v>
      </c>
      <c r="Z7" s="16">
        <v>0.12753300000000001</v>
      </c>
      <c r="AA7" s="14">
        <f t="shared" si="3"/>
        <v>0.5</v>
      </c>
      <c r="AB7" s="14">
        <v>3</v>
      </c>
      <c r="AC7" s="14">
        <f t="shared" si="4"/>
        <v>1</v>
      </c>
      <c r="AD7" s="14">
        <v>1.5</v>
      </c>
      <c r="AE7" s="14">
        <f t="shared" si="5"/>
        <v>1</v>
      </c>
      <c r="AF7" s="14">
        <v>1.5</v>
      </c>
      <c r="AH7">
        <f t="shared" si="6"/>
        <v>6.3766500000000004E-2</v>
      </c>
      <c r="AI7">
        <f t="shared" si="7"/>
        <v>3.1883250000000002E-2</v>
      </c>
      <c r="AJ7">
        <f t="shared" si="8"/>
        <v>0.12753300000000001</v>
      </c>
      <c r="AK7">
        <f t="shared" si="9"/>
        <v>0</v>
      </c>
      <c r="AL7">
        <f t="shared" si="10"/>
        <v>0.12753300000000001</v>
      </c>
      <c r="AM7">
        <f t="shared" si="11"/>
        <v>0</v>
      </c>
    </row>
    <row r="8" spans="1:39" ht="19.5" thickBot="1">
      <c r="A8" s="4" t="s">
        <v>11</v>
      </c>
      <c r="B8" s="5">
        <v>0.5</v>
      </c>
      <c r="C8" s="5">
        <v>0.5</v>
      </c>
      <c r="D8" s="5">
        <v>0.5</v>
      </c>
      <c r="E8" s="5">
        <v>0.5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0.5</v>
      </c>
      <c r="L8" s="5">
        <f t="shared" si="0"/>
        <v>7.5</v>
      </c>
      <c r="M8" s="5">
        <f t="shared" si="1"/>
        <v>7.4999999999999997E-2</v>
      </c>
      <c r="Q8" s="4" t="s">
        <v>9</v>
      </c>
      <c r="R8" s="7">
        <v>5.8799999999999998E-2</v>
      </c>
      <c r="S8" s="7">
        <v>9.0999999999999998E-2</v>
      </c>
      <c r="T8">
        <v>7.4999999999999997E-2</v>
      </c>
      <c r="U8">
        <f t="shared" si="2"/>
        <v>7.4933333333333338E-2</v>
      </c>
      <c r="Y8" s="15" t="s">
        <v>8</v>
      </c>
      <c r="Z8" s="16">
        <v>0.13386700000000001</v>
      </c>
      <c r="AA8" s="14">
        <f t="shared" si="3"/>
        <v>1</v>
      </c>
      <c r="AB8" s="14">
        <v>1</v>
      </c>
      <c r="AC8" s="14">
        <f t="shared" si="4"/>
        <v>0.92307692307692313</v>
      </c>
      <c r="AD8" s="14">
        <v>2</v>
      </c>
      <c r="AE8" s="14">
        <f t="shared" si="5"/>
        <v>0.76923076923076927</v>
      </c>
      <c r="AF8" s="14">
        <v>3</v>
      </c>
      <c r="AH8">
        <f t="shared" si="6"/>
        <v>0.13386700000000001</v>
      </c>
      <c r="AI8">
        <f t="shared" si="7"/>
        <v>0</v>
      </c>
      <c r="AJ8">
        <f t="shared" si="8"/>
        <v>0.12356953846153848</v>
      </c>
      <c r="AK8">
        <f t="shared" si="9"/>
        <v>7.92112426035502E-4</v>
      </c>
      <c r="AL8">
        <f t="shared" si="10"/>
        <v>0.1029746153846154</v>
      </c>
      <c r="AM8">
        <f t="shared" si="11"/>
        <v>7.1290118343195251E-3</v>
      </c>
    </row>
    <row r="9" spans="1:39" ht="19.5" thickBot="1">
      <c r="A9" s="4" t="s">
        <v>12</v>
      </c>
      <c r="B9" s="5">
        <v>0.5</v>
      </c>
      <c r="C9" s="5">
        <v>0.5</v>
      </c>
      <c r="D9" s="5">
        <v>0.5</v>
      </c>
      <c r="E9" s="5">
        <v>0.5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0.5</v>
      </c>
      <c r="L9" s="5">
        <f t="shared" si="0"/>
        <v>7.5</v>
      </c>
      <c r="M9" s="5">
        <f t="shared" si="1"/>
        <v>7.4999999999999997E-2</v>
      </c>
      <c r="Q9" s="4" t="s">
        <v>10</v>
      </c>
      <c r="R9" s="7">
        <v>5.8799999999999998E-2</v>
      </c>
      <c r="S9" s="7">
        <v>7.2999999999999995E-2</v>
      </c>
      <c r="T9">
        <v>7.4999999999999997E-2</v>
      </c>
      <c r="U9">
        <f t="shared" si="2"/>
        <v>6.8933333333333333E-2</v>
      </c>
      <c r="Y9" s="15" t="s">
        <v>9</v>
      </c>
      <c r="Z9" s="16">
        <v>7.4933E-2</v>
      </c>
      <c r="AA9" s="14">
        <f t="shared" si="3"/>
        <v>0.9375</v>
      </c>
      <c r="AB9" s="14">
        <v>3</v>
      </c>
      <c r="AC9" s="14">
        <f t="shared" si="4"/>
        <v>1</v>
      </c>
      <c r="AD9" s="14">
        <v>1.5</v>
      </c>
      <c r="AE9" s="14">
        <f t="shared" si="5"/>
        <v>1</v>
      </c>
      <c r="AF9" s="14">
        <v>1.5</v>
      </c>
      <c r="AH9">
        <f t="shared" si="6"/>
        <v>7.0249687500000005E-2</v>
      </c>
      <c r="AI9">
        <f t="shared" si="7"/>
        <v>2.9270703125E-4</v>
      </c>
      <c r="AJ9">
        <f t="shared" si="8"/>
        <v>7.4933E-2</v>
      </c>
      <c r="AK9">
        <f t="shared" si="9"/>
        <v>0</v>
      </c>
      <c r="AL9">
        <f t="shared" si="10"/>
        <v>7.4933E-2</v>
      </c>
      <c r="AM9">
        <f t="shared" si="11"/>
        <v>0</v>
      </c>
    </row>
    <row r="10" spans="1:39" ht="19.5" thickBot="1">
      <c r="A10" s="4" t="s">
        <v>13</v>
      </c>
      <c r="B10" s="5">
        <v>0.5</v>
      </c>
      <c r="C10" s="5">
        <v>0.5</v>
      </c>
      <c r="D10" s="5">
        <v>0.5</v>
      </c>
      <c r="E10" s="5">
        <v>0.5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0.5</v>
      </c>
      <c r="L10" s="5">
        <f t="shared" si="0"/>
        <v>7.5</v>
      </c>
      <c r="M10" s="5">
        <f t="shared" si="1"/>
        <v>7.4999999999999997E-2</v>
      </c>
      <c r="Q10" s="4" t="s">
        <v>11</v>
      </c>
      <c r="R10" s="7">
        <v>5.8799999999999998E-2</v>
      </c>
      <c r="S10" s="7">
        <v>1.7999999999999999E-2</v>
      </c>
      <c r="T10">
        <v>7.4999999999999997E-2</v>
      </c>
      <c r="U10">
        <f t="shared" si="2"/>
        <v>5.0599999999999999E-2</v>
      </c>
      <c r="Y10" s="15" t="s">
        <v>10</v>
      </c>
      <c r="Z10" s="16">
        <v>6.8932999999999994E-2</v>
      </c>
      <c r="AA10" s="14">
        <f t="shared" si="3"/>
        <v>0.5</v>
      </c>
      <c r="AB10" s="14">
        <v>3</v>
      </c>
      <c r="AC10" s="14">
        <f t="shared" si="4"/>
        <v>1</v>
      </c>
      <c r="AD10" s="14">
        <v>1.5</v>
      </c>
      <c r="AE10" s="14">
        <f t="shared" si="5"/>
        <v>1</v>
      </c>
      <c r="AF10" s="14">
        <v>1.5</v>
      </c>
      <c r="AH10">
        <f t="shared" si="6"/>
        <v>3.4466499999999997E-2</v>
      </c>
      <c r="AI10">
        <f t="shared" si="7"/>
        <v>1.7233249999999999E-2</v>
      </c>
      <c r="AJ10">
        <f t="shared" si="8"/>
        <v>6.8932999999999994E-2</v>
      </c>
      <c r="AK10">
        <f t="shared" si="9"/>
        <v>0</v>
      </c>
      <c r="AL10">
        <f t="shared" si="10"/>
        <v>6.8932999999999994E-2</v>
      </c>
      <c r="AM10">
        <f t="shared" si="11"/>
        <v>0</v>
      </c>
    </row>
    <row r="11" spans="1:39" ht="19.5" thickBot="1">
      <c r="A11" s="4" t="s">
        <v>14</v>
      </c>
      <c r="B11" s="5">
        <v>0.5</v>
      </c>
      <c r="C11" s="5">
        <v>1</v>
      </c>
      <c r="D11" s="5">
        <v>1</v>
      </c>
      <c r="E11" s="5">
        <v>1</v>
      </c>
      <c r="F11" s="5">
        <v>1.5</v>
      </c>
      <c r="G11" s="5">
        <v>1.5</v>
      </c>
      <c r="H11" s="5">
        <v>1.5</v>
      </c>
      <c r="I11" s="5">
        <v>1.5</v>
      </c>
      <c r="J11" s="5">
        <v>1.5</v>
      </c>
      <c r="K11" s="5">
        <v>1</v>
      </c>
      <c r="L11" s="5">
        <f t="shared" si="0"/>
        <v>12</v>
      </c>
      <c r="M11" s="5">
        <f t="shared" si="1"/>
        <v>0.12</v>
      </c>
      <c r="Q11" s="4" t="s">
        <v>12</v>
      </c>
      <c r="R11" s="7">
        <v>5.8799999999999998E-2</v>
      </c>
      <c r="S11" s="7">
        <v>5.5E-2</v>
      </c>
      <c r="T11">
        <v>7.4999999999999997E-2</v>
      </c>
      <c r="U11">
        <f t="shared" si="2"/>
        <v>6.2933333333333327E-2</v>
      </c>
      <c r="Y11" s="15" t="s">
        <v>11</v>
      </c>
      <c r="Z11" s="16">
        <v>5.0599999999999999E-2</v>
      </c>
      <c r="AA11" s="14">
        <f t="shared" si="3"/>
        <v>1</v>
      </c>
      <c r="AB11" s="14">
        <v>1</v>
      </c>
      <c r="AC11" s="14">
        <f t="shared" si="4"/>
        <v>0.8</v>
      </c>
      <c r="AD11" s="14">
        <v>2</v>
      </c>
      <c r="AE11" s="14">
        <f t="shared" si="5"/>
        <v>0.66666666666666663</v>
      </c>
      <c r="AF11" s="14">
        <v>3</v>
      </c>
      <c r="AH11">
        <f t="shared" si="6"/>
        <v>5.0599999999999999E-2</v>
      </c>
      <c r="AI11">
        <f t="shared" si="7"/>
        <v>0</v>
      </c>
      <c r="AJ11">
        <f t="shared" si="8"/>
        <v>4.0480000000000002E-2</v>
      </c>
      <c r="AK11">
        <f t="shared" si="9"/>
        <v>2.0239999999999989E-3</v>
      </c>
      <c r="AL11">
        <f t="shared" si="10"/>
        <v>3.373333333333333E-2</v>
      </c>
      <c r="AM11">
        <f t="shared" si="11"/>
        <v>5.6222222222222229E-3</v>
      </c>
    </row>
    <row r="12" spans="1:39" ht="19.5" thickBot="1">
      <c r="L12">
        <f>SUM(L2:L11)</f>
        <v>100</v>
      </c>
      <c r="Q12" s="4" t="s">
        <v>13</v>
      </c>
      <c r="R12" s="7">
        <v>5.8799999999999998E-2</v>
      </c>
      <c r="S12" s="7">
        <v>3.5999999999999997E-2</v>
      </c>
      <c r="T12">
        <v>7.4999999999999997E-2</v>
      </c>
      <c r="U12">
        <f t="shared" si="2"/>
        <v>5.6600000000000004E-2</v>
      </c>
      <c r="Y12" s="15" t="s">
        <v>12</v>
      </c>
      <c r="Z12" s="16">
        <v>6.2933000000000003E-2</v>
      </c>
      <c r="AA12" s="14">
        <f t="shared" si="3"/>
        <v>0.66666666666666663</v>
      </c>
      <c r="AB12" s="14">
        <v>3</v>
      </c>
      <c r="AC12" s="14">
        <f t="shared" si="4"/>
        <v>0.83333333333333337</v>
      </c>
      <c r="AD12" s="14">
        <v>2</v>
      </c>
      <c r="AE12" s="14">
        <f t="shared" si="5"/>
        <v>1</v>
      </c>
      <c r="AF12" s="14">
        <v>1</v>
      </c>
      <c r="AH12">
        <f t="shared" si="6"/>
        <v>4.1955333333333331E-2</v>
      </c>
      <c r="AI12">
        <f>(1-AA12)*(1-AA12)*$Z12</f>
        <v>6.9925555555555574E-3</v>
      </c>
      <c r="AJ12">
        <f t="shared" si="8"/>
        <v>5.2444166666666674E-2</v>
      </c>
      <c r="AK12">
        <f t="shared" si="9"/>
        <v>1.7481388888888883E-3</v>
      </c>
      <c r="AL12">
        <f t="shared" si="10"/>
        <v>6.2933000000000003E-2</v>
      </c>
      <c r="AM12">
        <f t="shared" si="11"/>
        <v>0</v>
      </c>
    </row>
    <row r="13" spans="1:39" ht="19.5" thickBot="1">
      <c r="Q13" s="4" t="s">
        <v>14</v>
      </c>
      <c r="R13" s="7">
        <v>0.1176</v>
      </c>
      <c r="S13" s="7">
        <v>0.127</v>
      </c>
      <c r="T13">
        <v>0.12</v>
      </c>
      <c r="U13">
        <f t="shared" si="2"/>
        <v>0.12153333333333333</v>
      </c>
      <c r="Y13" s="15" t="s">
        <v>13</v>
      </c>
      <c r="Z13" s="16">
        <v>5.6599999999999998E-2</v>
      </c>
      <c r="AA13" s="14">
        <f t="shared" si="3"/>
        <v>1</v>
      </c>
      <c r="AB13" s="14">
        <v>1</v>
      </c>
      <c r="AC13" s="14">
        <f t="shared" si="4"/>
        <v>0.8</v>
      </c>
      <c r="AD13" s="14">
        <v>3</v>
      </c>
      <c r="AE13" s="14">
        <f t="shared" si="5"/>
        <v>0.9</v>
      </c>
      <c r="AF13" s="14">
        <v>2</v>
      </c>
      <c r="AH13">
        <f t="shared" si="6"/>
        <v>5.6599999999999998E-2</v>
      </c>
      <c r="AI13">
        <f t="shared" si="7"/>
        <v>0</v>
      </c>
      <c r="AJ13">
        <f t="shared" si="8"/>
        <v>4.5280000000000001E-2</v>
      </c>
      <c r="AK13">
        <f t="shared" si="9"/>
        <v>2.2639999999999987E-3</v>
      </c>
      <c r="AL13">
        <f t="shared" si="10"/>
        <v>5.0939999999999999E-2</v>
      </c>
      <c r="AM13">
        <f t="shared" si="11"/>
        <v>5.6599999999999966E-4</v>
      </c>
    </row>
    <row r="14" spans="1:39" ht="18.75">
      <c r="Y14" s="15" t="s">
        <v>14</v>
      </c>
      <c r="Z14" s="16">
        <v>0.121533</v>
      </c>
      <c r="AA14" s="14">
        <f t="shared" si="3"/>
        <v>1</v>
      </c>
      <c r="AB14" s="14">
        <v>1</v>
      </c>
      <c r="AC14" s="14">
        <f t="shared" si="4"/>
        <v>0.9</v>
      </c>
      <c r="AD14" s="14">
        <v>2.5</v>
      </c>
      <c r="AE14" s="14">
        <f t="shared" si="5"/>
        <v>0.9</v>
      </c>
      <c r="AF14" s="14">
        <v>2.5</v>
      </c>
      <c r="AH14">
        <f t="shared" si="6"/>
        <v>0.121533</v>
      </c>
      <c r="AI14">
        <f t="shared" si="7"/>
        <v>0</v>
      </c>
      <c r="AJ14">
        <f t="shared" si="8"/>
        <v>0.10937970000000001</v>
      </c>
      <c r="AK14">
        <f t="shared" si="9"/>
        <v>1.2153299999999995E-3</v>
      </c>
      <c r="AL14">
        <f t="shared" si="10"/>
        <v>0.10937970000000001</v>
      </c>
      <c r="AM14">
        <f t="shared" si="11"/>
        <v>1.2153299999999995E-3</v>
      </c>
    </row>
    <row r="15" spans="1:39" ht="15.75" thickBot="1">
      <c r="Y15" s="14"/>
      <c r="Z15" s="14"/>
      <c r="AA15" s="13">
        <f>SUM(AH5:AH14)</f>
        <v>0.87597102083333334</v>
      </c>
      <c r="AB15" s="13"/>
      <c r="AC15" s="13">
        <f>SUM(AJ5:AJ14)</f>
        <v>0.92466318290598293</v>
      </c>
      <c r="AD15" s="13"/>
      <c r="AE15" s="13">
        <f>SUM(AL5:AL14)</f>
        <v>0.87417606538461534</v>
      </c>
      <c r="AF15" s="13"/>
    </row>
    <row r="16" spans="1:39" ht="20.25" customHeight="1" thickBot="1">
      <c r="R16" s="8"/>
      <c r="S16" s="8"/>
      <c r="T16" s="11"/>
      <c r="U16" s="10"/>
      <c r="V16" s="12"/>
      <c r="Y16" s="14"/>
      <c r="Z16" s="14"/>
      <c r="AA16" s="13">
        <f>SQRT(SUM(AI5:AI14))</f>
        <v>0.23749055262642671</v>
      </c>
      <c r="AB16" s="13"/>
      <c r="AC16" s="13">
        <f>SQRT(SUM(AK5:AK14))</f>
        <v>0.10177014081663621</v>
      </c>
      <c r="AD16" s="13"/>
      <c r="AE16" s="13">
        <f>SQRT(SUM(AM5:AM14))</f>
        <v>0.16419175409288164</v>
      </c>
      <c r="AF16" s="13"/>
    </row>
    <row r="17" spans="18:32" ht="19.5" thickBot="1">
      <c r="R17" s="9"/>
      <c r="S17" s="9"/>
      <c r="T17" s="5" t="s">
        <v>29</v>
      </c>
      <c r="U17" s="5" t="s">
        <v>30</v>
      </c>
      <c r="V17" s="5" t="s">
        <v>31</v>
      </c>
      <c r="Y17" s="14"/>
      <c r="Z17" s="14"/>
      <c r="AA17" s="13">
        <f>MIN(AH5:AH14)</f>
        <v>3.4466499999999997E-2</v>
      </c>
      <c r="AB17" s="13"/>
      <c r="AC17" s="13">
        <f>MIN(AJ5:AJ14)</f>
        <v>4.0480000000000002E-2</v>
      </c>
      <c r="AD17" s="13"/>
      <c r="AE17" s="13">
        <f>MIN(AL5:AL14)</f>
        <v>3.373333333333333E-2</v>
      </c>
      <c r="AF17" s="13"/>
    </row>
    <row r="18" spans="18:32" ht="19.5" thickBot="1">
      <c r="R18" s="4" t="s">
        <v>5</v>
      </c>
      <c r="S18" s="5"/>
      <c r="T18" s="5">
        <v>7.2</v>
      </c>
      <c r="U18" s="5">
        <v>6.4</v>
      </c>
      <c r="V18" s="5">
        <v>6</v>
      </c>
      <c r="Y18" s="14"/>
      <c r="Z18" s="14"/>
      <c r="AA18" s="13">
        <f>SUM(AB5:AB14)</f>
        <v>18.5</v>
      </c>
      <c r="AB18" s="13"/>
      <c r="AC18" s="13">
        <f>SUM(AD5:AD14)</f>
        <v>19.5</v>
      </c>
      <c r="AD18" s="13"/>
      <c r="AE18" s="13">
        <f>SUM(AF5:AF14)</f>
        <v>22</v>
      </c>
      <c r="AF18" s="13"/>
    </row>
    <row r="19" spans="18:32" ht="19.5" thickBot="1">
      <c r="R19" s="4" t="s">
        <v>6</v>
      </c>
      <c r="S19" s="5"/>
      <c r="T19" s="5">
        <v>25.6</v>
      </c>
      <c r="U19" s="5">
        <v>25.6</v>
      </c>
      <c r="V19" s="5">
        <v>19.2</v>
      </c>
    </row>
    <row r="20" spans="18:32" ht="19.5" thickBot="1">
      <c r="R20" s="4" t="s">
        <v>7</v>
      </c>
      <c r="S20" s="5"/>
      <c r="T20" s="5">
        <v>16</v>
      </c>
      <c r="U20" s="5">
        <v>32</v>
      </c>
      <c r="V20" s="5">
        <v>32</v>
      </c>
    </row>
    <row r="21" spans="18:32" ht="19.5" thickBot="1">
      <c r="R21" s="4" t="s">
        <v>8</v>
      </c>
      <c r="S21" s="5"/>
      <c r="T21" s="5">
        <v>6.5</v>
      </c>
      <c r="U21" s="5">
        <v>6</v>
      </c>
      <c r="V21" s="5">
        <v>5</v>
      </c>
    </row>
    <row r="22" spans="18:32" ht="19.5" thickBot="1">
      <c r="R22" s="4" t="s">
        <v>9</v>
      </c>
      <c r="S22" s="5"/>
      <c r="T22" s="5">
        <v>300</v>
      </c>
      <c r="U22" s="5">
        <v>320</v>
      </c>
      <c r="V22" s="5">
        <v>320</v>
      </c>
    </row>
    <row r="23" spans="18:32" ht="19.5" thickBot="1">
      <c r="R23" s="4" t="s">
        <v>10</v>
      </c>
      <c r="S23" s="5"/>
      <c r="T23" s="5">
        <v>32</v>
      </c>
      <c r="U23" s="5">
        <v>64</v>
      </c>
      <c r="V23" s="5">
        <v>64</v>
      </c>
    </row>
    <row r="24" spans="18:32" ht="19.5" thickBot="1">
      <c r="R24" s="4" t="s">
        <v>11</v>
      </c>
      <c r="S24" s="5"/>
      <c r="T24" s="5">
        <v>1500</v>
      </c>
      <c r="U24" s="5">
        <v>1200</v>
      </c>
      <c r="V24" s="5">
        <v>1000</v>
      </c>
    </row>
    <row r="25" spans="18:32" ht="19.5" thickBot="1">
      <c r="R25" s="4" t="s">
        <v>12</v>
      </c>
      <c r="S25" s="5"/>
      <c r="T25" s="5">
        <v>24</v>
      </c>
      <c r="U25" s="5">
        <v>30</v>
      </c>
      <c r="V25" s="5">
        <v>36</v>
      </c>
    </row>
    <row r="26" spans="18:32" ht="19.5" thickBot="1">
      <c r="R26" s="4" t="s">
        <v>13</v>
      </c>
      <c r="S26" s="5"/>
      <c r="T26" s="5">
        <v>1</v>
      </c>
      <c r="U26" s="5">
        <v>0.8</v>
      </c>
      <c r="V26" s="5">
        <v>0.9</v>
      </c>
    </row>
    <row r="27" spans="18:32" ht="19.5" thickBot="1">
      <c r="R27" s="4" t="s">
        <v>14</v>
      </c>
      <c r="S27" s="5"/>
      <c r="T27" s="5">
        <v>1</v>
      </c>
      <c r="U27" s="5">
        <v>0.9</v>
      </c>
      <c r="V27" s="5">
        <v>0.9</v>
      </c>
    </row>
  </sheetData>
  <mergeCells count="18">
    <mergeCell ref="AE18:AF18"/>
    <mergeCell ref="R16:R17"/>
    <mergeCell ref="S16:S17"/>
    <mergeCell ref="T16:V16"/>
    <mergeCell ref="AA15:AB15"/>
    <mergeCell ref="AC15:AD15"/>
    <mergeCell ref="AE15:AF15"/>
    <mergeCell ref="AA16:AB16"/>
    <mergeCell ref="AC16:AD16"/>
    <mergeCell ref="AE16:AF16"/>
    <mergeCell ref="AA17:AB17"/>
    <mergeCell ref="Y3:Y4"/>
    <mergeCell ref="Z3:Z4"/>
    <mergeCell ref="AA3:AF3"/>
    <mergeCell ref="AC17:AD17"/>
    <mergeCell ref="AE17:AF17"/>
    <mergeCell ref="AA18:AB18"/>
    <mergeCell ref="AC18:AD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Задача1</vt:lpstr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2021-03-17T02:11:34Z</dcterms:modified>
</cp:coreProperties>
</file>