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M14" i="1"/>
  <c r="M11"/>
  <c r="M12"/>
  <c r="M13" s="1"/>
  <c r="G3"/>
  <c r="G4"/>
  <c r="G5"/>
  <c r="G6"/>
  <c r="G7"/>
  <c r="G8"/>
  <c r="G9"/>
  <c r="G10"/>
  <c r="G11"/>
  <c r="G2"/>
  <c r="I8"/>
  <c r="I4"/>
  <c r="I6"/>
  <c r="J2"/>
  <c r="H2"/>
  <c r="I2"/>
  <c r="A16"/>
  <c r="C11"/>
  <c r="C10"/>
  <c r="C9"/>
  <c r="C8"/>
  <c r="C7"/>
  <c r="C6"/>
  <c r="C5"/>
  <c r="C4"/>
  <c r="C3"/>
  <c r="L2"/>
  <c r="K2"/>
  <c r="C2"/>
  <c r="D11" l="1"/>
  <c r="D7" l="1"/>
  <c r="E7" s="1"/>
  <c r="F7" s="1"/>
  <c r="D8"/>
  <c r="E8" s="1"/>
  <c r="F8" s="1"/>
  <c r="D3"/>
  <c r="E3" s="1"/>
  <c r="F3" s="1"/>
  <c r="M8"/>
  <c r="D4"/>
  <c r="E4" s="1"/>
  <c r="F4" s="1"/>
  <c r="D9"/>
  <c r="E9" s="1"/>
  <c r="F9" s="1"/>
  <c r="D5"/>
  <c r="E5" s="1"/>
  <c r="F5" s="1"/>
  <c r="D10"/>
  <c r="E10" s="1"/>
  <c r="F10" s="1"/>
  <c r="D6"/>
  <c r="E6" s="1"/>
  <c r="F6" s="1"/>
  <c r="E11"/>
  <c r="F11" s="1"/>
  <c r="D2"/>
  <c r="E2" l="1"/>
  <c r="F2" s="1"/>
  <c r="M10" l="1"/>
  <c r="M9"/>
</calcChain>
</file>

<file path=xl/sharedStrings.xml><?xml version="1.0" encoding="utf-8"?>
<sst xmlns="http://schemas.openxmlformats.org/spreadsheetml/2006/main" count="22" uniqueCount="22">
  <si>
    <t>Rjср</t>
  </si>
  <si>
    <t>mj</t>
  </si>
  <si>
    <t>mjRjср</t>
  </si>
  <si>
    <t>(Rjср - Rср)</t>
  </si>
  <si>
    <t>(Rjср - Rср)^2</t>
  </si>
  <si>
    <t>mj(Rjср - Rср)^2</t>
  </si>
  <si>
    <t>ψ(Ri)</t>
  </si>
  <si>
    <t>Rmax</t>
  </si>
  <si>
    <t>Rmin</t>
  </si>
  <si>
    <t>n</t>
  </si>
  <si>
    <t>π</t>
  </si>
  <si>
    <t>е</t>
  </si>
  <si>
    <t>C</t>
  </si>
  <si>
    <t>Rср</t>
  </si>
  <si>
    <t>σ</t>
  </si>
  <si>
    <t>х</t>
  </si>
  <si>
    <t>z</t>
  </si>
  <si>
    <t>ε</t>
  </si>
  <si>
    <t>Φ(z)</t>
  </si>
  <si>
    <t>Процент брака</t>
  </si>
  <si>
    <t>λ</t>
  </si>
  <si>
    <t>P(λ)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</si>
</sst>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9" fontId="0" fillId="0" borderId="1" xfId="0" applyNumberFormat="1" applyFont="1" applyBorder="1" applyAlignment="1"/>
    <xf numFmtId="49" fontId="0" fillId="0" borderId="1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Лист1!$G$1</c:f>
              <c:strCache>
                <c:ptCount val="1"/>
                <c:pt idx="0">
                  <c:v>ψ(Ri)</c:v>
                </c:pt>
              </c:strCache>
            </c:strRef>
          </c:tx>
          <c:marker>
            <c:symbol val="none"/>
          </c:marker>
          <c:cat>
            <c:numRef>
              <c:f>Лист1!$A$2:$A$11</c:f>
              <c:numCache>
                <c:formatCode>Основной</c:formatCode>
                <c:ptCount val="10"/>
                <c:pt idx="0">
                  <c:v>6</c:v>
                </c:pt>
                <c:pt idx="1">
                  <c:v>6.02</c:v>
                </c:pt>
                <c:pt idx="2">
                  <c:v>6.03</c:v>
                </c:pt>
                <c:pt idx="3">
                  <c:v>6.06</c:v>
                </c:pt>
                <c:pt idx="4">
                  <c:v>6.08</c:v>
                </c:pt>
                <c:pt idx="5">
                  <c:v>6.1</c:v>
                </c:pt>
                <c:pt idx="6">
                  <c:v>6.12</c:v>
                </c:pt>
                <c:pt idx="7">
                  <c:v>6.14</c:v>
                </c:pt>
                <c:pt idx="8">
                  <c:v>6.16</c:v>
                </c:pt>
                <c:pt idx="9">
                  <c:v>6.18</c:v>
                </c:pt>
              </c:numCache>
            </c:numRef>
          </c:cat>
          <c:val>
            <c:numRef>
              <c:f>Лист1!$G$2:$G$11</c:f>
              <c:numCache>
                <c:formatCode>Основной</c:formatCode>
                <c:ptCount val="10"/>
                <c:pt idx="0">
                  <c:v>1.5583901384979336E-2</c:v>
                </c:pt>
                <c:pt idx="1">
                  <c:v>0.21976899112400403</c:v>
                </c:pt>
                <c:pt idx="2">
                  <c:v>0.65070158608534945</c:v>
                </c:pt>
                <c:pt idx="3">
                  <c:v>6.5269393140096144</c:v>
                </c:pt>
                <c:pt idx="4">
                  <c:v>13.745562339686188</c:v>
                </c:pt>
                <c:pt idx="5">
                  <c:v>15.358059772358233</c:v>
                </c:pt>
                <c:pt idx="6">
                  <c:v>9.1039759088852623</c:v>
                </c:pt>
                <c:pt idx="7">
                  <c:v>2.8631674673997165</c:v>
                </c:pt>
                <c:pt idx="8">
                  <c:v>0.47773087100687422</c:v>
                </c:pt>
                <c:pt idx="9">
                  <c:v>4.2290300055408327E-2</c:v>
                </c:pt>
              </c:numCache>
            </c:numRef>
          </c:val>
        </c:ser>
        <c:marker val="1"/>
        <c:axId val="202679040"/>
        <c:axId val="203390976"/>
      </c:lineChart>
      <c:catAx>
        <c:axId val="202679040"/>
        <c:scaling>
          <c:orientation val="minMax"/>
        </c:scaling>
        <c:axPos val="b"/>
        <c:numFmt formatCode="Основной" sourceLinked="1"/>
        <c:tickLblPos val="nextTo"/>
        <c:crossAx val="203390976"/>
        <c:crosses val="autoZero"/>
        <c:auto val="1"/>
        <c:lblAlgn val="ctr"/>
        <c:lblOffset val="100"/>
      </c:catAx>
      <c:valAx>
        <c:axId val="203390976"/>
        <c:scaling>
          <c:orientation val="minMax"/>
        </c:scaling>
        <c:axPos val="l"/>
        <c:majorGridlines/>
        <c:numFmt formatCode="Основной" sourceLinked="1"/>
        <c:tickLblPos val="nextTo"/>
        <c:crossAx val="20267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mj</c:v>
          </c:tx>
          <c:cat>
            <c:numRef>
              <c:f>Лист1!$A$2:$A$11</c:f>
              <c:numCache>
                <c:formatCode>Основной</c:formatCode>
                <c:ptCount val="10"/>
                <c:pt idx="0">
                  <c:v>6</c:v>
                </c:pt>
                <c:pt idx="1">
                  <c:v>6.02</c:v>
                </c:pt>
                <c:pt idx="2">
                  <c:v>6.03</c:v>
                </c:pt>
                <c:pt idx="3">
                  <c:v>6.06</c:v>
                </c:pt>
                <c:pt idx="4">
                  <c:v>6.08</c:v>
                </c:pt>
                <c:pt idx="5">
                  <c:v>6.1</c:v>
                </c:pt>
                <c:pt idx="6">
                  <c:v>6.12</c:v>
                </c:pt>
                <c:pt idx="7">
                  <c:v>6.14</c:v>
                </c:pt>
                <c:pt idx="8">
                  <c:v>6.16</c:v>
                </c:pt>
                <c:pt idx="9">
                  <c:v>6.18</c:v>
                </c:pt>
              </c:numCache>
            </c:numRef>
          </c:cat>
          <c:val>
            <c:numRef>
              <c:f>Лист1!$B$2:$B$11</c:f>
              <c:numCache>
                <c:formatCode>Основной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53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202307456"/>
        <c:axId val="203417088"/>
      </c:barChart>
      <c:catAx>
        <c:axId val="202307456"/>
        <c:scaling>
          <c:orientation val="minMax"/>
        </c:scaling>
        <c:axPos val="b"/>
        <c:numFmt formatCode="Основной" sourceLinked="1"/>
        <c:tickLblPos val="nextTo"/>
        <c:crossAx val="203417088"/>
        <c:crosses val="autoZero"/>
        <c:auto val="1"/>
        <c:lblAlgn val="ctr"/>
        <c:lblOffset val="100"/>
      </c:catAx>
      <c:valAx>
        <c:axId val="203417088"/>
        <c:scaling>
          <c:orientation val="minMax"/>
        </c:scaling>
        <c:axPos val="l"/>
        <c:majorGridlines/>
        <c:numFmt formatCode="Основной" sourceLinked="1"/>
        <c:tickLblPos val="nextTo"/>
        <c:crossAx val="20230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mj</c:v>
          </c:tx>
          <c:cat>
            <c:numRef>
              <c:f>Лист1!$A$2:$A$11</c:f>
              <c:numCache>
                <c:formatCode>Основной</c:formatCode>
                <c:ptCount val="10"/>
                <c:pt idx="0">
                  <c:v>6</c:v>
                </c:pt>
                <c:pt idx="1">
                  <c:v>6.02</c:v>
                </c:pt>
                <c:pt idx="2">
                  <c:v>6.03</c:v>
                </c:pt>
                <c:pt idx="3">
                  <c:v>6.06</c:v>
                </c:pt>
                <c:pt idx="4">
                  <c:v>6.08</c:v>
                </c:pt>
                <c:pt idx="5">
                  <c:v>6.1</c:v>
                </c:pt>
                <c:pt idx="6">
                  <c:v>6.12</c:v>
                </c:pt>
                <c:pt idx="7">
                  <c:v>6.14</c:v>
                </c:pt>
                <c:pt idx="8">
                  <c:v>6.16</c:v>
                </c:pt>
                <c:pt idx="9">
                  <c:v>6.18</c:v>
                </c:pt>
              </c:numCache>
            </c:numRef>
          </c:cat>
          <c:val>
            <c:numRef>
              <c:f>Лист1!$B$2:$B$11</c:f>
              <c:numCache>
                <c:formatCode>Основной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53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202201344"/>
        <c:axId val="202218880"/>
      </c:barChart>
      <c:lineChart>
        <c:grouping val="standard"/>
        <c:ser>
          <c:idx val="1"/>
          <c:order val="1"/>
          <c:tx>
            <c:strRef>
              <c:f>Лист1!$G$1</c:f>
              <c:strCache>
                <c:ptCount val="1"/>
                <c:pt idx="0">
                  <c:v>ψ(Ri)</c:v>
                </c:pt>
              </c:strCache>
            </c:strRef>
          </c:tx>
          <c:cat>
            <c:numRef>
              <c:f>Лист1!$A$2:$A$11</c:f>
              <c:numCache>
                <c:formatCode>Основной</c:formatCode>
                <c:ptCount val="10"/>
                <c:pt idx="0">
                  <c:v>6</c:v>
                </c:pt>
                <c:pt idx="1">
                  <c:v>6.02</c:v>
                </c:pt>
                <c:pt idx="2">
                  <c:v>6.03</c:v>
                </c:pt>
                <c:pt idx="3">
                  <c:v>6.06</c:v>
                </c:pt>
                <c:pt idx="4">
                  <c:v>6.08</c:v>
                </c:pt>
                <c:pt idx="5">
                  <c:v>6.1</c:v>
                </c:pt>
                <c:pt idx="6">
                  <c:v>6.12</c:v>
                </c:pt>
                <c:pt idx="7">
                  <c:v>6.14</c:v>
                </c:pt>
                <c:pt idx="8">
                  <c:v>6.16</c:v>
                </c:pt>
                <c:pt idx="9">
                  <c:v>6.18</c:v>
                </c:pt>
              </c:numCache>
            </c:numRef>
          </c:cat>
          <c:val>
            <c:numRef>
              <c:f>Лист1!$G$2:$G$11</c:f>
              <c:numCache>
                <c:formatCode>Основной</c:formatCode>
                <c:ptCount val="10"/>
                <c:pt idx="0">
                  <c:v>1.5583901384979336E-2</c:v>
                </c:pt>
                <c:pt idx="1">
                  <c:v>0.21976899112400403</c:v>
                </c:pt>
                <c:pt idx="2">
                  <c:v>0.65070158608534945</c:v>
                </c:pt>
                <c:pt idx="3">
                  <c:v>6.5269393140096144</c:v>
                </c:pt>
                <c:pt idx="4">
                  <c:v>13.745562339686188</c:v>
                </c:pt>
                <c:pt idx="5">
                  <c:v>15.358059772358233</c:v>
                </c:pt>
                <c:pt idx="6">
                  <c:v>9.1039759088852623</c:v>
                </c:pt>
                <c:pt idx="7">
                  <c:v>2.8631674673997165</c:v>
                </c:pt>
                <c:pt idx="8">
                  <c:v>0.47773087100687422</c:v>
                </c:pt>
                <c:pt idx="9">
                  <c:v>4.2290300055408327E-2</c:v>
                </c:pt>
              </c:numCache>
            </c:numRef>
          </c:val>
        </c:ser>
        <c:marker val="1"/>
        <c:axId val="202201344"/>
        <c:axId val="202218880"/>
      </c:lineChart>
      <c:catAx>
        <c:axId val="2022013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R,</a:t>
                </a:r>
                <a:r>
                  <a:rPr lang="en-US" baseline="0"/>
                  <a:t>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1623031496062992"/>
              <c:y val="0.8231248177311169"/>
            </c:manualLayout>
          </c:layout>
        </c:title>
        <c:numFmt formatCode="Основной" sourceLinked="1"/>
        <c:tickLblPos val="nextTo"/>
        <c:crossAx val="202218880"/>
        <c:crosses val="autoZero"/>
        <c:auto val="1"/>
        <c:lblAlgn val="ctr"/>
        <c:lblOffset val="100"/>
      </c:catAx>
      <c:valAx>
        <c:axId val="202218880"/>
        <c:scaling>
          <c:orientation val="minMax"/>
        </c:scaling>
        <c:axPos val="l"/>
        <c:majorGridlines/>
        <c:minorGridlines/>
        <c:numFmt formatCode="Основной" sourceLinked="1"/>
        <c:tickLblPos val="nextTo"/>
        <c:crossAx val="202201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15</xdr:row>
      <xdr:rowOff>104775</xdr:rowOff>
    </xdr:from>
    <xdr:to>
      <xdr:col>26</xdr:col>
      <xdr:colOff>409575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19050</xdr:rowOff>
    </xdr:from>
    <xdr:to>
      <xdr:col>18</xdr:col>
      <xdr:colOff>438150</xdr:colOff>
      <xdr:row>38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1</xdr:row>
      <xdr:rowOff>9525</xdr:rowOff>
    </xdr:from>
    <xdr:to>
      <xdr:col>25</xdr:col>
      <xdr:colOff>514350</xdr:colOff>
      <xdr:row>15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sh_KemIU5-71_1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6</v>
          </cell>
          <cell r="G2">
            <v>13.119</v>
          </cell>
        </row>
        <row r="3">
          <cell r="A3">
            <v>6.02</v>
          </cell>
          <cell r="G3">
            <v>13.1218</v>
          </cell>
        </row>
        <row r="4">
          <cell r="A4">
            <v>6.03</v>
          </cell>
          <cell r="G4">
            <v>13.1229</v>
          </cell>
        </row>
        <row r="5">
          <cell r="A5">
            <v>6.06</v>
          </cell>
          <cell r="G5">
            <v>13.125299999999999</v>
          </cell>
        </row>
        <row r="6">
          <cell r="A6">
            <v>6.08</v>
          </cell>
          <cell r="G6">
            <v>13.125999999999999</v>
          </cell>
        </row>
        <row r="7">
          <cell r="A7">
            <v>6.1</v>
          </cell>
          <cell r="G7">
            <v>13.1259</v>
          </cell>
        </row>
        <row r="8">
          <cell r="A8">
            <v>6.12</v>
          </cell>
          <cell r="G8">
            <v>13.1252</v>
          </cell>
        </row>
        <row r="9">
          <cell r="A9">
            <v>6.14</v>
          </cell>
          <cell r="G9">
            <v>13.123699999999999</v>
          </cell>
        </row>
        <row r="10">
          <cell r="A10">
            <v>6.16</v>
          </cell>
          <cell r="G10">
            <v>13.121600000000001</v>
          </cell>
        </row>
        <row r="11">
          <cell r="A11">
            <v>6.18</v>
          </cell>
          <cell r="G11">
            <v>13.1187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topLeftCell="C1" zoomScaleNormal="100" workbookViewId="0">
      <selection activeCell="H1" sqref="H1:M15"/>
    </sheetView>
  </sheetViews>
  <sheetFormatPr defaultRowHeight="15"/>
  <cols>
    <col min="6" max="6" width="15.85546875" customWidth="1"/>
    <col min="12" max="12" width="12.570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1"/>
      <c r="P1" s="1"/>
    </row>
    <row r="2" spans="1:16">
      <c r="A2" s="3">
        <v>6</v>
      </c>
      <c r="B2" s="3">
        <v>1</v>
      </c>
      <c r="C2" s="3">
        <f t="shared" ref="C2:C11" si="0">B2*A2</f>
        <v>6</v>
      </c>
      <c r="D2" s="3">
        <f>A2-$I$6</f>
        <v>-9.3499999999998806E-2</v>
      </c>
      <c r="E2" s="3">
        <f t="shared" ref="E2:E11" si="1">D2*D2</f>
        <v>8.7422499999997762E-3</v>
      </c>
      <c r="F2" s="3">
        <f t="shared" ref="F2:F11" si="2">E2*B2</f>
        <v>8.7422499999997762E-3</v>
      </c>
      <c r="G2" s="3">
        <f>(1/($I$8*SQRT(2*$K$2)))*$L$2^(-E2/(2*($I$8^2)))</f>
        <v>1.5583901384979336E-2</v>
      </c>
      <c r="H2" s="3">
        <f>MAX(A2:A12)</f>
        <v>6.18</v>
      </c>
      <c r="I2" s="3">
        <f>MIN(A2:A12)</f>
        <v>6</v>
      </c>
      <c r="J2" s="3">
        <f>COUNT(A2:A12)</f>
        <v>10</v>
      </c>
      <c r="K2" s="3">
        <f>PI()</f>
        <v>3.1415926535897931</v>
      </c>
      <c r="L2" s="3">
        <f>EXP(1)</f>
        <v>2.7182818284590451</v>
      </c>
      <c r="M2" s="2"/>
      <c r="N2" s="2"/>
      <c r="O2" s="3"/>
      <c r="P2" s="3"/>
    </row>
    <row r="3" spans="1:16">
      <c r="A3" s="3">
        <v>6.02</v>
      </c>
      <c r="B3" s="3">
        <v>1</v>
      </c>
      <c r="C3" s="3">
        <f t="shared" si="0"/>
        <v>6.02</v>
      </c>
      <c r="D3" s="3">
        <f t="shared" ref="D3:D13" si="3">A3-$I$6</f>
        <v>-7.3499999999999233E-2</v>
      </c>
      <c r="E3" s="3">
        <f t="shared" si="1"/>
        <v>5.4022499999998872E-3</v>
      </c>
      <c r="F3" s="3">
        <f t="shared" si="2"/>
        <v>5.4022499999998872E-3</v>
      </c>
      <c r="G3" s="3">
        <f t="shared" ref="G3:G11" si="4">(1/($I$8*SQRT(2*$K$2)))*$L$2^(-E3/(2*($I$8^2)))</f>
        <v>0.21976899112400403</v>
      </c>
      <c r="H3" s="2"/>
      <c r="I3" s="2"/>
      <c r="J3" s="2"/>
      <c r="K3" s="2"/>
      <c r="L3" s="2"/>
      <c r="M3" s="2"/>
      <c r="N3" s="2"/>
      <c r="O3" s="3"/>
      <c r="P3" s="3"/>
    </row>
    <row r="4" spans="1:16">
      <c r="A4" s="3">
        <v>6.03</v>
      </c>
      <c r="B4" s="3">
        <v>3</v>
      </c>
      <c r="C4" s="3">
        <f t="shared" si="0"/>
        <v>18.09</v>
      </c>
      <c r="D4" s="3">
        <f t="shared" si="3"/>
        <v>-6.3499999999998558E-2</v>
      </c>
      <c r="E4" s="3">
        <f t="shared" si="1"/>
        <v>4.0322499999998172E-3</v>
      </c>
      <c r="F4" s="3">
        <f t="shared" si="2"/>
        <v>1.2096749999999452E-2</v>
      </c>
      <c r="G4" s="3">
        <f t="shared" si="4"/>
        <v>0.65070158608534945</v>
      </c>
      <c r="H4" s="5" t="s">
        <v>12</v>
      </c>
      <c r="I4" s="3">
        <f>(H2-I2)/J2</f>
        <v>1.7999999999999971E-2</v>
      </c>
      <c r="J4" s="2"/>
      <c r="K4" s="2"/>
      <c r="L4" s="2"/>
      <c r="M4" s="2"/>
      <c r="N4" s="2"/>
      <c r="O4" s="3"/>
      <c r="P4" s="3"/>
    </row>
    <row r="5" spans="1:16">
      <c r="A5" s="3">
        <v>6.06</v>
      </c>
      <c r="B5" s="3">
        <v>6</v>
      </c>
      <c r="C5" s="3">
        <f t="shared" si="0"/>
        <v>36.36</v>
      </c>
      <c r="D5" s="3">
        <f t="shared" si="3"/>
        <v>-3.3499999999999197E-2</v>
      </c>
      <c r="E5" s="3">
        <f t="shared" si="1"/>
        <v>1.1222499999999462E-3</v>
      </c>
      <c r="F5" s="3">
        <f t="shared" si="2"/>
        <v>6.7334999999996772E-3</v>
      </c>
      <c r="G5" s="3">
        <f t="shared" si="4"/>
        <v>6.5269393140096144</v>
      </c>
      <c r="H5" s="2"/>
      <c r="I5" s="2"/>
      <c r="J5" s="2"/>
      <c r="K5" s="2"/>
      <c r="L5" s="2"/>
      <c r="M5" s="2"/>
      <c r="N5" s="2"/>
      <c r="O5" s="3"/>
      <c r="P5" s="3"/>
    </row>
    <row r="6" spans="1:16">
      <c r="A6" s="3">
        <v>6.08</v>
      </c>
      <c r="B6" s="3">
        <v>22</v>
      </c>
      <c r="C6" s="3">
        <f t="shared" si="0"/>
        <v>133.76</v>
      </c>
      <c r="D6" s="3">
        <f t="shared" si="3"/>
        <v>-1.3499999999998735E-2</v>
      </c>
      <c r="E6" s="3">
        <f t="shared" si="1"/>
        <v>1.8224999999996586E-4</v>
      </c>
      <c r="F6" s="3">
        <f t="shared" si="2"/>
        <v>4.0094999999992489E-3</v>
      </c>
      <c r="G6" s="3">
        <f t="shared" si="4"/>
        <v>13.745562339686188</v>
      </c>
      <c r="H6" s="1" t="s">
        <v>13</v>
      </c>
      <c r="I6" s="3">
        <f>(SUM(C2:C12)/SUM(B2:B12))</f>
        <v>6.0934999999999988</v>
      </c>
      <c r="J6" s="2"/>
      <c r="K6" s="2"/>
      <c r="L6" s="2"/>
      <c r="M6" s="2"/>
      <c r="N6" s="2"/>
      <c r="O6" s="3"/>
      <c r="P6" s="3"/>
    </row>
    <row r="7" spans="1:16">
      <c r="A7" s="3">
        <v>6.1</v>
      </c>
      <c r="B7" s="3">
        <v>53</v>
      </c>
      <c r="C7" s="3">
        <f t="shared" si="0"/>
        <v>323.29999999999995</v>
      </c>
      <c r="D7" s="3">
        <f t="shared" si="3"/>
        <v>6.5000000000008384E-3</v>
      </c>
      <c r="E7" s="3">
        <f t="shared" si="1"/>
        <v>4.22500000000109E-5</v>
      </c>
      <c r="F7" s="3">
        <f t="shared" si="2"/>
        <v>2.2392500000005776E-3</v>
      </c>
      <c r="G7" s="3">
        <f t="shared" si="4"/>
        <v>15.358059772358233</v>
      </c>
      <c r="H7" s="2"/>
      <c r="I7" s="2"/>
      <c r="J7" s="2"/>
      <c r="K7" s="2"/>
      <c r="L7" s="2"/>
      <c r="M7" s="2"/>
      <c r="N7" s="2"/>
      <c r="O7" s="3"/>
      <c r="P7" s="3"/>
    </row>
    <row r="8" spans="1:16">
      <c r="A8" s="3">
        <v>6.12</v>
      </c>
      <c r="B8" s="3">
        <v>10</v>
      </c>
      <c r="C8" s="3">
        <f t="shared" si="0"/>
        <v>61.2</v>
      </c>
      <c r="D8" s="3">
        <f t="shared" si="3"/>
        <v>2.65000000000013E-2</v>
      </c>
      <c r="E8" s="3">
        <f t="shared" si="1"/>
        <v>7.0225000000006892E-4</v>
      </c>
      <c r="F8" s="3">
        <f t="shared" si="2"/>
        <v>7.0225000000006896E-3</v>
      </c>
      <c r="G8" s="3">
        <f t="shared" si="4"/>
        <v>9.1039759088852623</v>
      </c>
      <c r="H8" s="1" t="s">
        <v>14</v>
      </c>
      <c r="I8" s="3">
        <f>SQRT(SUM(F2:F12)/(SUM(B2:B12)-1))</f>
        <v>2.512091968978453E-2</v>
      </c>
      <c r="J8" s="2"/>
      <c r="K8" s="2"/>
      <c r="L8" s="1" t="s">
        <v>15</v>
      </c>
      <c r="M8" s="3">
        <f>I6-I2</f>
        <v>9.3499999999998806E-2</v>
      </c>
      <c r="N8" s="2"/>
      <c r="O8" s="3"/>
      <c r="P8" s="3"/>
    </row>
    <row r="9" spans="1:16">
      <c r="A9" s="3">
        <v>6.14</v>
      </c>
      <c r="B9" s="3">
        <v>2</v>
      </c>
      <c r="C9" s="3">
        <f t="shared" si="0"/>
        <v>12.28</v>
      </c>
      <c r="D9" s="3">
        <f t="shared" si="3"/>
        <v>4.6500000000000874E-2</v>
      </c>
      <c r="E9" s="3">
        <f t="shared" si="1"/>
        <v>2.1622500000000812E-3</v>
      </c>
      <c r="F9" s="3">
        <f t="shared" si="2"/>
        <v>4.3245000000001624E-3</v>
      </c>
      <c r="G9" s="3">
        <f t="shared" si="4"/>
        <v>2.8631674673997165</v>
      </c>
      <c r="H9" s="2"/>
      <c r="I9" s="2"/>
      <c r="J9" s="2"/>
      <c r="K9" s="2"/>
      <c r="L9" s="1" t="s">
        <v>16</v>
      </c>
      <c r="M9" s="3">
        <f>M8/I8</f>
        <v>3.7219974887313048</v>
      </c>
      <c r="N9" s="2"/>
      <c r="O9" s="3"/>
      <c r="P9" s="3"/>
    </row>
    <row r="10" spans="1:16">
      <c r="A10" s="2">
        <v>6.16</v>
      </c>
      <c r="B10" s="3">
        <v>1</v>
      </c>
      <c r="C10" s="3">
        <f t="shared" si="0"/>
        <v>6.16</v>
      </c>
      <c r="D10" s="2">
        <f t="shared" si="3"/>
        <v>6.6500000000001336E-2</v>
      </c>
      <c r="E10" s="2">
        <f t="shared" si="1"/>
        <v>4.4222500000001778E-3</v>
      </c>
      <c r="F10" s="3">
        <f t="shared" si="2"/>
        <v>4.4222500000001778E-3</v>
      </c>
      <c r="G10" s="3">
        <f t="shared" si="4"/>
        <v>0.47773087100687422</v>
      </c>
      <c r="H10" s="2"/>
      <c r="I10" s="2"/>
      <c r="J10" s="2"/>
      <c r="K10" s="2"/>
      <c r="L10" s="1" t="s">
        <v>17</v>
      </c>
      <c r="M10" s="3">
        <f>6*I8</f>
        <v>0.15072551813870719</v>
      </c>
      <c r="N10" s="2"/>
      <c r="O10" s="3"/>
      <c r="P10" s="3"/>
    </row>
    <row r="11" spans="1:16">
      <c r="A11" s="2">
        <v>6.18</v>
      </c>
      <c r="B11" s="3">
        <v>1</v>
      </c>
      <c r="C11" s="3">
        <f t="shared" si="0"/>
        <v>6.18</v>
      </c>
      <c r="D11" s="2">
        <f>A11-$I$6</f>
        <v>8.6500000000000909E-2</v>
      </c>
      <c r="E11" s="2">
        <f t="shared" si="1"/>
        <v>7.4822500000001572E-3</v>
      </c>
      <c r="F11" s="3">
        <f t="shared" si="2"/>
        <v>7.4822500000001572E-3</v>
      </c>
      <c r="G11" s="3">
        <f t="shared" si="4"/>
        <v>4.2290300055408327E-2</v>
      </c>
      <c r="H11" s="2"/>
      <c r="I11" s="2"/>
      <c r="J11" s="2"/>
      <c r="K11" s="2"/>
      <c r="L11" s="1" t="s">
        <v>18</v>
      </c>
      <c r="M11" s="3">
        <f>H2-I6</f>
        <v>8.6500000000000909E-2</v>
      </c>
      <c r="N11" s="2"/>
      <c r="O11" s="3"/>
      <c r="P11" s="3"/>
    </row>
    <row r="12" spans="1:16">
      <c r="A12" s="2"/>
      <c r="B12" s="3"/>
      <c r="C12" s="3"/>
      <c r="D12" s="2"/>
      <c r="E12" s="2"/>
      <c r="F12" s="3"/>
      <c r="G12" s="2"/>
      <c r="H12" s="2"/>
      <c r="I12" s="2"/>
      <c r="J12" s="2"/>
      <c r="K12" s="2"/>
      <c r="L12" s="1" t="s">
        <v>19</v>
      </c>
      <c r="M12" s="3">
        <f>0.5*(1-2*M11)</f>
        <v>0.41349999999999909</v>
      </c>
      <c r="N12" s="2"/>
      <c r="O12" s="3"/>
      <c r="P12" s="3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>
        <f>M12</f>
        <v>0.41349999999999909</v>
      </c>
      <c r="N13" s="2"/>
      <c r="O13" s="2"/>
      <c r="P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" t="s">
        <v>20</v>
      </c>
      <c r="M14" s="3">
        <f>MAX(D2:D11)/SUM(B2:B11)*SQRT(SUM(B2:B11))</f>
        <v>8.6500000000000916E-3</v>
      </c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" t="s">
        <v>21</v>
      </c>
      <c r="M15" s="3">
        <v>1</v>
      </c>
      <c r="N15" s="2"/>
      <c r="O15" s="2"/>
      <c r="P15" s="2"/>
    </row>
    <row r="16" spans="1:16">
      <c r="A16" s="2">
        <f>100 - SUM(B2:B11)</f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2020-12-07T00:58:07Z</dcterms:modified>
</cp:coreProperties>
</file>