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<sst xmlns="http://schemas.openxmlformats.org/spreadsheetml/2006/main" uniqueCount="24">
  <si>
    <t>Rjср</t>
  </si>
  <si>
    <t>mj</t>
  </si>
  <si>
    <t>mjRjср</t>
  </si>
  <si>
    <t>(Rjср - Rср)</t>
  </si>
  <si>
    <t>(Rjср - Rср)^2</t>
  </si>
  <si>
    <t>mj(Rjср - Rср)^2</t>
  </si>
  <si>
    <t>ψ(Ri)</t>
  </si>
  <si>
    <t>Rmax</t>
  </si>
  <si>
    <t>Rmin</t>
  </si>
  <si>
    <t>n</t>
  </si>
  <si>
    <t>π</t>
  </si>
  <si>
    <t>е</t>
  </si>
  <si>
    <t>№</t>
  </si>
  <si>
    <t>Ri, кОм</t>
  </si>
  <si>
    <t>C</t>
  </si>
  <si>
    <t>Rср</t>
  </si>
  <si>
    <t>σ</t>
  </si>
  <si>
    <t>х</t>
  </si>
  <si>
    <t>z</t>
  </si>
  <si>
    <t>ε</t>
  </si>
  <si>
    <t>Φ(z)</t>
  </si>
  <si>
    <t>Процент брака</t>
  </si>
  <si>
    <t>λ</t>
  </si>
  <si>
    <t>P(λ)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</si>
</sst>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Calibri"/>
    </font>
    <font>
      <sz val="18"/>
      <color indexed="8"/>
      <name val="Calibri"/>
    </font>
    <font>
      <sz val="9"/>
      <color indexed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595959"/>
      <rgbColor rgb="ff878787"/>
      <rgbColor rgb="ffbc2c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491202"/>
          <c:y val="0.0507869"/>
          <c:w val="0.94588"/>
          <c:h val="0.8670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'Лист1'!$A$2:$A$9</c:f>
              <c:strCache>
                <c:ptCount val="1"/>
                <c:pt idx="0">
                  <c:v>6 6,01 6,02 6,07 6,09 6,1 6,16 6,17</c:v>
                </c:pt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'Лист1'!$A$2:$A$9</c:f>
              <c:strCache>
                <c:ptCount val="8"/>
                <c:pt idx="0">
                  <c:v>6</c:v>
                </c:pt>
                <c:pt idx="1">
                  <c:v>6,01</c:v>
                </c:pt>
                <c:pt idx="2">
                  <c:v>6,02</c:v>
                </c:pt>
                <c:pt idx="3">
                  <c:v>6,07</c:v>
                </c:pt>
                <c:pt idx="4">
                  <c:v>6,09</c:v>
                </c:pt>
                <c:pt idx="5">
                  <c:v>6,1</c:v>
                </c:pt>
                <c:pt idx="6">
                  <c:v>6,16</c:v>
                </c:pt>
                <c:pt idx="7">
                  <c:v>6,17</c:v>
                </c:pt>
              </c:strCache>
            </c:strRef>
          </c:cat>
          <c:val>
            <c:numRef>
              <c:f>'Лист1'!$B$2:$B$9</c:f>
              <c:numCache>
                <c:ptCount val="8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  <c:pt idx="3">
                  <c:v>1.000000</c:v>
                </c:pt>
                <c:pt idx="4">
                  <c:v>3.000000</c:v>
                </c:pt>
                <c:pt idx="5">
                  <c:v>1.000000</c:v>
                </c:pt>
                <c:pt idx="6">
                  <c:v>2.000000</c:v>
                </c:pt>
                <c:pt idx="7">
                  <c:v>1.000000</c:v>
                </c:pt>
              </c:numCache>
            </c:numRef>
          </c:val>
        </c:ser>
        <c:gapWidth val="23"/>
        <c:overlap val="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75"/>
        <c:minorUnit val="0.37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85922"/>
          <c:y val="0.0464846"/>
          <c:w val="0.916408"/>
          <c:h val="0.877215"/>
        </c:manualLayout>
      </c:layout>
      <c:lineChart>
        <c:grouping val="standard"/>
        <c:varyColors val="0"/>
        <c:ser>
          <c:idx val="0"/>
          <c:order val="0"/>
          <c:tx>
            <c:strRef>
              <c:f>'Лист1'!$A$2:$A$10</c:f>
              <c:strCache>
                <c:ptCount val="1"/>
                <c:pt idx="0">
                  <c:v>6 6,01 6,02 6,07 6,09 6,1 6,16 6,17</c:v>
                </c:pt>
              </c:strCache>
            </c:strRef>
          </c:tx>
          <c:spPr>
            <a:solidFill>
              <a:schemeClr val="accent1"/>
            </a:solidFill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'Лист1'!$A$2:$A$9</c:f>
              <c:strCache>
                <c:ptCount val="8"/>
                <c:pt idx="0">
                  <c:v>6</c:v>
                </c:pt>
                <c:pt idx="1">
                  <c:v>6,01</c:v>
                </c:pt>
                <c:pt idx="2">
                  <c:v>6,02</c:v>
                </c:pt>
                <c:pt idx="3">
                  <c:v>6,07</c:v>
                </c:pt>
                <c:pt idx="4">
                  <c:v>6,09</c:v>
                </c:pt>
                <c:pt idx="5">
                  <c:v>6,1</c:v>
                </c:pt>
                <c:pt idx="6">
                  <c:v>6,16</c:v>
                </c:pt>
                <c:pt idx="7">
                  <c:v>6,17</c:v>
                </c:pt>
              </c:strCache>
            </c:strRef>
          </c:cat>
          <c:val>
            <c:numRef>
              <c:f>'Лист1'!$G$2:$G$9</c:f>
              <c:numCache>
                <c:ptCount val="8"/>
                <c:pt idx="0">
                  <c:v>6.643900</c:v>
                </c:pt>
                <c:pt idx="1">
                  <c:v>6.644700</c:v>
                </c:pt>
                <c:pt idx="2">
                  <c:v>6.645300</c:v>
                </c:pt>
                <c:pt idx="3">
                  <c:v>6.647200</c:v>
                </c:pt>
                <c:pt idx="4">
                  <c:v>6.647400</c:v>
                </c:pt>
                <c:pt idx="5">
                  <c:v>6.647300</c:v>
                </c:pt>
                <c:pt idx="6">
                  <c:v>6.645000</c:v>
                </c:pt>
                <c:pt idx="7">
                  <c:v>6.644300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0015"/>
        <c:minorUnit val="0.0007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509"/>
          <c:y val="0.0733603"/>
          <c:w val="0.72154"/>
          <c:h val="0.87558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'Лист1'!$B$1</c:f>
              <c:strCache/>
            </c:strRef>
          </c:tx>
          <c:spPr>
            <a:solidFill>
              <a:srgbClr val="BC2D30"/>
            </a:solidFill>
            <a:ln w="6350" cap="flat">
              <a:solidFill>
                <a:srgbClr val="FFFFFF"/>
              </a:solidFill>
              <a:prstDash val="solid"/>
              <a:miter lim="8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0"/>
            </c:strLit>
          </c:cat>
          <c:val>
            <c:numRef>
              <c:f>'Лист1'!$B$2:$B$9</c:f>
              <c:numCache>
                <c:ptCount val="0"/>
              </c:numCache>
            </c:numRef>
          </c:val>
        </c:ser>
        <c:gapWidth val="150"/>
        <c:overlap val="0"/>
        <c:axId val="2094734555"/>
        <c:axId val="2094734556"/>
      </c:barChart>
      <c:lineChart>
        <c:grouping val="standard"/>
        <c:varyColors val="0"/>
        <c:ser>
          <c:idx val="0"/>
          <c:order val="1"/>
          <c:tx>
            <c:strRef>
              <c:f>'Лист1'!$G$1</c:f>
              <c:strCache/>
            </c:strRef>
          </c:tx>
          <c:spPr>
            <a:solidFill>
              <a:schemeClr val="accent1"/>
            </a:solidFill>
            <a:ln w="31750" cap="flat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6350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0"/>
            </c:strLit>
          </c:cat>
          <c:val>
            <c:numRef>
              <c:f>'Лист1'!$G$2:$G$9</c:f>
              <c:numCache>
                <c:ptCount val="0"/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miter lim="800000"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0015"/>
        <c:minorUnit val="0.00075"/>
      </c:valAx>
      <c:catAx>
        <c:axId val="2094734555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12700" cap="flat">
            <a:noFill/>
            <a:prstDash val="solid"/>
            <a:miter lim="800000"/>
          </a:ln>
        </c:spPr>
        <c:crossAx val="2094734556"/>
        <c:crosses val="autoZero"/>
        <c:auto val="1"/>
        <c:lblAlgn val="ctr"/>
        <c:noMultiLvlLbl val="1"/>
      </c:catAx>
      <c:valAx>
        <c:axId val="2094734556"/>
        <c:scaling>
          <c:orientation val="minMax"/>
        </c:scaling>
        <c:delete val="0"/>
        <c:axPos val="r"/>
        <c:majorGridlines>
          <c:spPr>
            <a:ln w="12700" cap="flat">
              <a:solidFill>
                <a:srgbClr val="888888"/>
              </a:solidFill>
              <a:prstDash val="solid"/>
              <a:miter lim="800000"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5"/>
        <c:crosses val="max"/>
        <c:crossBetween val="between"/>
        <c:majorUnit val="0.75"/>
        <c:minorUnit val="0.3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303150</xdr:colOff>
      <xdr:row>10</xdr:row>
      <xdr:rowOff>63500</xdr:rowOff>
    </xdr:from>
    <xdr:to>
      <xdr:col>6</xdr:col>
      <xdr:colOff>621361</xdr:colOff>
      <xdr:row>23</xdr:row>
      <xdr:rowOff>87645</xdr:rowOff>
    </xdr:to>
    <xdr:graphicFrame>
      <xdr:nvGraphicFramePr>
        <xdr:cNvPr id="2" name="Диаграмма 2"/>
        <xdr:cNvGraphicFramePr/>
      </xdr:nvGraphicFramePr>
      <xdr:xfrm>
        <a:off x="303150" y="1968499"/>
        <a:ext cx="7417512" cy="250064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0</xdr:col>
      <xdr:colOff>1291193</xdr:colOff>
      <xdr:row>24</xdr:row>
      <xdr:rowOff>58795</xdr:rowOff>
    </xdr:from>
    <xdr:to>
      <xdr:col>5</xdr:col>
      <xdr:colOff>1203423</xdr:colOff>
      <xdr:row>38</xdr:row>
      <xdr:rowOff>123883</xdr:rowOff>
    </xdr:to>
    <xdr:graphicFrame>
      <xdr:nvGraphicFramePr>
        <xdr:cNvPr id="3" name="Диаграмма 1"/>
        <xdr:cNvGraphicFramePr/>
      </xdr:nvGraphicFramePr>
      <xdr:xfrm>
        <a:off x="1291193" y="4630795"/>
        <a:ext cx="5398631" cy="2732089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6</xdr:col>
      <xdr:colOff>52573</xdr:colOff>
      <xdr:row>25</xdr:row>
      <xdr:rowOff>67511</xdr:rowOff>
    </xdr:from>
    <xdr:to>
      <xdr:col>11</xdr:col>
      <xdr:colOff>825710</xdr:colOff>
      <xdr:row>42</xdr:row>
      <xdr:rowOff>122988</xdr:rowOff>
    </xdr:to>
    <xdr:graphicFrame>
      <xdr:nvGraphicFramePr>
        <xdr:cNvPr id="4" name="Chart 4"/>
        <xdr:cNvGraphicFramePr/>
      </xdr:nvGraphicFramePr>
      <xdr:xfrm>
        <a:off x="7151873" y="4830011"/>
        <a:ext cx="4964138" cy="329397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42"/>
  <sheetViews>
    <sheetView workbookViewId="0" showGridLines="0" defaultGridColor="1"/>
  </sheetViews>
  <sheetFormatPr defaultColWidth="8.83333" defaultRowHeight="15" customHeight="1" outlineLevelRow="0" outlineLevelCol="0"/>
  <cols>
    <col min="1" max="1" width="17.5" style="1" customWidth="1"/>
    <col min="2" max="3" width="8.85156" style="1" customWidth="1"/>
    <col min="4" max="4" width="11" style="1" customWidth="1"/>
    <col min="5" max="5" width="25.8516" style="1" customWidth="1"/>
    <col min="6" max="6" width="21.1719" style="1" customWidth="1"/>
    <col min="7" max="7" width="13" style="1" customWidth="1"/>
    <col min="8" max="8" width="15.5" style="1" customWidth="1"/>
    <col min="9" max="11" width="8.85156" style="1" customWidth="1"/>
    <col min="12" max="12" width="14.8516" style="1" customWidth="1"/>
    <col min="13" max="16" width="8.85156" style="1" customWidth="1"/>
    <col min="17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3"/>
      <c r="O1" t="s" s="2">
        <v>12</v>
      </c>
      <c r="P1" t="s" s="2">
        <v>13</v>
      </c>
    </row>
    <row r="2" ht="15" customHeight="1">
      <c r="A2" s="4">
        <v>6</v>
      </c>
      <c r="B2" s="4">
        <v>1</v>
      </c>
      <c r="C2" s="4">
        <f>B2*A2</f>
        <v>6</v>
      </c>
      <c r="D2" s="4">
        <f>A2-$I$6</f>
        <v>-0.08727272727273</v>
      </c>
      <c r="E2" s="4">
        <f>D2*D2</f>
        <v>0.00761652892562031</v>
      </c>
      <c r="F2" s="4">
        <f>E2*B2</f>
        <v>0.00761652892562031</v>
      </c>
      <c r="G2" s="4">
        <f>ROUND((1/($I$8*SQRT(2*$K$2)))*$L$2^(-E2/(2*($L$2^2))),4)</f>
        <v>6.6439</v>
      </c>
      <c r="H2" s="4">
        <v>6.17</v>
      </c>
      <c r="I2" s="4">
        <v>6</v>
      </c>
      <c r="J2" s="4">
        <v>8</v>
      </c>
      <c r="K2" s="4">
        <v>3.141593</v>
      </c>
      <c r="L2" s="4">
        <v>2.718281828</v>
      </c>
      <c r="M2" s="3"/>
      <c r="N2" s="3"/>
      <c r="O2" s="4">
        <v>1</v>
      </c>
      <c r="P2" s="4">
        <v>6.02</v>
      </c>
    </row>
    <row r="3" ht="15" customHeight="1">
      <c r="A3" s="4">
        <v>6.01</v>
      </c>
      <c r="B3" s="4">
        <v>1</v>
      </c>
      <c r="C3" s="4">
        <f>B3*A3</f>
        <v>6.01</v>
      </c>
      <c r="D3" s="4">
        <f>A3-$I$6</f>
        <v>-0.07727272727273</v>
      </c>
      <c r="E3" s="4">
        <f>D3*D3</f>
        <v>0.00597107438016571</v>
      </c>
      <c r="F3" s="4">
        <f>E3*B3</f>
        <v>0.00597107438016571</v>
      </c>
      <c r="G3" s="4">
        <f>ROUND((1/($I$8*SQRT(2*$K$2)))*$L$2^(-E3/(2*($L$2^2))),4)</f>
        <v>6.6447</v>
      </c>
      <c r="H3" s="3"/>
      <c r="I3" s="3"/>
      <c r="J3" s="3"/>
      <c r="K3" s="3"/>
      <c r="L3" s="3"/>
      <c r="M3" s="3"/>
      <c r="N3" s="3"/>
      <c r="O3" s="4">
        <f>O2+1</f>
        <v>2</v>
      </c>
      <c r="P3" s="4">
        <v>6.09</v>
      </c>
    </row>
    <row r="4" ht="15" customHeight="1">
      <c r="A4" s="4">
        <v>6.02</v>
      </c>
      <c r="B4" s="4">
        <v>1</v>
      </c>
      <c r="C4" s="4">
        <f>B4*A4</f>
        <v>6.02</v>
      </c>
      <c r="D4" s="4">
        <f>A4-$I$6</f>
        <v>-0.06727272727273</v>
      </c>
      <c r="E4" s="4">
        <f>D4*D4</f>
        <v>0.00452561983471111</v>
      </c>
      <c r="F4" s="4">
        <f>E4*B4</f>
        <v>0.00452561983471111</v>
      </c>
      <c r="G4" s="4">
        <f>ROUND((1/($I$8*SQRT(2*$K$2)))*$L$2^(-((A4-$I$6)^2)/(2*($L$2^2))),4)</f>
        <v>6.6453</v>
      </c>
      <c r="H4" t="s" s="2">
        <v>14</v>
      </c>
      <c r="I4" s="4">
        <f>(H2-I2)/J2</f>
        <v>0.02125</v>
      </c>
      <c r="J4" s="3"/>
      <c r="K4" s="3"/>
      <c r="L4" s="3"/>
      <c r="M4" s="3"/>
      <c r="N4" s="3"/>
      <c r="O4" s="4">
        <f>O3+1</f>
        <v>3</v>
      </c>
      <c r="P4" s="4">
        <v>6.09</v>
      </c>
    </row>
    <row r="5" ht="15" customHeight="1">
      <c r="A5" s="4">
        <v>6.07</v>
      </c>
      <c r="B5" s="4">
        <v>1</v>
      </c>
      <c r="C5" s="4">
        <f>B5*A5</f>
        <v>6.07</v>
      </c>
      <c r="D5" s="4">
        <f>A5-$I$6</f>
        <v>-0.01727272727273</v>
      </c>
      <c r="E5" s="4">
        <f>D5*D5</f>
        <v>0.000298347107438111</v>
      </c>
      <c r="F5" s="4">
        <f>E5*B5</f>
        <v>0.000298347107438111</v>
      </c>
      <c r="G5" s="4">
        <f>ROUND((1/($I$8*SQRT(2*$K$2)))*$L$2^(-((A5-$I$6)^2)/(2*($L$2^2))),4)</f>
        <v>6.6472</v>
      </c>
      <c r="H5" s="3"/>
      <c r="I5" s="3"/>
      <c r="J5" s="3"/>
      <c r="K5" s="3"/>
      <c r="L5" s="3"/>
      <c r="M5" s="3"/>
      <c r="N5" s="3"/>
      <c r="O5" s="4">
        <f>O4+1</f>
        <v>4</v>
      </c>
      <c r="P5" s="4">
        <v>6.1</v>
      </c>
    </row>
    <row r="6" ht="15" customHeight="1">
      <c r="A6" s="4">
        <v>6.09</v>
      </c>
      <c r="B6" s="4">
        <v>3</v>
      </c>
      <c r="C6" s="4">
        <f>B6*A6</f>
        <v>18.27</v>
      </c>
      <c r="D6" s="4">
        <f>A6-$I$6</f>
        <v>0.00272727272727</v>
      </c>
      <c r="E6" s="4">
        <f>D6*D6</f>
        <v>7.43801652891074e-06</v>
      </c>
      <c r="F6" s="4">
        <f>E6*B6</f>
        <v>2.23140495867322e-05</v>
      </c>
      <c r="G6" s="4">
        <f>ROUND((1/($I$8*SQRT(2*$K$2)))*$L$2^(-((A6-$I$6)^2)/(2*($L$2^2))),4)</f>
        <v>6.6474</v>
      </c>
      <c r="H6" t="s" s="2">
        <v>15</v>
      </c>
      <c r="I6" s="4">
        <f>(SUM(C2:C9)/11)</f>
        <v>6.08727272727273</v>
      </c>
      <c r="J6" s="3"/>
      <c r="K6" s="3"/>
      <c r="L6" s="3"/>
      <c r="M6" s="3"/>
      <c r="N6" s="3"/>
      <c r="O6" s="4">
        <f>O5+1</f>
        <v>5</v>
      </c>
      <c r="P6" s="4">
        <v>6.07</v>
      </c>
    </row>
    <row r="7" ht="15" customHeight="1">
      <c r="A7" s="4">
        <v>6.1</v>
      </c>
      <c r="B7" s="4">
        <v>1</v>
      </c>
      <c r="C7" s="4">
        <f>B7*A7</f>
        <v>6.1</v>
      </c>
      <c r="D7" s="4">
        <f>A7-$I$6</f>
        <v>0.01272727272727</v>
      </c>
      <c r="E7" s="4">
        <f>D7*D7</f>
        <v>0.000161983471074311</v>
      </c>
      <c r="F7" s="4">
        <f>E7*B7</f>
        <v>0.000161983471074311</v>
      </c>
      <c r="G7" s="4">
        <f>ROUND((1/($I$8*SQRT(2*$K$2)))*$L$2^(-((A7-$I$6)^2)/(2*($L$2^2))),4)</f>
        <v>6.6473</v>
      </c>
      <c r="H7" s="3"/>
      <c r="I7" s="3"/>
      <c r="J7" s="3"/>
      <c r="K7" s="3"/>
      <c r="L7" s="3"/>
      <c r="M7" s="3"/>
      <c r="N7" s="3"/>
      <c r="O7" s="4">
        <f>O6+1</f>
        <v>6</v>
      </c>
      <c r="P7" s="4">
        <v>6.16</v>
      </c>
    </row>
    <row r="8" ht="15" customHeight="1">
      <c r="A8" s="4">
        <v>6.16</v>
      </c>
      <c r="B8" s="4">
        <v>2</v>
      </c>
      <c r="C8" s="4">
        <f>B8*A8</f>
        <v>12.32</v>
      </c>
      <c r="D8" s="4">
        <f>A8-$I$6</f>
        <v>0.07272727272727</v>
      </c>
      <c r="E8" s="4">
        <f>D8*D8</f>
        <v>0.00528925619834671</v>
      </c>
      <c r="F8" s="4">
        <f>E8*B8</f>
        <v>0.0105785123966934</v>
      </c>
      <c r="G8" s="4">
        <f>ROUND((1/($I$8*SQRT(2*$K$2)))*$L$2^(-((A8-$I$6)^2)/(2*($L$2^2))),4)</f>
        <v>6.645</v>
      </c>
      <c r="H8" t="s" s="2">
        <v>16</v>
      </c>
      <c r="I8" s="4">
        <f>SQRT(SUM(F2:F9)/10)</f>
        <v>0.0600151496025643</v>
      </c>
      <c r="J8" s="3"/>
      <c r="K8" s="3"/>
      <c r="L8" t="s" s="2">
        <v>17</v>
      </c>
      <c r="M8" s="4">
        <f>I6-I2</f>
        <v>0.08727272727273</v>
      </c>
      <c r="N8" s="3"/>
      <c r="O8" s="4">
        <f>O7+1</f>
        <v>7</v>
      </c>
      <c r="P8" s="4">
        <v>6.09</v>
      </c>
    </row>
    <row r="9" ht="15" customHeight="1">
      <c r="A9" s="4">
        <v>6.17</v>
      </c>
      <c r="B9" s="4">
        <v>1</v>
      </c>
      <c r="C9" s="4">
        <f>B9*A9</f>
        <v>6.17</v>
      </c>
      <c r="D9" s="4">
        <f>A9-$I$6</f>
        <v>0.08272727272727</v>
      </c>
      <c r="E9" s="4">
        <f>D9*D9</f>
        <v>0.00684380165289211</v>
      </c>
      <c r="F9" s="4">
        <f>E9*B9</f>
        <v>0.00684380165289211</v>
      </c>
      <c r="G9" s="4">
        <f>ROUND((1/($I$8*SQRT(2*$K$2)))*$L$2^(-((A9-$I$6)^2)/(2*($L$2^2))),4)</f>
        <v>6.6443</v>
      </c>
      <c r="H9" s="3"/>
      <c r="I9" s="3"/>
      <c r="J9" s="3"/>
      <c r="K9" s="3"/>
      <c r="L9" t="s" s="2">
        <v>18</v>
      </c>
      <c r="M9" s="4">
        <f>M8/I8</f>
        <v>1.45417828416112</v>
      </c>
      <c r="N9" s="3"/>
      <c r="O9" s="4">
        <f>O8+1</f>
        <v>8</v>
      </c>
      <c r="P9" s="4">
        <v>6</v>
      </c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t="s" s="2">
        <v>19</v>
      </c>
      <c r="M10" s="4">
        <f>6*I8</f>
        <v>0.360090897615386</v>
      </c>
      <c r="N10" s="3"/>
      <c r="O10" s="4">
        <f>O9+1</f>
        <v>9</v>
      </c>
      <c r="P10" s="4">
        <v>6.17</v>
      </c>
    </row>
    <row r="11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t="s" s="2">
        <v>20</v>
      </c>
      <c r="M11" s="4">
        <v>0.4265</v>
      </c>
      <c r="N11" s="3"/>
      <c r="O11" s="4">
        <f>O10+1</f>
        <v>10</v>
      </c>
      <c r="P11" s="4">
        <v>6.16</v>
      </c>
    </row>
    <row r="12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t="s" s="2">
        <v>21</v>
      </c>
      <c r="M12" s="4">
        <f>0.5*(1-2*M11)</f>
        <v>0.0735</v>
      </c>
      <c r="N12" s="3"/>
      <c r="O12" s="4">
        <f>O11+1</f>
        <v>11</v>
      </c>
      <c r="P12" s="4">
        <v>6.01</v>
      </c>
    </row>
    <row r="13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5">
        <v>0.07000000000000001</v>
      </c>
      <c r="N13" s="3"/>
      <c r="O13" s="3"/>
      <c r="P13" s="3"/>
    </row>
    <row r="14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t="s" s="2">
        <v>22</v>
      </c>
      <c r="M14" s="4">
        <f>D9/11*SQRT(11)</f>
        <v>0.0249432112332505</v>
      </c>
      <c r="N14" s="3"/>
      <c r="O14" s="3"/>
      <c r="P14" s="3"/>
    </row>
    <row r="15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t="s" s="2">
        <v>23</v>
      </c>
      <c r="M15" s="4">
        <v>1</v>
      </c>
      <c r="N15" s="3"/>
      <c r="O15" s="3"/>
      <c r="P15" s="3"/>
    </row>
    <row r="16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