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O SEMESTRE\Métodos Numericos\"/>
    </mc:Choice>
  </mc:AlternateContent>
  <xr:revisionPtr revIDLastSave="0" documentId="8_{8BF25270-D07D-488B-B10E-4BBA358580DE}" xr6:coauthVersionLast="47" xr6:coauthVersionMax="47" xr10:uidLastSave="{00000000-0000-0000-0000-000000000000}"/>
  <bookViews>
    <workbookView xWindow="-120" yWindow="-120" windowWidth="20730" windowHeight="11160" xr2:uid="{23A46FF1-6396-4392-9984-63FB1F89F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2" i="1" l="1"/>
  <c r="L71" i="1"/>
  <c r="L70" i="1"/>
  <c r="L69" i="1"/>
  <c r="L68" i="1"/>
  <c r="L67" i="1"/>
  <c r="K65" i="1"/>
  <c r="K52" i="1"/>
  <c r="K51" i="1"/>
  <c r="K50" i="1"/>
  <c r="K49" i="1"/>
  <c r="K48" i="1"/>
  <c r="K47" i="1"/>
  <c r="J10" i="1"/>
  <c r="K46" i="1"/>
  <c r="K44" i="1"/>
  <c r="I37" i="1"/>
  <c r="I36" i="1"/>
  <c r="I35" i="1"/>
  <c r="I34" i="1"/>
  <c r="I33" i="1"/>
  <c r="I32" i="1"/>
  <c r="I31" i="1"/>
  <c r="I27" i="1"/>
  <c r="I30" i="1"/>
  <c r="I29" i="1"/>
  <c r="I26" i="1"/>
  <c r="I25" i="1"/>
  <c r="J15" i="1"/>
  <c r="J16" i="1"/>
  <c r="J14" i="1"/>
  <c r="J9" i="1"/>
  <c r="J13" i="1"/>
  <c r="J12" i="1"/>
  <c r="J11" i="1"/>
</calcChain>
</file>

<file path=xl/sharedStrings.xml><?xml version="1.0" encoding="utf-8"?>
<sst xmlns="http://schemas.openxmlformats.org/spreadsheetml/2006/main" count="63" uniqueCount="61">
  <si>
    <t>UNIV. VILLCA MAMANI MARIA BELEN</t>
  </si>
  <si>
    <t>EJERCICIO 1</t>
  </si>
  <si>
    <t>A</t>
  </si>
  <si>
    <t>e</t>
  </si>
  <si>
    <t>T</t>
  </si>
  <si>
    <t>cte</t>
  </si>
  <si>
    <t>Parámetro</t>
  </si>
  <si>
    <t>Valor</t>
  </si>
  <si>
    <t>Error</t>
  </si>
  <si>
    <t>N/A</t>
  </si>
  <si>
    <t>H</t>
  </si>
  <si>
    <t xml:space="preserve">Error relativo en A: </t>
  </si>
  <si>
    <t xml:space="preserve">Error relativo en T: </t>
  </si>
  <si>
    <t xml:space="preserve">Error relativo en e: </t>
  </si>
  <si>
    <t xml:space="preserve">Error relativo total: </t>
  </si>
  <si>
    <t>Error absoluto en H:</t>
  </si>
  <si>
    <t>eH:</t>
  </si>
  <si>
    <t>H -eH:</t>
  </si>
  <si>
    <t>H +eH:</t>
  </si>
  <si>
    <t>EJERCICIO 2</t>
  </si>
  <si>
    <t>X_base</t>
  </si>
  <si>
    <t>x-eval</t>
  </si>
  <si>
    <t>f(1)</t>
  </si>
  <si>
    <t>f'(1)</t>
  </si>
  <si>
    <t>f''(1)</t>
  </si>
  <si>
    <t>f'''(1)</t>
  </si>
  <si>
    <t>Taylor 0</t>
  </si>
  <si>
    <t>Taylor 3</t>
  </si>
  <si>
    <t>Taylor 2</t>
  </si>
  <si>
    <t>Taylor 1</t>
  </si>
  <si>
    <t>Error 0</t>
  </si>
  <si>
    <t>Error 1</t>
  </si>
  <si>
    <t>f(3)</t>
  </si>
  <si>
    <t>Error 2</t>
  </si>
  <si>
    <t>Error 3</t>
  </si>
  <si>
    <t>EJERCICIO 3</t>
  </si>
  <si>
    <t>Valor X:</t>
  </si>
  <si>
    <t>Punto base x0:</t>
  </si>
  <si>
    <t>Diferencia(x-x0):</t>
  </si>
  <si>
    <t>Primer derivado</t>
  </si>
  <si>
    <t>Segundo termino</t>
  </si>
  <si>
    <t>Tercer término:</t>
  </si>
  <si>
    <t>Cuarto término:</t>
  </si>
  <si>
    <t>Suma total de la serie:</t>
  </si>
  <si>
    <t>Valor exacto:</t>
  </si>
  <si>
    <t>Error porcentual:</t>
  </si>
  <si>
    <t>EJERCICIO 4</t>
  </si>
  <si>
    <t>B</t>
  </si>
  <si>
    <t>n</t>
  </si>
  <si>
    <t>S</t>
  </si>
  <si>
    <t>Valor mínimo de n</t>
  </si>
  <si>
    <t>Valor máximo de n</t>
  </si>
  <si>
    <t>Valor mínimo de S</t>
  </si>
  <si>
    <t>Valor máximo de S</t>
  </si>
  <si>
    <t>Flujo de Q</t>
  </si>
  <si>
    <t>Flujo con n minimo y S central</t>
  </si>
  <si>
    <t>Flujo con n máximo y S central:</t>
  </si>
  <si>
    <t>Flujo con S minimo y n central:</t>
  </si>
  <si>
    <t>Flujo con S máximo y n central:</t>
  </si>
  <si>
    <t>Sensibilidad para rugosidad n :</t>
  </si>
  <si>
    <t>Sensibilidad para rugosidad 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</si>
</sst>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1" fillId="5" borderId="2" xfId="0" applyFont="1" applyFill="1" applyBorder="1"/>
    <xf numFmtId="0" fontId="0" fillId="6" borderId="0" xfId="0" applyFill="1"/>
    <xf numFmtId="0" fontId="0" fillId="5" borderId="2" xfId="0" applyFill="1" applyBorder="1"/>
    <xf numFmtId="0" fontId="0" fillId="6" borderId="0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323849</xdr:colOff>
      <xdr:row>3</xdr:row>
      <xdr:rowOff>47625</xdr:rowOff>
    </xdr:from>
    <xdr:to>
      <xdr:col>6</xdr:col>
      <xdr:colOff>458765</xdr:colOff>
      <xdr:row>19</xdr:row>
      <xdr:rowOff>169238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AE361C-6124-449A-BB37-2E48BB3B4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49" y="695325"/>
          <a:ext cx="4706916" cy="3169613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444500</xdr:colOff>
      <xdr:row>24</xdr:row>
      <xdr:rowOff>0</xdr:rowOff>
    </xdr:from>
    <xdr:to>
      <xdr:col>6</xdr:col>
      <xdr:colOff>670917</xdr:colOff>
      <xdr:row>31</xdr:row>
      <xdr:rowOff>12700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91EE1CD-6BA9-445A-8AE5-7A81C393C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0" y="4648200"/>
          <a:ext cx="4798417" cy="1346200"/>
        </a:xfrm>
        <a:prstGeom prst="rect">
          <a:avLst/>
        </a:prstGeom>
      </xdr:spPr>
    </xdr:pic>
    <xdr:clientData/>
  </xdr:twoCellAnchor>
  <xdr:twoCellAnchor editAs="oneCell">
    <xdr:from>
      <xdr:col>0</xdr:col>
      <xdr:colOff>357187</xdr:colOff>
      <xdr:row>41</xdr:row>
      <xdr:rowOff>19845</xdr:rowOff>
    </xdr:from>
    <xdr:to>
      <xdr:col>6</xdr:col>
      <xdr:colOff>605235</xdr:colOff>
      <xdr:row>47</xdr:row>
      <xdr:rowOff>54158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E958F82-5AB3-4579-9538-36CF87857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7187" y="7828361"/>
          <a:ext cx="4831954" cy="1165406"/>
        </a:xfrm>
        <a:prstGeom prst="rect">
          <a:avLst/>
        </a:prstGeom>
      </xdr:spPr>
    </xdr:pic>
    <xdr:clientData/>
  </xdr:twoCellAnchor>
  <xdr:twoCellAnchor editAs="oneCell">
    <xdr:from>
      <xdr:col>8</xdr:col>
      <xdr:colOff>347382</xdr:colOff>
      <xdr:row>45</xdr:row>
      <xdr:rowOff>22916</xdr:rowOff>
    </xdr:from>
    <xdr:to>
      <xdr:col>9</xdr:col>
      <xdr:colOff>646847</xdr:colOff>
      <xdr:row>45</xdr:row>
      <xdr:rowOff>174564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26992BE-D89C-4962-B15C-8650A7B56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32009" y="8737580"/>
          <a:ext cx="1060043" cy="151648"/>
        </a:xfrm>
        <a:prstGeom prst="rect">
          <a:avLst/>
        </a:prstGeom>
      </xdr:spPr>
    </xdr:pic>
    <xdr:clientData/>
  </xdr:twoCellAnchor>
  <xdr:twoCellAnchor editAs="oneCell">
    <xdr:from>
      <xdr:col>8</xdr:col>
      <xdr:colOff>358588</xdr:colOff>
      <xdr:row>45</xdr:row>
      <xdr:rowOff>162487</xdr:rowOff>
    </xdr:from>
    <xdr:to>
      <xdr:col>9</xdr:col>
      <xdr:colOff>420220</xdr:colOff>
      <xdr:row>47</xdr:row>
      <xdr:rowOff>15055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D4A086-B577-4B63-8C55-9AF646CFE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54588" y="8813428"/>
          <a:ext cx="823632" cy="233568"/>
        </a:xfrm>
        <a:prstGeom prst="rect">
          <a:avLst/>
        </a:prstGeom>
      </xdr:spPr>
    </xdr:pic>
    <xdr:clientData/>
  </xdr:twoCellAnchor>
  <xdr:twoCellAnchor editAs="oneCell">
    <xdr:from>
      <xdr:col>8</xdr:col>
      <xdr:colOff>358590</xdr:colOff>
      <xdr:row>47</xdr:row>
      <xdr:rowOff>11206</xdr:rowOff>
    </xdr:from>
    <xdr:to>
      <xdr:col>9</xdr:col>
      <xdr:colOff>603950</xdr:colOff>
      <xdr:row>48</xdr:row>
      <xdr:rowOff>16809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01D471A-B124-4786-9D4C-282EC003A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4590" y="9043147"/>
          <a:ext cx="1007360" cy="196103"/>
        </a:xfrm>
        <a:prstGeom prst="rect">
          <a:avLst/>
        </a:prstGeom>
      </xdr:spPr>
    </xdr:pic>
    <xdr:clientData/>
  </xdr:twoCellAnchor>
  <xdr:twoCellAnchor editAs="oneCell">
    <xdr:from>
      <xdr:col>8</xdr:col>
      <xdr:colOff>358589</xdr:colOff>
      <xdr:row>47</xdr:row>
      <xdr:rowOff>179294</xdr:rowOff>
    </xdr:from>
    <xdr:to>
      <xdr:col>9</xdr:col>
      <xdr:colOff>274545</xdr:colOff>
      <xdr:row>48</xdr:row>
      <xdr:rowOff>188767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FF121DB-AED3-4368-ACBA-072B84B11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4589" y="9211235"/>
          <a:ext cx="677956" cy="199973"/>
        </a:xfrm>
        <a:prstGeom prst="rect">
          <a:avLst/>
        </a:prstGeom>
      </xdr:spPr>
    </xdr:pic>
    <xdr:clientData/>
  </xdr:twoCellAnchor>
  <xdr:twoCellAnchor editAs="oneCell">
    <xdr:from>
      <xdr:col>0</xdr:col>
      <xdr:colOff>756780</xdr:colOff>
      <xdr:row>56</xdr:row>
      <xdr:rowOff>0</xdr:rowOff>
    </xdr:from>
    <xdr:to>
      <xdr:col>7</xdr:col>
      <xdr:colOff>723123</xdr:colOff>
      <xdr:row>73</xdr:row>
      <xdr:rowOff>182671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C825895-511D-4657-8B32-F19BF5BA7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6780" y="11025514"/>
          <a:ext cx="5263809" cy="3509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44AD-4E6A-4D2D-98B9-1BB665561506}">
  <dimension ref="B2:L72"/>
  <sheetViews>
    <sheetView tabSelected="1" topLeftCell="A56" zoomScale="73" workbookViewId="0">
      <selection activeCell="P60" sqref="P60"/>
    </sheetView>
  </sheetViews>
  <sheetFormatPr baseColWidth="10" defaultRowHeight="15" x14ac:dyDescent="0.25"/>
  <cols>
    <col min="12" max="12" width="12.140625" bestFit="1" customWidth="1"/>
  </cols>
  <sheetData>
    <row r="2" spans="2:11" ht="21" x14ac:dyDescent="0.35">
      <c r="B2" s="5" t="s">
        <v>0</v>
      </c>
      <c r="C2" s="5"/>
      <c r="D2" s="5"/>
      <c r="E2" s="7"/>
      <c r="F2" s="4"/>
      <c r="H2" s="3" t="s">
        <v>6</v>
      </c>
      <c r="I2" s="3" t="s">
        <v>7</v>
      </c>
      <c r="J2" s="3" t="s">
        <v>8</v>
      </c>
      <c r="K2" s="2"/>
    </row>
    <row r="3" spans="2:11" x14ac:dyDescent="0.25">
      <c r="B3" s="8" t="s">
        <v>1</v>
      </c>
      <c r="C3" s="9"/>
      <c r="D3" s="9"/>
      <c r="E3" s="10"/>
      <c r="F3" s="10"/>
      <c r="H3" s="1" t="s">
        <v>2</v>
      </c>
      <c r="I3" s="1">
        <v>0.15</v>
      </c>
      <c r="J3" s="1">
        <v>0.01</v>
      </c>
    </row>
    <row r="4" spans="2:11" x14ac:dyDescent="0.25">
      <c r="H4" s="1" t="s">
        <v>3</v>
      </c>
      <c r="I4" s="1">
        <v>0.9</v>
      </c>
      <c r="J4" s="1">
        <v>0.05</v>
      </c>
    </row>
    <row r="5" spans="2:11" x14ac:dyDescent="0.25">
      <c r="H5" s="1" t="s">
        <v>4</v>
      </c>
      <c r="I5" s="1">
        <v>650</v>
      </c>
      <c r="J5" s="1">
        <v>20</v>
      </c>
    </row>
    <row r="6" spans="2:11" x14ac:dyDescent="0.25">
      <c r="H6" s="1" t="s">
        <v>5</v>
      </c>
      <c r="I6" s="1">
        <v>5.6699999999999998E-8</v>
      </c>
      <c r="J6" s="1" t="s">
        <v>9</v>
      </c>
    </row>
    <row r="8" spans="2:11" x14ac:dyDescent="0.25">
      <c r="H8" s="3" t="s">
        <v>16</v>
      </c>
      <c r="I8" s="3"/>
      <c r="J8" s="1">
        <v>274.44303606900002</v>
      </c>
    </row>
    <row r="9" spans="2:11" x14ac:dyDescent="0.25">
      <c r="H9" s="3" t="s">
        <v>10</v>
      </c>
      <c r="I9" s="3"/>
      <c r="J9" s="1">
        <f>I3*I4*I6*I5^4</f>
        <v>1366.3760906250002</v>
      </c>
    </row>
    <row r="10" spans="2:11" x14ac:dyDescent="0.25">
      <c r="H10" s="3" t="s">
        <v>11</v>
      </c>
      <c r="I10" s="3"/>
      <c r="J10" s="1">
        <f>(J3/I3)^2</f>
        <v>4.4444444444444444E-3</v>
      </c>
    </row>
    <row r="11" spans="2:11" x14ac:dyDescent="0.25">
      <c r="H11" s="3" t="s">
        <v>13</v>
      </c>
      <c r="I11" s="3"/>
      <c r="J11" s="1">
        <f>(J4/I4)^2</f>
        <v>3.08641975308642E-3</v>
      </c>
    </row>
    <row r="12" spans="2:11" x14ac:dyDescent="0.25">
      <c r="H12" s="3" t="s">
        <v>12</v>
      </c>
      <c r="I12" s="3"/>
      <c r="J12" s="1">
        <f>(4*(J5/I5))^2</f>
        <v>1.5147928994082842E-2</v>
      </c>
    </row>
    <row r="13" spans="2:11" x14ac:dyDescent="0.25">
      <c r="H13" s="3" t="s">
        <v>14</v>
      </c>
      <c r="I13" s="3"/>
      <c r="J13" s="1">
        <f>SQRT(J10+J11+J12)</f>
        <v>0.15059479802308481</v>
      </c>
    </row>
    <row r="14" spans="2:11" x14ac:dyDescent="0.25">
      <c r="H14" s="3" t="s">
        <v>15</v>
      </c>
      <c r="I14" s="3"/>
      <c r="J14" s="1">
        <f>J9*J13</f>
        <v>205.76913139124414</v>
      </c>
    </row>
    <row r="15" spans="2:11" x14ac:dyDescent="0.25">
      <c r="H15" s="3" t="s">
        <v>17</v>
      </c>
      <c r="I15" s="3"/>
      <c r="J15" s="1">
        <f>J9-J8</f>
        <v>1091.9330545560001</v>
      </c>
    </row>
    <row r="16" spans="2:11" x14ac:dyDescent="0.25">
      <c r="H16" s="3" t="s">
        <v>18</v>
      </c>
      <c r="I16" s="3"/>
      <c r="J16" s="1">
        <f>J9+J8</f>
        <v>1640.8191266940003</v>
      </c>
    </row>
    <row r="23" spans="2:9" x14ac:dyDescent="0.25">
      <c r="B23" s="6" t="s">
        <v>19</v>
      </c>
      <c r="H23" s="3" t="s">
        <v>20</v>
      </c>
      <c r="I23" s="1">
        <v>1</v>
      </c>
    </row>
    <row r="24" spans="2:9" x14ac:dyDescent="0.25">
      <c r="H24" s="3" t="s">
        <v>21</v>
      </c>
      <c r="I24" s="1">
        <v>3</v>
      </c>
    </row>
    <row r="25" spans="2:9" x14ac:dyDescent="0.25">
      <c r="H25" s="3" t="s">
        <v>22</v>
      </c>
      <c r="I25" s="1">
        <f>25*I23^3 - 6*I23^2 + 7*I23- 88</f>
        <v>-62</v>
      </c>
    </row>
    <row r="26" spans="2:9" x14ac:dyDescent="0.25">
      <c r="H26" s="3" t="s">
        <v>23</v>
      </c>
      <c r="I26" s="1">
        <f>75*I23^2 - 12*I23 + 7</f>
        <v>70</v>
      </c>
    </row>
    <row r="27" spans="2:9" x14ac:dyDescent="0.25">
      <c r="H27" s="3" t="s">
        <v>24</v>
      </c>
      <c r="I27" s="1">
        <f>150*I23 - 12</f>
        <v>138</v>
      </c>
    </row>
    <row r="28" spans="2:9" x14ac:dyDescent="0.25">
      <c r="H28" s="3" t="s">
        <v>25</v>
      </c>
      <c r="I28" s="1">
        <v>150</v>
      </c>
    </row>
    <row r="29" spans="2:9" x14ac:dyDescent="0.25">
      <c r="H29" s="3" t="s">
        <v>26</v>
      </c>
      <c r="I29" s="1">
        <f>I25</f>
        <v>-62</v>
      </c>
    </row>
    <row r="30" spans="2:9" x14ac:dyDescent="0.25">
      <c r="H30" s="3" t="s">
        <v>29</v>
      </c>
      <c r="I30" s="1">
        <f>I25+I26*(I24-I23)</f>
        <v>78</v>
      </c>
    </row>
    <row r="31" spans="2:9" x14ac:dyDescent="0.25">
      <c r="H31" s="3" t="s">
        <v>28</v>
      </c>
      <c r="I31" s="1">
        <f>I30 + (I27/2)*(I24 - I23)^2</f>
        <v>354</v>
      </c>
    </row>
    <row r="32" spans="2:9" x14ac:dyDescent="0.25">
      <c r="H32" s="3" t="s">
        <v>27</v>
      </c>
      <c r="I32" s="1">
        <f>I31 + (I28/6)*(I24 - I23)^3</f>
        <v>554</v>
      </c>
    </row>
    <row r="33" spans="2:11" x14ac:dyDescent="0.25">
      <c r="H33" s="3" t="s">
        <v>32</v>
      </c>
      <c r="I33" s="1">
        <f>25*I24^3 - 6*I24^2 + 7*I24- 88</f>
        <v>554</v>
      </c>
    </row>
    <row r="34" spans="2:11" x14ac:dyDescent="0.25">
      <c r="H34" s="3" t="s">
        <v>30</v>
      </c>
      <c r="I34" s="1">
        <f>ABS((I33 - I29)/I33)*100</f>
        <v>111.1913357400722</v>
      </c>
    </row>
    <row r="35" spans="2:11" x14ac:dyDescent="0.25">
      <c r="H35" s="3" t="s">
        <v>31</v>
      </c>
      <c r="I35" s="1">
        <f>ABS((I33 - I30)/I33)*100</f>
        <v>85.920577617328519</v>
      </c>
    </row>
    <row r="36" spans="2:11" x14ac:dyDescent="0.25">
      <c r="H36" s="3" t="s">
        <v>33</v>
      </c>
      <c r="I36" s="1">
        <f>ABS((I33 - I31)/I33)*100</f>
        <v>36.101083032490976</v>
      </c>
    </row>
    <row r="37" spans="2:11" x14ac:dyDescent="0.25">
      <c r="H37" s="3" t="s">
        <v>34</v>
      </c>
      <c r="I37" s="1">
        <f>ABS((I33 - I32)/I33)*100</f>
        <v>0</v>
      </c>
    </row>
    <row r="40" spans="2:11" x14ac:dyDescent="0.25">
      <c r="B40" s="6" t="s">
        <v>35</v>
      </c>
    </row>
    <row r="42" spans="2:11" x14ac:dyDescent="0.25">
      <c r="H42" s="3" t="s">
        <v>36</v>
      </c>
      <c r="I42" s="3"/>
      <c r="J42" s="3"/>
      <c r="K42" s="1">
        <v>2.5</v>
      </c>
    </row>
    <row r="43" spans="2:11" x14ac:dyDescent="0.25">
      <c r="H43" s="3" t="s">
        <v>37</v>
      </c>
      <c r="I43" s="3"/>
      <c r="J43" s="3"/>
      <c r="K43" s="1">
        <v>1</v>
      </c>
    </row>
    <row r="44" spans="2:11" x14ac:dyDescent="0.25">
      <c r="H44" s="3" t="s">
        <v>38</v>
      </c>
      <c r="I44" s="3"/>
      <c r="J44" s="3"/>
      <c r="K44" s="1">
        <f>K42-K43</f>
        <v>1.5</v>
      </c>
    </row>
    <row r="45" spans="2:11" x14ac:dyDescent="0.25">
      <c r="H45" s="3" t="s">
        <v>22</v>
      </c>
      <c r="I45" s="3"/>
      <c r="J45" s="3"/>
      <c r="K45" s="1">
        <v>0</v>
      </c>
    </row>
    <row r="46" spans="2:11" x14ac:dyDescent="0.25">
      <c r="H46" s="3" t="s">
        <v>39</v>
      </c>
      <c r="I46" s="3"/>
      <c r="J46" s="3"/>
      <c r="K46" s="1">
        <f>1*K44</f>
        <v>1.5</v>
      </c>
    </row>
    <row r="47" spans="2:11" x14ac:dyDescent="0.25">
      <c r="H47" s="3" t="s">
        <v>40</v>
      </c>
      <c r="I47" s="3"/>
      <c r="J47" s="3"/>
      <c r="K47" s="1">
        <f>(-1/2)*K44^2</f>
        <v>-1.125</v>
      </c>
    </row>
    <row r="48" spans="2:11" x14ac:dyDescent="0.25">
      <c r="H48" s="3" t="s">
        <v>41</v>
      </c>
      <c r="I48" s="3"/>
      <c r="J48" s="3"/>
      <c r="K48" s="1">
        <f>(2/6)*K44^3</f>
        <v>1.125</v>
      </c>
    </row>
    <row r="49" spans="2:12" x14ac:dyDescent="0.25">
      <c r="H49" s="3" t="s">
        <v>42</v>
      </c>
      <c r="I49" s="3"/>
      <c r="J49" s="3"/>
      <c r="K49" s="1">
        <f>(-6/24)*K44^4</f>
        <v>-1.265625</v>
      </c>
    </row>
    <row r="50" spans="2:12" x14ac:dyDescent="0.25">
      <c r="H50" s="3" t="s">
        <v>43</v>
      </c>
      <c r="I50" s="3"/>
      <c r="J50" s="3"/>
      <c r="K50" s="1">
        <f>K45+K46+K47+K48+K49</f>
        <v>0.234375</v>
      </c>
    </row>
    <row r="51" spans="2:12" x14ac:dyDescent="0.25">
      <c r="H51" s="3" t="s">
        <v>44</v>
      </c>
      <c r="I51" s="3"/>
      <c r="J51" s="3"/>
      <c r="K51" s="1">
        <f>LN(2.5)</f>
        <v>0.91629073187415511</v>
      </c>
    </row>
    <row r="52" spans="2:12" x14ac:dyDescent="0.25">
      <c r="H52" s="3" t="s">
        <v>45</v>
      </c>
      <c r="I52" s="3"/>
      <c r="J52" s="3"/>
      <c r="K52" s="1">
        <f>ABS((K51 - K50)/K51) * 100</f>
        <v>74.421328095219735</v>
      </c>
    </row>
    <row r="55" spans="2:12" x14ac:dyDescent="0.25">
      <c r="B55" s="6" t="s">
        <v>46</v>
      </c>
    </row>
    <row r="56" spans="2:12" x14ac:dyDescent="0.25">
      <c r="I56" s="3"/>
      <c r="J56" s="3" t="s">
        <v>47</v>
      </c>
      <c r="K56" s="1">
        <v>20</v>
      </c>
      <c r="L56" s="1"/>
    </row>
    <row r="57" spans="2:12" x14ac:dyDescent="0.25">
      <c r="I57" s="3"/>
      <c r="J57" s="3" t="s">
        <v>10</v>
      </c>
      <c r="K57" s="1">
        <v>0.3</v>
      </c>
      <c r="L57" s="1"/>
    </row>
    <row r="58" spans="2:12" x14ac:dyDescent="0.25">
      <c r="I58" s="3"/>
      <c r="J58" s="3" t="s">
        <v>48</v>
      </c>
      <c r="K58" s="1">
        <v>0.03</v>
      </c>
      <c r="L58" s="1"/>
    </row>
    <row r="59" spans="2:12" x14ac:dyDescent="0.25">
      <c r="I59" s="3"/>
      <c r="J59" s="3" t="s">
        <v>49</v>
      </c>
      <c r="K59" s="1">
        <v>2.9999999999999997E-4</v>
      </c>
      <c r="L59" s="1"/>
    </row>
    <row r="60" spans="2:12" x14ac:dyDescent="0.25">
      <c r="I60" s="3" t="s">
        <v>50</v>
      </c>
      <c r="J60" s="3"/>
      <c r="K60" s="1">
        <v>2.7E-2</v>
      </c>
      <c r="L60" s="1"/>
    </row>
    <row r="61" spans="2:12" x14ac:dyDescent="0.25">
      <c r="I61" s="3" t="s">
        <v>51</v>
      </c>
      <c r="J61" s="3"/>
      <c r="K61" s="1">
        <v>3.3000000000000002E-2</v>
      </c>
      <c r="L61" s="1"/>
    </row>
    <row r="62" spans="2:12" x14ac:dyDescent="0.25">
      <c r="I62" s="3" t="s">
        <v>52</v>
      </c>
      <c r="J62" s="3"/>
      <c r="K62" s="1">
        <v>2.7E-4</v>
      </c>
      <c r="L62" s="1"/>
    </row>
    <row r="63" spans="2:12" x14ac:dyDescent="0.25">
      <c r="I63" s="3" t="s">
        <v>53</v>
      </c>
      <c r="J63" s="3"/>
      <c r="K63" s="1">
        <v>3.3E-4</v>
      </c>
      <c r="L63" s="1"/>
    </row>
    <row r="64" spans="2:12" x14ac:dyDescent="0.25">
      <c r="I64" s="3"/>
      <c r="J64" s="3"/>
      <c r="K64" s="1"/>
      <c r="L64" s="1"/>
    </row>
    <row r="65" spans="9:12" x14ac:dyDescent="0.25">
      <c r="I65" s="3" t="s">
        <v>54</v>
      </c>
      <c r="J65" s="3"/>
      <c r="K65" s="1">
        <f xml:space="preserve"> (1/K58) * ((K56 * K57) / (K56+ 2 * K57))^(5/3) * (K59^(1/2))</f>
        <v>7.388893768384501E-2</v>
      </c>
      <c r="L65" s="1"/>
    </row>
    <row r="66" spans="9:12" x14ac:dyDescent="0.25">
      <c r="I66" s="3"/>
      <c r="J66" s="3"/>
      <c r="K66" s="1"/>
      <c r="L66" s="1"/>
    </row>
    <row r="67" spans="9:12" x14ac:dyDescent="0.25">
      <c r="I67" s="3" t="s">
        <v>55</v>
      </c>
      <c r="J67" s="3"/>
      <c r="K67" s="3"/>
      <c r="L67" s="1">
        <f xml:space="preserve"> (1/K60) * ((K56 * K57) / (K56 + 2 * K57))^(5/3) * (K59^(1/2))</f>
        <v>8.2098819648716667E-2</v>
      </c>
    </row>
    <row r="68" spans="9:12" x14ac:dyDescent="0.25">
      <c r="I68" s="3" t="s">
        <v>56</v>
      </c>
      <c r="J68" s="3"/>
      <c r="K68" s="3"/>
      <c r="L68" s="1">
        <f xml:space="preserve"> (1/K61) * ((K56 * K57) / (K56 + 2 * K57))^(5/3) * (K59^(1/2))</f>
        <v>6.717176153076819E-2</v>
      </c>
    </row>
    <row r="69" spans="9:12" x14ac:dyDescent="0.25">
      <c r="I69" s="3" t="s">
        <v>57</v>
      </c>
      <c r="J69" s="3"/>
      <c r="K69" s="3"/>
      <c r="L69" s="1">
        <f xml:space="preserve"> (1/K58) * ((K56 * K57) / (K56 + 2 * K57))^(5/3) * (K62^(1/2))</f>
        <v>7.0097201091358974E-2</v>
      </c>
    </row>
    <row r="70" spans="9:12" x14ac:dyDescent="0.25">
      <c r="I70" s="3" t="s">
        <v>58</v>
      </c>
      <c r="J70" s="3"/>
      <c r="K70" s="3"/>
      <c r="L70" s="1">
        <f xml:space="preserve"> (1/K58) * ((K56 * K57) / (K56 + 2 * K57))^(5/3) * (K63^(1/2))</f>
        <v>7.7495371624709597E-2</v>
      </c>
    </row>
    <row r="71" spans="9:12" x14ac:dyDescent="0.25">
      <c r="I71" s="3" t="s">
        <v>59</v>
      </c>
      <c r="J71" s="3"/>
      <c r="K71" s="3"/>
      <c r="L71" s="1">
        <f xml:space="preserve"> ABS((L68 - L67) / L67) * 100</f>
        <v>18.181818181818173</v>
      </c>
    </row>
    <row r="72" spans="9:12" x14ac:dyDescent="0.25">
      <c r="I72" s="3" t="s">
        <v>60</v>
      </c>
      <c r="J72" s="3"/>
      <c r="K72" s="3"/>
      <c r="L72" s="1">
        <f xml:space="preserve"> ABS((L70 - L67) / L67) * 100</f>
        <v>5.6072036646863399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Belen</dc:creator>
  <cp:lastModifiedBy>Maria Belen</cp:lastModifiedBy>
  <dcterms:created xsi:type="dcterms:W3CDTF">2024-09-07T02:15:05Z</dcterms:created>
  <dcterms:modified xsi:type="dcterms:W3CDTF">2024-09-07T16:48:11Z</dcterms:modified>
</cp:coreProperties>
</file>