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hp\OneDrive\Desktop\Excel\"/>
    </mc:Choice>
  </mc:AlternateContent>
  <xr:revisionPtr revIDLastSave="0" documentId="13_ncr:1_{FB1BC7A0-4640-4077-82B1-42E98EC3C67B}" xr6:coauthVersionLast="47" xr6:coauthVersionMax="47" xr10:uidLastSave="{00000000-0000-0000-0000-000000000000}"/>
  <bookViews>
    <workbookView xWindow="-108" yWindow="-108" windowWidth="23256" windowHeight="12456" activeTab="3" xr2:uid="{00000000-000D-0000-FFFF-FFFF00000000}"/>
  </bookViews>
  <sheets>
    <sheet name="Sales_Log" sheetId="1" r:id="rId1"/>
    <sheet name="Rep_Targets" sheetId="2" r:id="rId2"/>
    <sheet name="Summary Statistics" sheetId="11" r:id="rId3"/>
    <sheet name="Sales Dashboard" sheetId="12" r:id="rId4"/>
  </sheets>
  <definedNames>
    <definedName name="NativeTimeline_Order_Date">#N/A</definedName>
    <definedName name="Slicer_Customer_Name1">#N/A</definedName>
    <definedName name="Slicer_Product1">#N/A</definedName>
    <definedName name="Slicer_Region">#N/A</definedName>
    <definedName name="Slicer_Sales_Rep">#N/A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Lst>
</workbook>
</file>

<file path=xl/calcChain.xml><?xml version="1.0" encoding="utf-8"?>
<calcChain xmlns="http://schemas.openxmlformats.org/spreadsheetml/2006/main">
  <c r="A3" i="12" l="1"/>
  <c r="I3" i="12"/>
  <c r="G3" i="12"/>
  <c r="E3" i="12"/>
  <c r="C3" i="12"/>
  <c r="C4" i="11"/>
  <c r="G11"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2" i="1"/>
  <c r="G3" i="1"/>
  <c r="G4" i="1"/>
  <c r="G5" i="1"/>
  <c r="G6" i="1"/>
  <c r="G7" i="1"/>
  <c r="G8" i="1"/>
  <c r="G9" i="1"/>
  <c r="G10"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2" i="1"/>
  <c r="C3" i="11" l="1"/>
  <c r="C2" i="11"/>
</calcChain>
</file>

<file path=xl/sharedStrings.xml><?xml version="1.0" encoding="utf-8"?>
<sst xmlns="http://schemas.openxmlformats.org/spreadsheetml/2006/main" count="798" uniqueCount="188">
  <si>
    <t>Region</t>
  </si>
  <si>
    <t>Product</t>
  </si>
  <si>
    <t>Sales_Rep</t>
  </si>
  <si>
    <t>Status</t>
  </si>
  <si>
    <t>ORD1000</t>
  </si>
  <si>
    <t>North</t>
  </si>
  <si>
    <t>Headphones</t>
  </si>
  <si>
    <t>Rep_A</t>
  </si>
  <si>
    <t>ORD1001</t>
  </si>
  <si>
    <t>West</t>
  </si>
  <si>
    <t>Monitor</t>
  </si>
  <si>
    <t>Rep_C</t>
  </si>
  <si>
    <t>ORD1002</t>
  </si>
  <si>
    <t>ORD1003</t>
  </si>
  <si>
    <t>Phone</t>
  </si>
  <si>
    <t>ORD1004</t>
  </si>
  <si>
    <t>East</t>
  </si>
  <si>
    <t>ORD1005</t>
  </si>
  <si>
    <t>Tablet</t>
  </si>
  <si>
    <t>Rep_B</t>
  </si>
  <si>
    <t>ORD1006</t>
  </si>
  <si>
    <t>ORD1007</t>
  </si>
  <si>
    <t>Laptop</t>
  </si>
  <si>
    <t>ORD1008</t>
  </si>
  <si>
    <t>ORD1009</t>
  </si>
  <si>
    <t>Rep_E</t>
  </si>
  <si>
    <t>ORD1010</t>
  </si>
  <si>
    <t>Rep_D</t>
  </si>
  <si>
    <t>ORD1011</t>
  </si>
  <si>
    <t>ORD1012</t>
  </si>
  <si>
    <t>South</t>
  </si>
  <si>
    <t>ORD1013</t>
  </si>
  <si>
    <t>ORD1014</t>
  </si>
  <si>
    <t>ORD1015</t>
  </si>
  <si>
    <t>ORD1016</t>
  </si>
  <si>
    <t>ORD1017</t>
  </si>
  <si>
    <t>ORD1018</t>
  </si>
  <si>
    <t>ORD1019</t>
  </si>
  <si>
    <t>ORD1020</t>
  </si>
  <si>
    <t>ORD1021</t>
  </si>
  <si>
    <t>ORD1022</t>
  </si>
  <si>
    <t>ORD1023</t>
  </si>
  <si>
    <t>ORD1024</t>
  </si>
  <si>
    <t>ORD1025</t>
  </si>
  <si>
    <t>ORD1026</t>
  </si>
  <si>
    <t>ORD1027</t>
  </si>
  <si>
    <t>ORD1028</t>
  </si>
  <si>
    <t>ORD1029</t>
  </si>
  <si>
    <t>ORD1030</t>
  </si>
  <si>
    <t>ORD1031</t>
  </si>
  <si>
    <t>ORD1032</t>
  </si>
  <si>
    <t>ORD1033</t>
  </si>
  <si>
    <t>ORD1034</t>
  </si>
  <si>
    <t>ORD1035</t>
  </si>
  <si>
    <t>ORD1036</t>
  </si>
  <si>
    <t>ORD1037</t>
  </si>
  <si>
    <t>ORD1038</t>
  </si>
  <si>
    <t>ORD1039</t>
  </si>
  <si>
    <t>ORD1040</t>
  </si>
  <si>
    <t>ORD1041</t>
  </si>
  <si>
    <t>ORD1042</t>
  </si>
  <si>
    <t>ORD1043</t>
  </si>
  <si>
    <t>ORD1044</t>
  </si>
  <si>
    <t>ORD1045</t>
  </si>
  <si>
    <t>ORD1046</t>
  </si>
  <si>
    <t>ORD1047</t>
  </si>
  <si>
    <t>ORD1048</t>
  </si>
  <si>
    <t>ORD1049</t>
  </si>
  <si>
    <t>ORD1050</t>
  </si>
  <si>
    <t>ORD1051</t>
  </si>
  <si>
    <t>ORD1052</t>
  </si>
  <si>
    <t>ORD1053</t>
  </si>
  <si>
    <t>ORD1054</t>
  </si>
  <si>
    <t>ORD1055</t>
  </si>
  <si>
    <t>ORD1056</t>
  </si>
  <si>
    <t>ORD1057</t>
  </si>
  <si>
    <t>ORD1058</t>
  </si>
  <si>
    <t>ORD1059</t>
  </si>
  <si>
    <t>ORD1060</t>
  </si>
  <si>
    <t>ORD1061</t>
  </si>
  <si>
    <t>ORD1062</t>
  </si>
  <si>
    <t>ORD1063</t>
  </si>
  <si>
    <t>ORD1064</t>
  </si>
  <si>
    <t>ORD1065</t>
  </si>
  <si>
    <t>ORD1066</t>
  </si>
  <si>
    <t>ORD1067</t>
  </si>
  <si>
    <t>ORD1068</t>
  </si>
  <si>
    <t>ORD1069</t>
  </si>
  <si>
    <t>ORD1070</t>
  </si>
  <si>
    <t>ORD1071</t>
  </si>
  <si>
    <t>ORD1072</t>
  </si>
  <si>
    <t>ORD1073</t>
  </si>
  <si>
    <t>ORD1074</t>
  </si>
  <si>
    <t>ORD1075</t>
  </si>
  <si>
    <t>ORD1076</t>
  </si>
  <si>
    <t>ORD1077</t>
  </si>
  <si>
    <t>ORD1078</t>
  </si>
  <si>
    <t>ORD1079</t>
  </si>
  <si>
    <t>ORD1080</t>
  </si>
  <si>
    <t>ORD1081</t>
  </si>
  <si>
    <t>ORD1082</t>
  </si>
  <si>
    <t>ORD1083</t>
  </si>
  <si>
    <t>ORD1084</t>
  </si>
  <si>
    <t>ORD1085</t>
  </si>
  <si>
    <t>ORD1086</t>
  </si>
  <si>
    <t>ORD1087</t>
  </si>
  <si>
    <t>ORD1088</t>
  </si>
  <si>
    <t>ORD1089</t>
  </si>
  <si>
    <t>ORD1090</t>
  </si>
  <si>
    <t>ORD1091</t>
  </si>
  <si>
    <t>ORD1092</t>
  </si>
  <si>
    <t>ORD1093</t>
  </si>
  <si>
    <t>ORD1094</t>
  </si>
  <si>
    <t>ORD1095</t>
  </si>
  <si>
    <t>ORD1096</t>
  </si>
  <si>
    <t>ORD1097</t>
  </si>
  <si>
    <t>ORD1098</t>
  </si>
  <si>
    <t>ORD1099</t>
  </si>
  <si>
    <t>ORD1100</t>
  </si>
  <si>
    <t>ORD1101</t>
  </si>
  <si>
    <t>ORD1102</t>
  </si>
  <si>
    <t>ORD1103</t>
  </si>
  <si>
    <t>ORD1104</t>
  </si>
  <si>
    <t>ORD1105</t>
  </si>
  <si>
    <t>ORD1106</t>
  </si>
  <si>
    <t>ORD1107</t>
  </si>
  <si>
    <t>ORD1108</t>
  </si>
  <si>
    <t>ORD1109</t>
  </si>
  <si>
    <t>ORD1110</t>
  </si>
  <si>
    <t>ORD1111</t>
  </si>
  <si>
    <t>ORD1112</t>
  </si>
  <si>
    <t>ORD1113</t>
  </si>
  <si>
    <t>ORD1114</t>
  </si>
  <si>
    <t>ORD1115</t>
  </si>
  <si>
    <t>ORD1116</t>
  </si>
  <si>
    <t>ORD1117</t>
  </si>
  <si>
    <t>ORD1118</t>
  </si>
  <si>
    <t>ORD1119</t>
  </si>
  <si>
    <t>Target</t>
  </si>
  <si>
    <t>Mary Smith</t>
  </si>
  <si>
    <t>John Doe</t>
  </si>
  <si>
    <t>Kevin Miller</t>
  </si>
  <si>
    <t>Robert Brown</t>
  </si>
  <si>
    <t>Alice Johnson</t>
  </si>
  <si>
    <t>David Clark</t>
  </si>
  <si>
    <t>Susan Hall</t>
  </si>
  <si>
    <t>Chris Wilson</t>
  </si>
  <si>
    <t>Emily Taylor</t>
  </si>
  <si>
    <t>Nancy Davis</t>
  </si>
  <si>
    <t>Order ID</t>
  </si>
  <si>
    <t>Customer Name</t>
  </si>
  <si>
    <t>Units Sold</t>
  </si>
  <si>
    <t>Unit Price</t>
  </si>
  <si>
    <t>Order Date</t>
  </si>
  <si>
    <t>Sales Rep</t>
  </si>
  <si>
    <t>Sales</t>
  </si>
  <si>
    <t>Cancelled</t>
  </si>
  <si>
    <t>Pending</t>
  </si>
  <si>
    <t>Delivered</t>
  </si>
  <si>
    <t>Order Flag</t>
  </si>
  <si>
    <t>Row Labels</t>
  </si>
  <si>
    <t>Grand Total</t>
  </si>
  <si>
    <t>Sum of Sales</t>
  </si>
  <si>
    <t>Total Sales</t>
  </si>
  <si>
    <t>Jan</t>
  </si>
  <si>
    <t>Feb</t>
  </si>
  <si>
    <t>Mar</t>
  </si>
  <si>
    <t>Apr</t>
  </si>
  <si>
    <t>Average of Units Sold</t>
  </si>
  <si>
    <t>Sales Performance Dashboard</t>
  </si>
  <si>
    <t>Count of Sales</t>
  </si>
  <si>
    <t>Average Units</t>
  </si>
  <si>
    <t>Sum of Units Sold</t>
  </si>
  <si>
    <t>Sum of Target</t>
  </si>
  <si>
    <t>Sum of Percent target achieved</t>
  </si>
  <si>
    <t>Count of Order Flag</t>
  </si>
  <si>
    <t>Completed</t>
  </si>
  <si>
    <t>In progress</t>
  </si>
  <si>
    <t>Top Product</t>
  </si>
  <si>
    <t>Sales Trend over Time</t>
  </si>
  <si>
    <t>Sales by Region</t>
  </si>
  <si>
    <t>Product Demand</t>
  </si>
  <si>
    <t>Sales Representative Perfomance</t>
  </si>
  <si>
    <t>Sales against Target</t>
  </si>
  <si>
    <t>Order Status Rates</t>
  </si>
  <si>
    <t>Average units sold</t>
  </si>
  <si>
    <t>Percentage Target Achieved</t>
  </si>
  <si>
    <t>Cancelation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</si>
</sst>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d/mm/yy"/>
    <numFmt numFmtId="165" formatCode="0.0%"/>
  </numFmts>
  <fonts count="13"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b/>
      <sz val="11"/>
      <name val="Calibri"/>
      <family val="2"/>
      <scheme val="minor"/>
    </font>
    <font>
      <sz val="20"/>
      <color theme="1"/>
      <name val="Calibri"/>
      <family val="2"/>
      <scheme val="minor"/>
    </font>
    <font>
      <b/>
      <sz val="14"/>
      <color rgb="FF0070C0"/>
      <name val="Segoe UI"/>
      <family val="2"/>
    </font>
    <font>
      <b/>
      <sz val="24"/>
      <color theme="1"/>
      <name val="Calibri"/>
      <family val="2"/>
      <scheme val="minor"/>
    </font>
    <font>
      <b/>
      <sz val="14"/>
      <color theme="1"/>
      <name val="Segoe UI"/>
      <family val="2"/>
    </font>
    <font>
      <b/>
      <sz val="24"/>
      <color rgb="FF0070C0"/>
      <name val="Calibri"/>
      <family val="2"/>
      <scheme val="minor"/>
    </font>
    <font>
      <sz val="24"/>
      <color theme="1"/>
      <name val="Calibri"/>
      <family val="2"/>
      <scheme val="minor"/>
    </font>
    <font>
      <sz val="11"/>
      <color rgb="FF0070C0"/>
      <name val="Calibri"/>
      <family val="2"/>
      <scheme val="minor"/>
    </font>
    <font>
      <b/>
      <sz val="24"/>
      <color theme="1"/>
      <name val="Segoe UI"/>
      <family val="2"/>
    </font>
  </fonts>
  <fills count="3">
    <fill>
      <patternFill patternType="none"/>
    </fill>
    <fill>
      <patternFill patternType="gray125"/>
    </fill>
    <fill>
      <patternFill patternType="solid">
        <fgColor rgb="FFF2F2F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40">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0" fontId="1" fillId="0" borderId="0" xfId="0" applyFont="1" applyAlignment="1">
      <alignment horizontal="center" vertical="top"/>
    </xf>
    <xf numFmtId="0" fontId="2" fillId="0" borderId="0" xfId="0" applyFont="1"/>
    <xf numFmtId="0" fontId="1" fillId="0" borderId="2" xfId="0" applyFont="1" applyBorder="1" applyAlignment="1">
      <alignment horizontal="center" vertical="top"/>
    </xf>
    <xf numFmtId="1"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horizontal="center" vertical="top"/>
    </xf>
    <xf numFmtId="1" fontId="3" fillId="0" borderId="0" xfId="0" applyNumberFormat="1" applyFont="1"/>
    <xf numFmtId="0" fontId="4"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4" xfId="0" applyBorder="1"/>
    <xf numFmtId="0" fontId="0" fillId="0" borderId="5" xfId="0" applyBorder="1"/>
    <xf numFmtId="0" fontId="0" fillId="0" borderId="7" xfId="0" applyBorder="1"/>
    <xf numFmtId="0" fontId="0" fillId="0" borderId="3" xfId="0" applyBorder="1"/>
    <xf numFmtId="0" fontId="0" fillId="0" borderId="6" xfId="0" applyBorder="1"/>
    <xf numFmtId="0" fontId="0" fillId="0" borderId="8" xfId="0" applyBorder="1"/>
    <xf numFmtId="0" fontId="0" fillId="0" borderId="10" xfId="0" applyBorder="1"/>
    <xf numFmtId="0" fontId="0" fillId="0" borderId="9" xfId="0" applyBorder="1"/>
    <xf numFmtId="0" fontId="6" fillId="2" borderId="8" xfId="0" applyFont="1" applyFill="1" applyBorder="1" applyAlignment="1">
      <alignment horizontal="centerContinuous" vertical="center"/>
    </xf>
    <xf numFmtId="0" fontId="8" fillId="2" borderId="9" xfId="0" applyFont="1" applyFill="1" applyBorder="1" applyAlignment="1">
      <alignment horizontal="centerContinuous" vertical="center"/>
    </xf>
    <xf numFmtId="0" fontId="7" fillId="2" borderId="3" xfId="0" applyFont="1" applyFill="1" applyBorder="1" applyAlignment="1">
      <alignment horizontal="centerContinuous" vertical="center"/>
    </xf>
    <xf numFmtId="0" fontId="9" fillId="2" borderId="4" xfId="0" applyFont="1" applyFill="1" applyBorder="1" applyAlignment="1">
      <alignment horizontal="centerContinuous" vertical="center"/>
    </xf>
    <xf numFmtId="1" fontId="7" fillId="2" borderId="3" xfId="0" applyNumberFormat="1" applyFont="1" applyFill="1" applyBorder="1" applyAlignment="1">
      <alignment horizontal="centerContinuous" vertical="center"/>
    </xf>
    <xf numFmtId="1" fontId="6" fillId="2" borderId="8" xfId="0" applyNumberFormat="1" applyFont="1" applyFill="1" applyBorder="1" applyAlignment="1">
      <alignment horizontal="centerContinuous" vertical="center"/>
    </xf>
    <xf numFmtId="0" fontId="6" fillId="2" borderId="10" xfId="0" applyFont="1" applyFill="1" applyBorder="1" applyAlignment="1">
      <alignment horizontal="centerContinuous" vertical="center"/>
    </xf>
    <xf numFmtId="0" fontId="10" fillId="2" borderId="4" xfId="0" applyFont="1" applyFill="1" applyBorder="1" applyAlignment="1">
      <alignment horizontal="centerContinuous" vertical="center"/>
    </xf>
    <xf numFmtId="0" fontId="11" fillId="2" borderId="9" xfId="0" applyFont="1" applyFill="1" applyBorder="1" applyAlignment="1">
      <alignment horizontal="centerContinuous" vertical="center"/>
    </xf>
    <xf numFmtId="165" fontId="7" fillId="2" borderId="3" xfId="0" applyNumberFormat="1" applyFont="1" applyFill="1" applyBorder="1" applyAlignment="1">
      <alignment horizontal="centerContinuous" vertical="center"/>
    </xf>
    <xf numFmtId="0" fontId="7" fillId="2" borderId="5" xfId="0" applyFont="1" applyFill="1" applyBorder="1" applyAlignment="1">
      <alignment horizontal="centerContinuous" vertical="center"/>
    </xf>
    <xf numFmtId="165" fontId="6" fillId="2" borderId="8" xfId="0" applyNumberFormat="1" applyFont="1" applyFill="1" applyBorder="1" applyAlignment="1">
      <alignment horizontal="centerContinuous" vertical="center"/>
    </xf>
    <xf numFmtId="0" fontId="7" fillId="2" borderId="4" xfId="0" applyFont="1" applyFill="1" applyBorder="1" applyAlignment="1">
      <alignment horizontal="centerContinuous" vertical="center"/>
    </xf>
    <xf numFmtId="0" fontId="6" fillId="2" borderId="9" xfId="0" applyFont="1" applyFill="1" applyBorder="1" applyAlignment="1">
      <alignment horizontal="centerContinuous" vertical="center"/>
    </xf>
    <xf numFmtId="0" fontId="12" fillId="2" borderId="11" xfId="0" applyFont="1" applyFill="1" applyBorder="1" applyAlignment="1">
      <alignment horizontal="center"/>
    </xf>
    <xf numFmtId="0" fontId="5" fillId="2" borderId="13" xfId="0" applyFont="1" applyFill="1" applyBorder="1" applyAlignment="1">
      <alignment horizontal="center"/>
    </xf>
    <xf numFmtId="0" fontId="5" fillId="2" borderId="12" xfId="0" applyFont="1" applyFill="1" applyBorder="1" applyAlignment="1">
      <alignment horizontal="center"/>
    </xf>
  </cellXfs>
  <cellStyles count="1">
    <cellStyle name="Normal" xfId="0" builtinId="0"/>
  </cellStyles>
  <dxfs count="65">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
      <numFmt numFmtId="164" formatCode="dd/mm/yy"/>
    </dxf>
    <dxf>
      <numFmt numFmtId="1" formatCode="0"/>
    </dxf>
    <dxf>
      <numFmt numFmtId="1" formatCode="0"/>
    </dxf>
    <dxf>
      <numFmt numFmtId="1" formatCode="0"/>
    </dxf>
    <dxf>
      <font>
        <b/>
        <i val="0"/>
        <sz val="9"/>
        <color theme="1"/>
        <name val="Calibri"/>
        <family val="2"/>
        <scheme val="minor"/>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9" defaultPivotStyle="PivotStyleLight16">
    <tableStyle name="Default slice" pivot="0" table="0" count="10" xr9:uid="{9876F829-4DE8-48A2-9C7C-A66DF345728B}">
      <tableStyleElement type="wholeTable" dxfId="64"/>
      <tableStyleElement type="headerRow" dxfId="63"/>
    </tableStyle>
  </tableStyles>
  <colors>
    <mruColors>
      <color rgb="FF00B050"/>
      <color rgb="FFC00000"/>
      <color rgb="FF0070C0"/>
      <color rgb="FFF2F2F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trike val="0"/>
            <sz val="8"/>
            <color auto="1"/>
            <name val="Calibri"/>
            <family val="2"/>
            <scheme val="minor"/>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efault slic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Core functions.xlsx]Summary Statistics!Sales Trend over time</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500" b="1">
                <a:solidFill>
                  <a:schemeClr val="tx2"/>
                </a:solidFill>
              </a:rPr>
              <a:t>Sales</a:t>
            </a:r>
            <a:r>
              <a:rPr lang="en-US" sz="1500" b="1" baseline="0">
                <a:solidFill>
                  <a:schemeClr val="tx2"/>
                </a:solidFill>
              </a:rPr>
              <a:t> Trend over Time</a:t>
            </a:r>
            <a:endParaRPr lang="en-US" sz="1500" b="1">
              <a:solidFill>
                <a:schemeClr val="tx2"/>
              </a:solidFill>
            </a:endParaRPr>
          </a:p>
        </c:rich>
      </c:tx>
      <c:layout>
        <c:manualLayout>
          <c:xMode val="edge"/>
          <c:yMode val="edge"/>
          <c:x val="0.3192290026246718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circle"/>
          <c:size val="5"/>
          <c:spPr>
            <a:solidFill>
              <a:schemeClr val="accent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Statistics'!$C$30</c:f>
              <c:strCache>
                <c:ptCount val="1"/>
                <c:pt idx="0">
                  <c:v>Total</c:v>
                </c:pt>
              </c:strCache>
            </c:strRef>
          </c:tx>
          <c:spPr>
            <a:ln w="28575" cap="rnd">
              <a:solidFill>
                <a:srgbClr val="0070C0"/>
              </a:solidFill>
              <a:round/>
            </a:ln>
            <a:effectLst/>
          </c:spPr>
          <c:marker>
            <c:symbol val="circle"/>
            <c:size val="5"/>
            <c:spPr>
              <a:solidFill>
                <a:schemeClr val="accent1"/>
              </a:solidFill>
              <a:ln w="9525">
                <a:solidFill>
                  <a:srgbClr val="0070C0"/>
                </a:solidFill>
              </a:ln>
              <a:effectLst/>
            </c:spPr>
          </c:marker>
          <c:cat>
            <c:strRef>
              <c:f>'Summary Statistics'!$B$31:$B$35</c:f>
              <c:strCache>
                <c:ptCount val="4"/>
                <c:pt idx="0">
                  <c:v>Jan</c:v>
                </c:pt>
                <c:pt idx="1">
                  <c:v>Feb</c:v>
                </c:pt>
                <c:pt idx="2">
                  <c:v>Mar</c:v>
                </c:pt>
                <c:pt idx="3">
                  <c:v>Apr</c:v>
                </c:pt>
              </c:strCache>
            </c:strRef>
          </c:cat>
          <c:val>
            <c:numRef>
              <c:f>'Summary Statistics'!$C$31:$C$35</c:f>
              <c:numCache>
                <c:formatCode>0</c:formatCode>
                <c:ptCount val="4"/>
                <c:pt idx="0">
                  <c:v>202384</c:v>
                </c:pt>
                <c:pt idx="1">
                  <c:v>168555</c:v>
                </c:pt>
                <c:pt idx="2">
                  <c:v>228649</c:v>
                </c:pt>
                <c:pt idx="3">
                  <c:v>168253</c:v>
                </c:pt>
              </c:numCache>
            </c:numRef>
          </c:val>
          <c:smooth val="0"/>
          <c:extLst>
            <c:ext xmlns:c16="http://schemas.microsoft.com/office/drawing/2014/chart" uri="{C3380CC4-5D6E-409C-BE32-E72D297353CC}">
              <c16:uniqueId val="{00000000-11F7-495C-9956-C988985F6C7E}"/>
            </c:ext>
          </c:extLst>
        </c:ser>
        <c:dLbls>
          <c:showLegendKey val="0"/>
          <c:showVal val="0"/>
          <c:showCatName val="0"/>
          <c:showSerName val="0"/>
          <c:showPercent val="0"/>
          <c:showBubbleSize val="0"/>
        </c:dLbls>
        <c:marker val="1"/>
        <c:smooth val="0"/>
        <c:axId val="1344522719"/>
        <c:axId val="1344523679"/>
      </c:lineChart>
      <c:catAx>
        <c:axId val="134452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4523679"/>
        <c:crosses val="autoZero"/>
        <c:auto val="1"/>
        <c:lblAlgn val="ctr"/>
        <c:lblOffset val="100"/>
        <c:noMultiLvlLbl val="0"/>
      </c:catAx>
      <c:valAx>
        <c:axId val="1344523679"/>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4522719"/>
        <c:crosses val="autoZero"/>
        <c:crossBetween val="between"/>
      </c:valAx>
      <c:spPr>
        <a:solidFill>
          <a:srgbClr val="F2F2F2"/>
        </a:solidFill>
        <a:ln>
          <a:solidFill>
            <a:schemeClr val="tx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Core functions.xlsx]Summary Statistics!Sales Representative Performance</c:name>
    <c:fmtId val="5"/>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sz="1500" b="1" u="sng">
                <a:solidFill>
                  <a:schemeClr val="tx2"/>
                </a:solidFill>
              </a:rPr>
              <a:t>Sales</a:t>
            </a:r>
            <a:r>
              <a:rPr lang="en-US" sz="1500" b="1" u="sng" baseline="0">
                <a:solidFill>
                  <a:schemeClr val="tx2"/>
                </a:solidFill>
              </a:rPr>
              <a:t> Representative Perfomance</a:t>
            </a:r>
            <a:endParaRPr lang="en-US" sz="1500" b="1" u="sng">
              <a:solidFill>
                <a:schemeClr val="tx2"/>
              </a:solidFill>
            </a:endParaRP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2003499562555"/>
          <c:y val="0.14351851851851852"/>
          <c:w val="0.66748315835520555"/>
          <c:h val="0.74908209390492841"/>
        </c:manualLayout>
      </c:layout>
      <c:barChart>
        <c:barDir val="col"/>
        <c:grouping val="clustered"/>
        <c:varyColors val="0"/>
        <c:ser>
          <c:idx val="0"/>
          <c:order val="0"/>
          <c:tx>
            <c:strRef>
              <c:f>'Summary Statistics'!$J$55</c:f>
              <c:strCache>
                <c:ptCount val="1"/>
                <c:pt idx="0">
                  <c:v>Sum of Sales</c:v>
                </c:pt>
              </c:strCache>
            </c:strRef>
          </c:tx>
          <c:spPr>
            <a:solidFill>
              <a:srgbClr val="0070C0"/>
            </a:solidFill>
            <a:ln>
              <a:noFill/>
            </a:ln>
            <a:effectLst/>
          </c:spPr>
          <c:invertIfNegative val="0"/>
          <c:cat>
            <c:strRef>
              <c:f>'Summary Statistics'!$I$56:$I$61</c:f>
              <c:strCache>
                <c:ptCount val="5"/>
                <c:pt idx="0">
                  <c:v>Rep_B</c:v>
                </c:pt>
                <c:pt idx="1">
                  <c:v>Rep_C</c:v>
                </c:pt>
                <c:pt idx="2">
                  <c:v>Rep_D</c:v>
                </c:pt>
                <c:pt idx="3">
                  <c:v>Rep_E</c:v>
                </c:pt>
                <c:pt idx="4">
                  <c:v>Rep_A</c:v>
                </c:pt>
              </c:strCache>
            </c:strRef>
          </c:cat>
          <c:val>
            <c:numRef>
              <c:f>'Summary Statistics'!$J$56:$J$61</c:f>
              <c:numCache>
                <c:formatCode>0</c:formatCode>
                <c:ptCount val="5"/>
                <c:pt idx="0">
                  <c:v>204449</c:v>
                </c:pt>
                <c:pt idx="1">
                  <c:v>178613</c:v>
                </c:pt>
                <c:pt idx="2">
                  <c:v>144154</c:v>
                </c:pt>
                <c:pt idx="3">
                  <c:v>132278</c:v>
                </c:pt>
                <c:pt idx="4">
                  <c:v>108347</c:v>
                </c:pt>
              </c:numCache>
            </c:numRef>
          </c:val>
          <c:extLst>
            <c:ext xmlns:c16="http://schemas.microsoft.com/office/drawing/2014/chart" uri="{C3380CC4-5D6E-409C-BE32-E72D297353CC}">
              <c16:uniqueId val="{00000000-87FC-4BAD-8673-E5C8BCF6836E}"/>
            </c:ext>
          </c:extLst>
        </c:ser>
        <c:ser>
          <c:idx val="1"/>
          <c:order val="1"/>
          <c:tx>
            <c:strRef>
              <c:f>'Summary Statistics'!$K$55</c:f>
              <c:strCache>
                <c:ptCount val="1"/>
                <c:pt idx="0">
                  <c:v>Sum of Target</c:v>
                </c:pt>
              </c:strCache>
            </c:strRef>
          </c:tx>
          <c:spPr>
            <a:solidFill>
              <a:srgbClr val="C00000"/>
            </a:solidFill>
            <a:ln>
              <a:noFill/>
            </a:ln>
            <a:effectLst/>
          </c:spPr>
          <c:invertIfNegative val="0"/>
          <c:cat>
            <c:strRef>
              <c:f>'Summary Statistics'!$I$56:$I$61</c:f>
              <c:strCache>
                <c:ptCount val="5"/>
                <c:pt idx="0">
                  <c:v>Rep_B</c:v>
                </c:pt>
                <c:pt idx="1">
                  <c:v>Rep_C</c:v>
                </c:pt>
                <c:pt idx="2">
                  <c:v>Rep_D</c:v>
                </c:pt>
                <c:pt idx="3">
                  <c:v>Rep_E</c:v>
                </c:pt>
                <c:pt idx="4">
                  <c:v>Rep_A</c:v>
                </c:pt>
              </c:strCache>
            </c:strRef>
          </c:cat>
          <c:val>
            <c:numRef>
              <c:f>'Summary Statistics'!$K$56:$K$61</c:f>
              <c:numCache>
                <c:formatCode>0</c:formatCode>
                <c:ptCount val="5"/>
                <c:pt idx="0">
                  <c:v>126456</c:v>
                </c:pt>
                <c:pt idx="1">
                  <c:v>113336</c:v>
                </c:pt>
                <c:pt idx="2">
                  <c:v>114218</c:v>
                </c:pt>
                <c:pt idx="3">
                  <c:v>58872</c:v>
                </c:pt>
                <c:pt idx="4">
                  <c:v>95620</c:v>
                </c:pt>
              </c:numCache>
            </c:numRef>
          </c:val>
          <c:extLst>
            <c:ext xmlns:c16="http://schemas.microsoft.com/office/drawing/2014/chart" uri="{C3380CC4-5D6E-409C-BE32-E72D297353CC}">
              <c16:uniqueId val="{00000001-87FC-4BAD-8673-E5C8BCF6836E}"/>
            </c:ext>
          </c:extLst>
        </c:ser>
        <c:dLbls>
          <c:showLegendKey val="0"/>
          <c:showVal val="0"/>
          <c:showCatName val="0"/>
          <c:showSerName val="0"/>
          <c:showPercent val="0"/>
          <c:showBubbleSize val="0"/>
        </c:dLbls>
        <c:gapWidth val="182"/>
        <c:axId val="1344501119"/>
        <c:axId val="1344511199"/>
      </c:barChart>
      <c:catAx>
        <c:axId val="134450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mn-cs"/>
              </a:defRPr>
            </a:pPr>
            <a:endParaRPr lang="en-US"/>
          </a:p>
        </c:txPr>
        <c:crossAx val="1344511199"/>
        <c:crosses val="autoZero"/>
        <c:auto val="1"/>
        <c:lblAlgn val="ctr"/>
        <c:lblOffset val="100"/>
        <c:noMultiLvlLbl val="0"/>
      </c:catAx>
      <c:valAx>
        <c:axId val="1344511199"/>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mn-cs"/>
              </a:defRPr>
            </a:pPr>
            <a:endParaRPr lang="en-US"/>
          </a:p>
        </c:txPr>
        <c:crossAx val="1344501119"/>
        <c:crosses val="autoZero"/>
        <c:crossBetween val="between"/>
      </c:valAx>
      <c:spPr>
        <a:solidFill>
          <a:srgbClr val="F2F2F2"/>
        </a:solid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Core functions.xlsx]Summary Statistics!Product Demand</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u="sng">
                <a:solidFill>
                  <a:schemeClr val="tx2"/>
                </a:solidFill>
              </a:rPr>
              <a:t>Product</a:t>
            </a:r>
            <a:r>
              <a:rPr lang="en-US" sz="1500" b="1" u="sng" baseline="0">
                <a:solidFill>
                  <a:schemeClr val="tx2"/>
                </a:solidFill>
              </a:rPr>
              <a:t> Demand</a:t>
            </a:r>
            <a:endParaRPr lang="en-US" sz="1500" b="1" u="sng">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'Summary Statistics'!$G$7</c:f>
              <c:strCache>
                <c:ptCount val="1"/>
                <c:pt idx="0">
                  <c:v>Total</c:v>
                </c:pt>
              </c:strCache>
            </c:strRef>
          </c:tx>
          <c:spPr>
            <a:solidFill>
              <a:srgbClr val="0070C0"/>
            </a:solidFill>
            <a:ln>
              <a:noFill/>
            </a:ln>
            <a:effectLst/>
          </c:spPr>
          <c:invertIfNegative val="0"/>
          <c:cat>
            <c:strRef>
              <c:f>'Summary Statistics'!$F$8:$F$13</c:f>
              <c:strCache>
                <c:ptCount val="5"/>
                <c:pt idx="0">
                  <c:v>Headphones</c:v>
                </c:pt>
                <c:pt idx="1">
                  <c:v>Phone</c:v>
                </c:pt>
                <c:pt idx="2">
                  <c:v>Tablet</c:v>
                </c:pt>
                <c:pt idx="3">
                  <c:v>Laptop</c:v>
                </c:pt>
                <c:pt idx="4">
                  <c:v>Monitor</c:v>
                </c:pt>
              </c:strCache>
            </c:strRef>
          </c:cat>
          <c:val>
            <c:numRef>
              <c:f>'Summary Statistics'!$G$8:$G$13</c:f>
              <c:numCache>
                <c:formatCode>0</c:formatCode>
                <c:ptCount val="5"/>
                <c:pt idx="0">
                  <c:v>279</c:v>
                </c:pt>
                <c:pt idx="1">
                  <c:v>523</c:v>
                </c:pt>
                <c:pt idx="2">
                  <c:v>528</c:v>
                </c:pt>
                <c:pt idx="3">
                  <c:v>757</c:v>
                </c:pt>
                <c:pt idx="4">
                  <c:v>794</c:v>
                </c:pt>
              </c:numCache>
            </c:numRef>
          </c:val>
          <c:extLst>
            <c:ext xmlns:c16="http://schemas.microsoft.com/office/drawing/2014/chart" uri="{C3380CC4-5D6E-409C-BE32-E72D297353CC}">
              <c16:uniqueId val="{00000000-EDCA-4682-AFFA-A52C14682DB8}"/>
            </c:ext>
          </c:extLst>
        </c:ser>
        <c:dLbls>
          <c:showLegendKey val="0"/>
          <c:showVal val="0"/>
          <c:showCatName val="0"/>
          <c:showSerName val="0"/>
          <c:showPercent val="0"/>
          <c:showBubbleSize val="0"/>
        </c:dLbls>
        <c:gapWidth val="219"/>
        <c:axId val="852322287"/>
        <c:axId val="852322767"/>
      </c:barChart>
      <c:catAx>
        <c:axId val="852322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mn-cs"/>
              </a:defRPr>
            </a:pPr>
            <a:endParaRPr lang="en-US"/>
          </a:p>
        </c:txPr>
        <c:crossAx val="852322767"/>
        <c:crosses val="autoZero"/>
        <c:auto val="1"/>
        <c:lblAlgn val="ctr"/>
        <c:lblOffset val="100"/>
        <c:noMultiLvlLbl val="0"/>
      </c:catAx>
      <c:valAx>
        <c:axId val="852322767"/>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mn-cs"/>
              </a:defRPr>
            </a:pPr>
            <a:endParaRPr lang="en-US"/>
          </a:p>
        </c:txPr>
        <c:crossAx val="852322287"/>
        <c:crosses val="autoZero"/>
        <c:crossBetween val="between"/>
      </c:valAx>
      <c:spPr>
        <a:solidFill>
          <a:srgbClr val="F2F2F2"/>
        </a:solidFill>
        <a:ln>
          <a:solidFill>
            <a:schemeClr val="tx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Core functions.xlsx]Summary Statistics!Sales Against Target</c:name>
    <c:fmtId val="3"/>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sz="1500" b="1" u="sng">
                <a:solidFill>
                  <a:schemeClr val="tx2"/>
                </a:solidFill>
              </a:rPr>
              <a:t>Sales</a:t>
            </a:r>
            <a:r>
              <a:rPr lang="en-US" sz="1500" b="1" u="sng" baseline="0">
                <a:solidFill>
                  <a:schemeClr val="tx2"/>
                </a:solidFill>
              </a:rPr>
              <a:t> Against Target</a:t>
            </a:r>
            <a:endParaRPr lang="en-US" sz="1500" b="1" u="sng">
              <a:solidFill>
                <a:schemeClr val="tx2"/>
              </a:solidFill>
            </a:endParaRP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30279318900864"/>
          <c:y val="0.15834080534661069"/>
          <c:w val="0.65482102389269969"/>
          <c:h val="0.72625105777876264"/>
        </c:manualLayout>
      </c:layout>
      <c:barChart>
        <c:barDir val="col"/>
        <c:grouping val="clustered"/>
        <c:varyColors val="0"/>
        <c:ser>
          <c:idx val="0"/>
          <c:order val="0"/>
          <c:tx>
            <c:strRef>
              <c:f>'Summary Statistics'!$B$55</c:f>
              <c:strCache>
                <c:ptCount val="1"/>
                <c:pt idx="0">
                  <c:v>Sum of Sales</c:v>
                </c:pt>
              </c:strCache>
            </c:strRef>
          </c:tx>
          <c:spPr>
            <a:solidFill>
              <a:srgbClr val="0070C0"/>
            </a:solidFill>
            <a:ln>
              <a:noFill/>
            </a:ln>
            <a:effectLst/>
          </c:spPr>
          <c:invertIfNegative val="0"/>
          <c:cat>
            <c:strRef>
              <c:f>'Summary Statistics'!$B$56</c:f>
              <c:strCache>
                <c:ptCount val="1"/>
                <c:pt idx="0">
                  <c:v>Total</c:v>
                </c:pt>
              </c:strCache>
            </c:strRef>
          </c:cat>
          <c:val>
            <c:numRef>
              <c:f>'Summary Statistics'!$B$56</c:f>
              <c:numCache>
                <c:formatCode>0</c:formatCode>
                <c:ptCount val="1"/>
                <c:pt idx="0">
                  <c:v>767841</c:v>
                </c:pt>
              </c:numCache>
            </c:numRef>
          </c:val>
          <c:extLst>
            <c:ext xmlns:c16="http://schemas.microsoft.com/office/drawing/2014/chart" uri="{C3380CC4-5D6E-409C-BE32-E72D297353CC}">
              <c16:uniqueId val="{00000000-CCC5-4006-A942-D40D99F5F143}"/>
            </c:ext>
          </c:extLst>
        </c:ser>
        <c:ser>
          <c:idx val="1"/>
          <c:order val="1"/>
          <c:tx>
            <c:strRef>
              <c:f>'Summary Statistics'!$C$55</c:f>
              <c:strCache>
                <c:ptCount val="1"/>
                <c:pt idx="0">
                  <c:v>Sum of Target</c:v>
                </c:pt>
              </c:strCache>
            </c:strRef>
          </c:tx>
          <c:spPr>
            <a:solidFill>
              <a:srgbClr val="00B050"/>
            </a:solidFill>
            <a:ln>
              <a:noFill/>
            </a:ln>
            <a:effectLst/>
          </c:spPr>
          <c:invertIfNegative val="0"/>
          <c:cat>
            <c:strRef>
              <c:f>'Summary Statistics'!$B$56</c:f>
              <c:strCache>
                <c:ptCount val="1"/>
                <c:pt idx="0">
                  <c:v>Total</c:v>
                </c:pt>
              </c:strCache>
            </c:strRef>
          </c:cat>
          <c:val>
            <c:numRef>
              <c:f>'Summary Statistics'!$C$56</c:f>
              <c:numCache>
                <c:formatCode>0</c:formatCode>
                <c:ptCount val="1"/>
                <c:pt idx="0">
                  <c:v>508502</c:v>
                </c:pt>
              </c:numCache>
            </c:numRef>
          </c:val>
          <c:extLst>
            <c:ext xmlns:c16="http://schemas.microsoft.com/office/drawing/2014/chart" uri="{C3380CC4-5D6E-409C-BE32-E72D297353CC}">
              <c16:uniqueId val="{00000001-CCC5-4006-A942-D40D99F5F143}"/>
            </c:ext>
          </c:extLst>
        </c:ser>
        <c:dLbls>
          <c:showLegendKey val="0"/>
          <c:showVal val="0"/>
          <c:showCatName val="0"/>
          <c:showSerName val="0"/>
          <c:showPercent val="0"/>
          <c:showBubbleSize val="0"/>
        </c:dLbls>
        <c:gapWidth val="219"/>
        <c:overlap val="-27"/>
        <c:axId val="852323727"/>
        <c:axId val="852321807"/>
      </c:barChart>
      <c:catAx>
        <c:axId val="85232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mn-cs"/>
              </a:defRPr>
            </a:pPr>
            <a:endParaRPr lang="en-US"/>
          </a:p>
        </c:txPr>
        <c:crossAx val="852321807"/>
        <c:crosses val="autoZero"/>
        <c:auto val="1"/>
        <c:lblAlgn val="ctr"/>
        <c:lblOffset val="100"/>
        <c:noMultiLvlLbl val="0"/>
      </c:catAx>
      <c:valAx>
        <c:axId val="852321807"/>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mn-cs"/>
              </a:defRPr>
            </a:pPr>
            <a:endParaRPr lang="en-US"/>
          </a:p>
        </c:txPr>
        <c:crossAx val="852323727"/>
        <c:crosses val="autoZero"/>
        <c:crossBetween val="between"/>
      </c:valAx>
      <c:spPr>
        <a:solidFill>
          <a:srgbClr val="F2F2F2"/>
        </a:solidFill>
        <a:ln>
          <a:solidFill>
            <a:schemeClr val="tx1"/>
          </a:solid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Core functions.xlsx]Summary Statistics!Sales by Region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solidFill>
                  <a:schemeClr val="tx2"/>
                </a:solidFill>
              </a:rPr>
              <a:t>Sales</a:t>
            </a:r>
            <a:r>
              <a:rPr lang="en-US" sz="1500" b="1" baseline="0">
                <a:solidFill>
                  <a:schemeClr val="tx2"/>
                </a:solidFill>
              </a:rPr>
              <a:t> by Region</a:t>
            </a:r>
            <a:endParaRPr lang="en-US" sz="15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manualLayout>
          <c:layoutTarget val="inner"/>
          <c:xMode val="edge"/>
          <c:yMode val="edge"/>
          <c:x val="0.16589535179070358"/>
          <c:y val="0.13010680956547099"/>
          <c:w val="0.59177010131798036"/>
          <c:h val="0.7643697142023913"/>
        </c:manualLayout>
      </c:layout>
      <c:pieChart>
        <c:varyColors val="1"/>
        <c:ser>
          <c:idx val="0"/>
          <c:order val="0"/>
          <c:tx>
            <c:strRef>
              <c:f>'Summary Statistics'!$J$29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2-AEAB-4795-AA2C-1B94F376A9B3}"/>
              </c:ext>
            </c:extLst>
          </c:dPt>
          <c:dPt>
            <c:idx val="1"/>
            <c:bubble3D val="0"/>
            <c:spPr>
              <a:solidFill>
                <a:schemeClr val="accent2"/>
              </a:solidFill>
              <a:ln>
                <a:noFill/>
              </a:ln>
              <a:effectLst/>
            </c:spPr>
            <c:extLst>
              <c:ext xmlns:c16="http://schemas.microsoft.com/office/drawing/2014/chart" uri="{C3380CC4-5D6E-409C-BE32-E72D297353CC}">
                <c16:uniqueId val="{00000005-AEAB-4795-AA2C-1B94F376A9B3}"/>
              </c:ext>
            </c:extLst>
          </c:dPt>
          <c:dPt>
            <c:idx val="2"/>
            <c:bubble3D val="0"/>
            <c:spPr>
              <a:solidFill>
                <a:schemeClr val="accent3"/>
              </a:solidFill>
              <a:ln>
                <a:noFill/>
              </a:ln>
              <a:effectLst/>
            </c:spPr>
            <c:extLst>
              <c:ext xmlns:c16="http://schemas.microsoft.com/office/drawing/2014/chart" uri="{C3380CC4-5D6E-409C-BE32-E72D297353CC}">
                <c16:uniqueId val="{00000004-AEAB-4795-AA2C-1B94F376A9B3}"/>
              </c:ext>
            </c:extLst>
          </c:dPt>
          <c:dPt>
            <c:idx val="3"/>
            <c:bubble3D val="0"/>
            <c:spPr>
              <a:solidFill>
                <a:schemeClr val="accent4"/>
              </a:solidFill>
              <a:ln>
                <a:noFill/>
              </a:ln>
              <a:effectLst/>
            </c:spPr>
            <c:extLst>
              <c:ext xmlns:c16="http://schemas.microsoft.com/office/drawing/2014/chart" uri="{C3380CC4-5D6E-409C-BE32-E72D297353CC}">
                <c16:uniqueId val="{00000003-AEAB-4795-AA2C-1B94F376A9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Statistics'!$I$30:$I$34</c:f>
              <c:strCache>
                <c:ptCount val="4"/>
                <c:pt idx="0">
                  <c:v>East</c:v>
                </c:pt>
                <c:pt idx="1">
                  <c:v>West</c:v>
                </c:pt>
                <c:pt idx="2">
                  <c:v>North</c:v>
                </c:pt>
                <c:pt idx="3">
                  <c:v>South</c:v>
                </c:pt>
              </c:strCache>
            </c:strRef>
          </c:cat>
          <c:val>
            <c:numRef>
              <c:f>'Summary Statistics'!$J$30:$J$34</c:f>
              <c:numCache>
                <c:formatCode>0</c:formatCode>
                <c:ptCount val="4"/>
                <c:pt idx="0">
                  <c:v>128842</c:v>
                </c:pt>
                <c:pt idx="1">
                  <c:v>209789</c:v>
                </c:pt>
                <c:pt idx="2">
                  <c:v>211145</c:v>
                </c:pt>
                <c:pt idx="3">
                  <c:v>218065</c:v>
                </c:pt>
              </c:numCache>
            </c:numRef>
          </c:val>
          <c:extLst>
            <c:ext xmlns:c16="http://schemas.microsoft.com/office/drawing/2014/chart" uri="{C3380CC4-5D6E-409C-BE32-E72D297353CC}">
              <c16:uniqueId val="{00000000-AEAB-4795-AA2C-1B94F376A9B3}"/>
            </c:ext>
          </c:extLst>
        </c:ser>
        <c:dLbls>
          <c:dLblPos val="bestFit"/>
          <c:showLegendKey val="0"/>
          <c:showVal val="1"/>
          <c:showCatName val="0"/>
          <c:showSerName val="0"/>
          <c:showPercent val="0"/>
          <c:showBubbleSize val="0"/>
          <c:showLeaderLines val="1"/>
        </c:dLbls>
        <c:firstSliceAng val="0"/>
      </c:pieChart>
      <c:spPr>
        <a:solidFill>
          <a:srgbClr val="F2F2F2"/>
        </a:solid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Core functions.xlsx]Summary Statistics!Product Demand</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solidFill>
                  <a:schemeClr val="tx2"/>
                </a:solidFill>
              </a:rPr>
              <a:t>Product</a:t>
            </a:r>
            <a:r>
              <a:rPr lang="en-US" sz="1500" b="1" baseline="0">
                <a:solidFill>
                  <a:schemeClr val="tx2"/>
                </a:solidFill>
              </a:rPr>
              <a:t> Demand</a:t>
            </a:r>
            <a:endParaRPr lang="en-US" sz="15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'Summary Statistics'!$G$7</c:f>
              <c:strCache>
                <c:ptCount val="1"/>
                <c:pt idx="0">
                  <c:v>Total</c:v>
                </c:pt>
              </c:strCache>
            </c:strRef>
          </c:tx>
          <c:spPr>
            <a:solidFill>
              <a:schemeClr val="accent1"/>
            </a:solidFill>
            <a:ln>
              <a:noFill/>
            </a:ln>
            <a:effectLst/>
          </c:spPr>
          <c:invertIfNegative val="0"/>
          <c:cat>
            <c:strRef>
              <c:f>'Summary Statistics'!$F$8:$F$13</c:f>
              <c:strCache>
                <c:ptCount val="5"/>
                <c:pt idx="0">
                  <c:v>Headphones</c:v>
                </c:pt>
                <c:pt idx="1">
                  <c:v>Phone</c:v>
                </c:pt>
                <c:pt idx="2">
                  <c:v>Tablet</c:v>
                </c:pt>
                <c:pt idx="3">
                  <c:v>Laptop</c:v>
                </c:pt>
                <c:pt idx="4">
                  <c:v>Monitor</c:v>
                </c:pt>
              </c:strCache>
            </c:strRef>
          </c:cat>
          <c:val>
            <c:numRef>
              <c:f>'Summary Statistics'!$G$8:$G$13</c:f>
              <c:numCache>
                <c:formatCode>0</c:formatCode>
                <c:ptCount val="5"/>
                <c:pt idx="0">
                  <c:v>279</c:v>
                </c:pt>
                <c:pt idx="1">
                  <c:v>523</c:v>
                </c:pt>
                <c:pt idx="2">
                  <c:v>528</c:v>
                </c:pt>
                <c:pt idx="3">
                  <c:v>757</c:v>
                </c:pt>
                <c:pt idx="4">
                  <c:v>794</c:v>
                </c:pt>
              </c:numCache>
            </c:numRef>
          </c:val>
          <c:extLst>
            <c:ext xmlns:c16="http://schemas.microsoft.com/office/drawing/2014/chart" uri="{C3380CC4-5D6E-409C-BE32-E72D297353CC}">
              <c16:uniqueId val="{00000000-107B-4A1F-AAD7-A9074738F420}"/>
            </c:ext>
          </c:extLst>
        </c:ser>
        <c:dLbls>
          <c:showLegendKey val="0"/>
          <c:showVal val="0"/>
          <c:showCatName val="0"/>
          <c:showSerName val="0"/>
          <c:showPercent val="0"/>
          <c:showBubbleSize val="0"/>
        </c:dLbls>
        <c:gapWidth val="219"/>
        <c:axId val="852322287"/>
        <c:axId val="852322767"/>
      </c:barChart>
      <c:catAx>
        <c:axId val="852322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2322767"/>
        <c:crosses val="autoZero"/>
        <c:auto val="1"/>
        <c:lblAlgn val="ctr"/>
        <c:lblOffset val="100"/>
        <c:noMultiLvlLbl val="0"/>
      </c:catAx>
      <c:valAx>
        <c:axId val="852322767"/>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2322287"/>
        <c:crosses val="autoZero"/>
        <c:crossBetween val="between"/>
      </c:valAx>
      <c:spPr>
        <a:solidFill>
          <a:srgbClr val="F2F2F2"/>
        </a:solidFill>
        <a:ln>
          <a:solidFill>
            <a:schemeClr val="tx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Core functions.xlsx]Summary Statistics!Order Status Rate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solidFill>
                  <a:schemeClr val="tx2"/>
                </a:solidFill>
              </a:rPr>
              <a:t>Order</a:t>
            </a:r>
            <a:r>
              <a:rPr lang="en-US" sz="1500" b="1" baseline="0">
                <a:solidFill>
                  <a:schemeClr val="tx2"/>
                </a:solidFill>
              </a:rPr>
              <a:t> Status Rates</a:t>
            </a:r>
            <a:endParaRPr lang="en-US" sz="15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'Summary Statistics'!$C$21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7F-4F3A-A14E-6794EC2A0F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7F-4F3A-A14E-6794EC2A0F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7F-4F3A-A14E-6794EC2A0FD0}"/>
              </c:ext>
            </c:extLst>
          </c:dPt>
          <c:cat>
            <c:strRef>
              <c:f>'Summary Statistics'!$B$22:$B$25</c:f>
              <c:strCache>
                <c:ptCount val="3"/>
                <c:pt idx="0">
                  <c:v>Cancelled</c:v>
                </c:pt>
                <c:pt idx="1">
                  <c:v>Completed</c:v>
                </c:pt>
                <c:pt idx="2">
                  <c:v>In progress</c:v>
                </c:pt>
              </c:strCache>
            </c:strRef>
          </c:cat>
          <c:val>
            <c:numRef>
              <c:f>'Summary Statistics'!$C$22:$C$25</c:f>
              <c:numCache>
                <c:formatCode>0.0%</c:formatCode>
                <c:ptCount val="3"/>
                <c:pt idx="0">
                  <c:v>0.30833333333333335</c:v>
                </c:pt>
                <c:pt idx="1">
                  <c:v>0.30833333333333335</c:v>
                </c:pt>
                <c:pt idx="2">
                  <c:v>0.38333333333333336</c:v>
                </c:pt>
              </c:numCache>
            </c:numRef>
          </c:val>
          <c:extLst>
            <c:ext xmlns:c16="http://schemas.microsoft.com/office/drawing/2014/chart" uri="{C3380CC4-5D6E-409C-BE32-E72D297353CC}">
              <c16:uniqueId val="{00000000-D647-416F-B227-CB9B2F775EE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2F2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Core functions.xlsx]Summary Statistics!Sales Against Target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solidFill>
                  <a:schemeClr val="tx2"/>
                </a:solidFill>
              </a:rPr>
              <a:t>Sales</a:t>
            </a:r>
            <a:r>
              <a:rPr lang="en-US" sz="1500" b="1" baseline="0">
                <a:solidFill>
                  <a:schemeClr val="tx2"/>
                </a:solidFill>
              </a:rPr>
              <a:t> Against Target</a:t>
            </a:r>
            <a:endParaRPr lang="en-US" sz="15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 Statistics'!$B$55</c:f>
              <c:strCache>
                <c:ptCount val="1"/>
                <c:pt idx="0">
                  <c:v>Sum of Sales</c:v>
                </c:pt>
              </c:strCache>
            </c:strRef>
          </c:tx>
          <c:spPr>
            <a:solidFill>
              <a:schemeClr val="accent1"/>
            </a:solidFill>
            <a:ln>
              <a:noFill/>
            </a:ln>
            <a:effectLst/>
          </c:spPr>
          <c:invertIfNegative val="0"/>
          <c:cat>
            <c:strRef>
              <c:f>'Summary Statistics'!$B$56</c:f>
              <c:strCache>
                <c:ptCount val="1"/>
                <c:pt idx="0">
                  <c:v>Total</c:v>
                </c:pt>
              </c:strCache>
            </c:strRef>
          </c:cat>
          <c:val>
            <c:numRef>
              <c:f>'Summary Statistics'!$B$56</c:f>
              <c:numCache>
                <c:formatCode>0</c:formatCode>
                <c:ptCount val="1"/>
                <c:pt idx="0">
                  <c:v>767841</c:v>
                </c:pt>
              </c:numCache>
            </c:numRef>
          </c:val>
          <c:extLst>
            <c:ext xmlns:c16="http://schemas.microsoft.com/office/drawing/2014/chart" uri="{C3380CC4-5D6E-409C-BE32-E72D297353CC}">
              <c16:uniqueId val="{00000000-03BD-4C32-A39D-2763B9A50548}"/>
            </c:ext>
          </c:extLst>
        </c:ser>
        <c:ser>
          <c:idx val="1"/>
          <c:order val="1"/>
          <c:tx>
            <c:strRef>
              <c:f>'Summary Statistics'!$C$55</c:f>
              <c:strCache>
                <c:ptCount val="1"/>
                <c:pt idx="0">
                  <c:v>Sum of Target</c:v>
                </c:pt>
              </c:strCache>
            </c:strRef>
          </c:tx>
          <c:spPr>
            <a:solidFill>
              <a:srgbClr val="00B050"/>
            </a:solidFill>
            <a:ln>
              <a:noFill/>
            </a:ln>
            <a:effectLst/>
          </c:spPr>
          <c:invertIfNegative val="0"/>
          <c:cat>
            <c:strRef>
              <c:f>'Summary Statistics'!$B$56</c:f>
              <c:strCache>
                <c:ptCount val="1"/>
                <c:pt idx="0">
                  <c:v>Total</c:v>
                </c:pt>
              </c:strCache>
            </c:strRef>
          </c:cat>
          <c:val>
            <c:numRef>
              <c:f>'Summary Statistics'!$C$56</c:f>
              <c:numCache>
                <c:formatCode>0</c:formatCode>
                <c:ptCount val="1"/>
                <c:pt idx="0">
                  <c:v>508502</c:v>
                </c:pt>
              </c:numCache>
            </c:numRef>
          </c:val>
          <c:extLst>
            <c:ext xmlns:c16="http://schemas.microsoft.com/office/drawing/2014/chart" uri="{C3380CC4-5D6E-409C-BE32-E72D297353CC}">
              <c16:uniqueId val="{00000001-03BD-4C32-A39D-2763B9A50548}"/>
            </c:ext>
          </c:extLst>
        </c:ser>
        <c:dLbls>
          <c:showLegendKey val="0"/>
          <c:showVal val="0"/>
          <c:showCatName val="0"/>
          <c:showSerName val="0"/>
          <c:showPercent val="0"/>
          <c:showBubbleSize val="0"/>
        </c:dLbls>
        <c:gapWidth val="219"/>
        <c:overlap val="-27"/>
        <c:axId val="852323727"/>
        <c:axId val="852321807"/>
      </c:barChart>
      <c:catAx>
        <c:axId val="85232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2321807"/>
        <c:crosses val="autoZero"/>
        <c:auto val="1"/>
        <c:lblAlgn val="ctr"/>
        <c:lblOffset val="100"/>
        <c:noMultiLvlLbl val="0"/>
      </c:catAx>
      <c:valAx>
        <c:axId val="852321807"/>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52323727"/>
        <c:crosses val="autoZero"/>
        <c:crossBetween val="between"/>
      </c:valAx>
      <c:spPr>
        <a:solidFill>
          <a:srgbClr val="F2F2F2"/>
        </a:solidFill>
        <a:ln>
          <a:solidFill>
            <a:schemeClr val="tx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Core functions.xlsx]Summary Statistics!Sales Representative Performance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solidFill>
                  <a:schemeClr val="tx2"/>
                </a:solidFill>
              </a:rPr>
              <a:t>Sales</a:t>
            </a:r>
            <a:r>
              <a:rPr lang="en-US" sz="1500" b="1" baseline="0">
                <a:solidFill>
                  <a:schemeClr val="tx2"/>
                </a:solidFill>
              </a:rPr>
              <a:t> Representative Perfomance</a:t>
            </a:r>
            <a:endParaRPr lang="en-US" sz="15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2003499562555"/>
          <c:y val="0.14351851851851852"/>
          <c:w val="0.66748315835520555"/>
          <c:h val="0.74908209390492841"/>
        </c:manualLayout>
      </c:layout>
      <c:barChart>
        <c:barDir val="col"/>
        <c:grouping val="clustered"/>
        <c:varyColors val="0"/>
        <c:ser>
          <c:idx val="0"/>
          <c:order val="0"/>
          <c:tx>
            <c:strRef>
              <c:f>'Summary Statistics'!$J$55</c:f>
              <c:strCache>
                <c:ptCount val="1"/>
                <c:pt idx="0">
                  <c:v>Sum of Sales</c:v>
                </c:pt>
              </c:strCache>
            </c:strRef>
          </c:tx>
          <c:spPr>
            <a:solidFill>
              <a:schemeClr val="accent1"/>
            </a:solidFill>
            <a:ln>
              <a:noFill/>
            </a:ln>
            <a:effectLst/>
          </c:spPr>
          <c:invertIfNegative val="0"/>
          <c:cat>
            <c:strRef>
              <c:f>'Summary Statistics'!$I$56:$I$61</c:f>
              <c:strCache>
                <c:ptCount val="5"/>
                <c:pt idx="0">
                  <c:v>Rep_B</c:v>
                </c:pt>
                <c:pt idx="1">
                  <c:v>Rep_C</c:v>
                </c:pt>
                <c:pt idx="2">
                  <c:v>Rep_D</c:v>
                </c:pt>
                <c:pt idx="3">
                  <c:v>Rep_E</c:v>
                </c:pt>
                <c:pt idx="4">
                  <c:v>Rep_A</c:v>
                </c:pt>
              </c:strCache>
            </c:strRef>
          </c:cat>
          <c:val>
            <c:numRef>
              <c:f>'Summary Statistics'!$J$56:$J$61</c:f>
              <c:numCache>
                <c:formatCode>0</c:formatCode>
                <c:ptCount val="5"/>
                <c:pt idx="0">
                  <c:v>204449</c:v>
                </c:pt>
                <c:pt idx="1">
                  <c:v>178613</c:v>
                </c:pt>
                <c:pt idx="2">
                  <c:v>144154</c:v>
                </c:pt>
                <c:pt idx="3">
                  <c:v>132278</c:v>
                </c:pt>
                <c:pt idx="4">
                  <c:v>108347</c:v>
                </c:pt>
              </c:numCache>
            </c:numRef>
          </c:val>
          <c:extLst>
            <c:ext xmlns:c16="http://schemas.microsoft.com/office/drawing/2014/chart" uri="{C3380CC4-5D6E-409C-BE32-E72D297353CC}">
              <c16:uniqueId val="{00000000-2EF9-4377-817C-FC78BF4176D7}"/>
            </c:ext>
          </c:extLst>
        </c:ser>
        <c:ser>
          <c:idx val="1"/>
          <c:order val="1"/>
          <c:tx>
            <c:strRef>
              <c:f>'Summary Statistics'!$K$55</c:f>
              <c:strCache>
                <c:ptCount val="1"/>
                <c:pt idx="0">
                  <c:v>Sum of Target</c:v>
                </c:pt>
              </c:strCache>
            </c:strRef>
          </c:tx>
          <c:spPr>
            <a:solidFill>
              <a:schemeClr val="accent2"/>
            </a:solidFill>
            <a:ln>
              <a:noFill/>
            </a:ln>
            <a:effectLst/>
          </c:spPr>
          <c:invertIfNegative val="0"/>
          <c:cat>
            <c:strRef>
              <c:f>'Summary Statistics'!$I$56:$I$61</c:f>
              <c:strCache>
                <c:ptCount val="5"/>
                <c:pt idx="0">
                  <c:v>Rep_B</c:v>
                </c:pt>
                <c:pt idx="1">
                  <c:v>Rep_C</c:v>
                </c:pt>
                <c:pt idx="2">
                  <c:v>Rep_D</c:v>
                </c:pt>
                <c:pt idx="3">
                  <c:v>Rep_E</c:v>
                </c:pt>
                <c:pt idx="4">
                  <c:v>Rep_A</c:v>
                </c:pt>
              </c:strCache>
            </c:strRef>
          </c:cat>
          <c:val>
            <c:numRef>
              <c:f>'Summary Statistics'!$K$56:$K$61</c:f>
              <c:numCache>
                <c:formatCode>0</c:formatCode>
                <c:ptCount val="5"/>
                <c:pt idx="0">
                  <c:v>126456</c:v>
                </c:pt>
                <c:pt idx="1">
                  <c:v>113336</c:v>
                </c:pt>
                <c:pt idx="2">
                  <c:v>114218</c:v>
                </c:pt>
                <c:pt idx="3">
                  <c:v>58872</c:v>
                </c:pt>
                <c:pt idx="4">
                  <c:v>95620</c:v>
                </c:pt>
              </c:numCache>
            </c:numRef>
          </c:val>
          <c:extLst>
            <c:ext xmlns:c16="http://schemas.microsoft.com/office/drawing/2014/chart" uri="{C3380CC4-5D6E-409C-BE32-E72D297353CC}">
              <c16:uniqueId val="{00000001-2EF9-4377-817C-FC78BF4176D7}"/>
            </c:ext>
          </c:extLst>
        </c:ser>
        <c:dLbls>
          <c:showLegendKey val="0"/>
          <c:showVal val="0"/>
          <c:showCatName val="0"/>
          <c:showSerName val="0"/>
          <c:showPercent val="0"/>
          <c:showBubbleSize val="0"/>
        </c:dLbls>
        <c:gapWidth val="182"/>
        <c:axId val="1344501119"/>
        <c:axId val="1344511199"/>
      </c:barChart>
      <c:catAx>
        <c:axId val="1344501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4511199"/>
        <c:crosses val="autoZero"/>
        <c:auto val="1"/>
        <c:lblAlgn val="ctr"/>
        <c:lblOffset val="100"/>
        <c:noMultiLvlLbl val="0"/>
      </c:catAx>
      <c:valAx>
        <c:axId val="1344511199"/>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44501119"/>
        <c:crosses val="autoZero"/>
        <c:crossBetween val="between"/>
      </c:valAx>
      <c:spPr>
        <a:solidFill>
          <a:srgbClr val="F2F2F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Core functions.xlsx]Summary Statistics!Sales by Region</c:name>
    <c:fmtId val="10"/>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sz="1500" b="1" u="sng">
                <a:solidFill>
                  <a:schemeClr val="tx2"/>
                </a:solidFill>
              </a:rPr>
              <a:t>Sales</a:t>
            </a:r>
            <a:r>
              <a:rPr lang="en-US" sz="1500" b="1" u="sng" baseline="0">
                <a:solidFill>
                  <a:schemeClr val="tx2"/>
                </a:solidFill>
              </a:rPr>
              <a:t> by Region</a:t>
            </a:r>
            <a:endParaRPr lang="en-US" sz="1500" b="1" u="sng">
              <a:solidFill>
                <a:schemeClr val="tx2"/>
              </a:solidFill>
            </a:endParaRP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libri" panose="020F05020202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70C0"/>
          </a:solidFill>
          <a:ln>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libri" panose="020F050202020403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C00000"/>
          </a:solidFill>
          <a:ln>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libri" panose="020F050202020403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00B050"/>
          </a:solidFill>
          <a:ln>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libri" panose="020F050202020403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6">
              <a:lumMod val="50000"/>
            </a:schemeClr>
          </a:solidFill>
          <a:ln>
            <a:solidFill>
              <a:schemeClr val="tx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libri" panose="020F0502020204030204" pitchFamily="34" charset="0"/>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3897292078097051"/>
          <c:y val="0.11090569323995793"/>
          <c:w val="0.647257394573728"/>
          <c:h val="0.86131262506427464"/>
        </c:manualLayout>
      </c:layout>
      <c:pieChart>
        <c:varyColors val="1"/>
        <c:ser>
          <c:idx val="0"/>
          <c:order val="0"/>
          <c:tx>
            <c:strRef>
              <c:f>'Summary Statistics'!$J$29</c:f>
              <c:strCache>
                <c:ptCount val="1"/>
                <c:pt idx="0">
                  <c:v>Total</c:v>
                </c:pt>
              </c:strCache>
            </c:strRef>
          </c:tx>
          <c:spPr>
            <a:ln>
              <a:solidFill>
                <a:schemeClr val="tx1"/>
              </a:solidFill>
            </a:ln>
          </c:spPr>
          <c:dPt>
            <c:idx val="0"/>
            <c:bubble3D val="0"/>
            <c:spPr>
              <a:solidFill>
                <a:srgbClr val="0070C0"/>
              </a:solidFill>
              <a:ln>
                <a:solidFill>
                  <a:schemeClr val="tx1"/>
                </a:solidFill>
              </a:ln>
              <a:effectLst/>
            </c:spPr>
            <c:extLst>
              <c:ext xmlns:c16="http://schemas.microsoft.com/office/drawing/2014/chart" uri="{C3380CC4-5D6E-409C-BE32-E72D297353CC}">
                <c16:uniqueId val="{00000001-D505-418C-8B82-C6B0891A3E9A}"/>
              </c:ext>
            </c:extLst>
          </c:dPt>
          <c:dPt>
            <c:idx val="1"/>
            <c:bubble3D val="0"/>
            <c:spPr>
              <a:solidFill>
                <a:srgbClr val="C00000"/>
              </a:solidFill>
              <a:ln>
                <a:solidFill>
                  <a:schemeClr val="tx1"/>
                </a:solidFill>
              </a:ln>
              <a:effectLst/>
            </c:spPr>
            <c:extLst>
              <c:ext xmlns:c16="http://schemas.microsoft.com/office/drawing/2014/chart" uri="{C3380CC4-5D6E-409C-BE32-E72D297353CC}">
                <c16:uniqueId val="{00000003-D505-418C-8B82-C6B0891A3E9A}"/>
              </c:ext>
            </c:extLst>
          </c:dPt>
          <c:dPt>
            <c:idx val="2"/>
            <c:bubble3D val="0"/>
            <c:spPr>
              <a:solidFill>
                <a:srgbClr val="00B050"/>
              </a:solidFill>
              <a:ln>
                <a:solidFill>
                  <a:schemeClr val="tx1"/>
                </a:solidFill>
              </a:ln>
              <a:effectLst/>
            </c:spPr>
            <c:extLst>
              <c:ext xmlns:c16="http://schemas.microsoft.com/office/drawing/2014/chart" uri="{C3380CC4-5D6E-409C-BE32-E72D297353CC}">
                <c16:uniqueId val="{00000005-D505-418C-8B82-C6B0891A3E9A}"/>
              </c:ext>
            </c:extLst>
          </c:dPt>
          <c:dPt>
            <c:idx val="3"/>
            <c:bubble3D val="0"/>
            <c:spPr>
              <a:solidFill>
                <a:schemeClr val="accent6">
                  <a:lumMod val="50000"/>
                </a:schemeClr>
              </a:solidFill>
              <a:ln>
                <a:solidFill>
                  <a:schemeClr val="tx1"/>
                </a:solidFill>
              </a:ln>
              <a:effectLst/>
            </c:spPr>
            <c:extLst>
              <c:ext xmlns:c16="http://schemas.microsoft.com/office/drawing/2014/chart" uri="{C3380CC4-5D6E-409C-BE32-E72D297353CC}">
                <c16:uniqueId val="{00000007-D505-418C-8B82-C6B0891A3E9A}"/>
              </c:ext>
            </c:extLst>
          </c:dPt>
          <c:dLbls>
            <c:dLbl>
              <c:idx val="0"/>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505-418C-8B82-C6B0891A3E9A}"/>
                </c:ext>
              </c:extLst>
            </c:dLbl>
            <c:dLbl>
              <c:idx val="1"/>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505-418C-8B82-C6B0891A3E9A}"/>
                </c:ext>
              </c:extLst>
            </c:dLbl>
            <c:dLbl>
              <c:idx val="2"/>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505-418C-8B82-C6B0891A3E9A}"/>
                </c:ext>
              </c:extLst>
            </c:dLbl>
            <c:dLbl>
              <c:idx val="3"/>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505-418C-8B82-C6B0891A3E9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Calibri" panose="020F0502020204030204" pitchFamily="34" charset="0"/>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Statistics'!$I$30:$I$34</c:f>
              <c:strCache>
                <c:ptCount val="4"/>
                <c:pt idx="0">
                  <c:v>East</c:v>
                </c:pt>
                <c:pt idx="1">
                  <c:v>West</c:v>
                </c:pt>
                <c:pt idx="2">
                  <c:v>North</c:v>
                </c:pt>
                <c:pt idx="3">
                  <c:v>South</c:v>
                </c:pt>
              </c:strCache>
            </c:strRef>
          </c:cat>
          <c:val>
            <c:numRef>
              <c:f>'Summary Statistics'!$J$30:$J$34</c:f>
              <c:numCache>
                <c:formatCode>0</c:formatCode>
                <c:ptCount val="4"/>
                <c:pt idx="0">
                  <c:v>128842</c:v>
                </c:pt>
                <c:pt idx="1">
                  <c:v>209789</c:v>
                </c:pt>
                <c:pt idx="2">
                  <c:v>211145</c:v>
                </c:pt>
                <c:pt idx="3">
                  <c:v>218065</c:v>
                </c:pt>
              </c:numCache>
            </c:numRef>
          </c:val>
          <c:extLst>
            <c:ext xmlns:c16="http://schemas.microsoft.com/office/drawing/2014/chart" uri="{C3380CC4-5D6E-409C-BE32-E72D297353CC}">
              <c16:uniqueId val="{00000008-D505-418C-8B82-C6B0891A3E9A}"/>
            </c:ext>
          </c:extLst>
        </c:ser>
        <c:dLbls>
          <c:dLblPos val="bestFit"/>
          <c:showLegendKey val="0"/>
          <c:showVal val="1"/>
          <c:showCatName val="0"/>
          <c:showSerName val="0"/>
          <c:showPercent val="0"/>
          <c:showBubbleSize val="0"/>
          <c:showLeaderLines val="1"/>
        </c:dLbls>
        <c:firstSliceAng val="0"/>
      </c:pieChart>
      <c:spPr>
        <a:solidFill>
          <a:srgbClr val="F2F2F2"/>
        </a:solidFill>
        <a:ln>
          <a:solidFill>
            <a:schemeClr val="tx1"/>
          </a:solid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libri" panose="020F050202020403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Core functions.xlsx]Summary Statistics!Sales Trend over time</c:name>
    <c:fmtId val="5"/>
  </c:pivotSource>
  <c:chart>
    <c:title>
      <c:tx>
        <c:rich>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r>
              <a:rPr lang="en-US" sz="1500" b="1" u="sng">
                <a:solidFill>
                  <a:schemeClr val="tx2"/>
                </a:solidFill>
              </a:rPr>
              <a:t>Sales</a:t>
            </a:r>
            <a:r>
              <a:rPr lang="en-US" sz="1500" b="1" u="sng" baseline="0">
                <a:solidFill>
                  <a:schemeClr val="tx2"/>
                </a:solidFill>
              </a:rPr>
              <a:t> Trend over Time</a:t>
            </a:r>
            <a:endParaRPr lang="en-US" sz="1500" b="1" u="sng">
              <a:solidFill>
                <a:schemeClr val="tx2"/>
              </a:solidFill>
            </a:endParaRPr>
          </a:p>
        </c:rich>
      </c:tx>
      <c:layout>
        <c:manualLayout>
          <c:xMode val="edge"/>
          <c:yMode val="edge"/>
          <c:x val="0.31922900262467185"/>
          <c:y val="2.7777777777777776E-2"/>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circle"/>
          <c:size val="5"/>
          <c:spPr>
            <a:solidFill>
              <a:schemeClr val="accent1"/>
            </a:solidFill>
            <a:ln w="9525">
              <a:solidFill>
                <a:srgbClr val="0070C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circle"/>
          <c:size val="5"/>
          <c:spPr>
            <a:solidFill>
              <a:schemeClr val="accent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 Statistics'!$C$30</c:f>
              <c:strCache>
                <c:ptCount val="1"/>
                <c:pt idx="0">
                  <c:v>Total</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'Summary Statistics'!$B$31:$B$35</c:f>
              <c:strCache>
                <c:ptCount val="4"/>
                <c:pt idx="0">
                  <c:v>Jan</c:v>
                </c:pt>
                <c:pt idx="1">
                  <c:v>Feb</c:v>
                </c:pt>
                <c:pt idx="2">
                  <c:v>Mar</c:v>
                </c:pt>
                <c:pt idx="3">
                  <c:v>Apr</c:v>
                </c:pt>
              </c:strCache>
            </c:strRef>
          </c:cat>
          <c:val>
            <c:numRef>
              <c:f>'Summary Statistics'!$C$31:$C$35</c:f>
              <c:numCache>
                <c:formatCode>0</c:formatCode>
                <c:ptCount val="4"/>
                <c:pt idx="0">
                  <c:v>202384</c:v>
                </c:pt>
                <c:pt idx="1">
                  <c:v>168555</c:v>
                </c:pt>
                <c:pt idx="2">
                  <c:v>228649</c:v>
                </c:pt>
                <c:pt idx="3">
                  <c:v>168253</c:v>
                </c:pt>
              </c:numCache>
            </c:numRef>
          </c:val>
          <c:smooth val="0"/>
          <c:extLst>
            <c:ext xmlns:c16="http://schemas.microsoft.com/office/drawing/2014/chart" uri="{C3380CC4-5D6E-409C-BE32-E72D297353CC}">
              <c16:uniqueId val="{00000000-E9EB-422B-AC4E-915E86CE011A}"/>
            </c:ext>
          </c:extLst>
        </c:ser>
        <c:dLbls>
          <c:showLegendKey val="0"/>
          <c:showVal val="0"/>
          <c:showCatName val="0"/>
          <c:showSerName val="0"/>
          <c:showPercent val="0"/>
          <c:showBubbleSize val="0"/>
        </c:dLbls>
        <c:marker val="1"/>
        <c:smooth val="0"/>
        <c:axId val="1344522719"/>
        <c:axId val="1344523679"/>
      </c:lineChart>
      <c:catAx>
        <c:axId val="1344522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mn-cs"/>
              </a:defRPr>
            </a:pPr>
            <a:endParaRPr lang="en-US"/>
          </a:p>
        </c:txPr>
        <c:crossAx val="1344523679"/>
        <c:crosses val="autoZero"/>
        <c:auto val="1"/>
        <c:lblAlgn val="ctr"/>
        <c:lblOffset val="100"/>
        <c:noMultiLvlLbl val="0"/>
      </c:catAx>
      <c:valAx>
        <c:axId val="1344523679"/>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mn-ea"/>
                <a:cs typeface="+mn-cs"/>
              </a:defRPr>
            </a:pPr>
            <a:endParaRPr lang="en-US"/>
          </a:p>
        </c:txPr>
        <c:crossAx val="1344522719"/>
        <c:crosses val="autoZero"/>
        <c:crossBetween val="between"/>
      </c:valAx>
      <c:spPr>
        <a:solidFill>
          <a:srgbClr val="F2F2F2"/>
        </a:solidFill>
        <a:ln>
          <a:solidFill>
            <a:schemeClr val="tx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Core functions.xlsx]Summary Statistics!Order Status Rate</c:name>
    <c:fmtId val="3"/>
  </c:pivotSource>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n-US" sz="1500" b="1" u="sng">
                <a:solidFill>
                  <a:schemeClr val="tx2"/>
                </a:solidFill>
              </a:rPr>
              <a:t>Order</a:t>
            </a:r>
            <a:r>
              <a:rPr lang="en-US" sz="1500" b="1" u="sng" baseline="0">
                <a:solidFill>
                  <a:schemeClr val="tx2"/>
                </a:solidFill>
              </a:rPr>
              <a:t> Status Rates</a:t>
            </a:r>
            <a:endParaRPr lang="en-US" sz="1500" b="1" u="sng">
              <a:solidFill>
                <a:schemeClr val="tx2"/>
              </a:solidFill>
            </a:endParaRP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w="19050">
            <a:solidFill>
              <a:schemeClr val="lt1"/>
            </a:solidFill>
          </a:ln>
          <a:effectLst/>
        </c:spPr>
        <c:dLbl>
          <c:idx val="0"/>
          <c:layout>
            <c:manualLayout>
              <c:x val="0.1021459400064106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w="19050">
            <a:solidFill>
              <a:schemeClr val="lt1"/>
            </a:solidFill>
          </a:ln>
          <a:effectLst/>
        </c:spPr>
        <c:dLbl>
          <c:idx val="0"/>
          <c:layout>
            <c:manualLayout>
              <c:x val="0.10515023235954046"/>
              <c:y val="6.0256076463537658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19050">
            <a:solidFill>
              <a:schemeClr val="lt1"/>
            </a:solidFill>
          </a:ln>
          <a:effectLst/>
        </c:spPr>
        <c:dLbl>
          <c:idx val="0"/>
          <c:layout>
            <c:manualLayout>
              <c:x val="-7.8111601181372919E-2"/>
              <c:y val="-1.5064019115884484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Calibri" panose="020F050202020403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51379904595975"/>
          <c:y val="0.11706017067748616"/>
          <c:w val="0.61815893652781873"/>
          <c:h val="0.81156405499097173"/>
        </c:manualLayout>
      </c:layout>
      <c:doughnutChart>
        <c:varyColors val="1"/>
        <c:ser>
          <c:idx val="0"/>
          <c:order val="0"/>
          <c:tx>
            <c:strRef>
              <c:f>'Summary Statistics'!$C$21</c:f>
              <c:strCache>
                <c:ptCount val="1"/>
                <c:pt idx="0">
                  <c:v>Total</c:v>
                </c:pt>
              </c:strCache>
            </c:strRef>
          </c:tx>
          <c:dPt>
            <c:idx val="0"/>
            <c:bubble3D val="0"/>
            <c:spPr>
              <a:solidFill>
                <a:srgbClr val="0070C0"/>
              </a:solidFill>
              <a:ln w="19050">
                <a:solidFill>
                  <a:schemeClr val="lt1"/>
                </a:solidFill>
              </a:ln>
              <a:effectLst/>
            </c:spPr>
            <c:extLst>
              <c:ext xmlns:c16="http://schemas.microsoft.com/office/drawing/2014/chart" uri="{C3380CC4-5D6E-409C-BE32-E72D297353CC}">
                <c16:uniqueId val="{00000001-8115-4191-B63D-1BC5FD33ADA0}"/>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8115-4191-B63D-1BC5FD33ADA0}"/>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8115-4191-B63D-1BC5FD33ADA0}"/>
              </c:ext>
            </c:extLst>
          </c:dPt>
          <c:dLbls>
            <c:dLbl>
              <c:idx val="0"/>
              <c:layout>
                <c:manualLayout>
                  <c:x val="0.1021459400064106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115-4191-B63D-1BC5FD33ADA0}"/>
                </c:ext>
              </c:extLst>
            </c:dLbl>
            <c:dLbl>
              <c:idx val="1"/>
              <c:layout>
                <c:manualLayout>
                  <c:x val="0.10515023235954046"/>
                  <c:y val="6.02560764635376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15-4191-B63D-1BC5FD33ADA0}"/>
                </c:ext>
              </c:extLst>
            </c:dLbl>
            <c:dLbl>
              <c:idx val="2"/>
              <c:layout>
                <c:manualLayout>
                  <c:x val="-7.8111601181372919E-2"/>
                  <c:y val="-1.50640191158844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15-4191-B63D-1BC5FD33ADA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Calibri" panose="020F050202020403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Statistics'!$B$22:$B$25</c:f>
              <c:strCache>
                <c:ptCount val="3"/>
                <c:pt idx="0">
                  <c:v>Cancelled</c:v>
                </c:pt>
                <c:pt idx="1">
                  <c:v>Completed</c:v>
                </c:pt>
                <c:pt idx="2">
                  <c:v>In progress</c:v>
                </c:pt>
              </c:strCache>
            </c:strRef>
          </c:cat>
          <c:val>
            <c:numRef>
              <c:f>'Summary Statistics'!$C$22:$C$25</c:f>
              <c:numCache>
                <c:formatCode>0.0%</c:formatCode>
                <c:ptCount val="3"/>
                <c:pt idx="0">
                  <c:v>0.30833333333333335</c:v>
                </c:pt>
                <c:pt idx="1">
                  <c:v>0.30833333333333335</c:v>
                </c:pt>
                <c:pt idx="2">
                  <c:v>0.38333333333333336</c:v>
                </c:pt>
              </c:numCache>
            </c:numRef>
          </c:val>
          <c:extLst>
            <c:ext xmlns:c16="http://schemas.microsoft.com/office/drawing/2014/chart" uri="{C3380CC4-5D6E-409C-BE32-E72D297353CC}">
              <c16:uniqueId val="{00000006-8115-4191-B63D-1BC5FD33ADA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libri" panose="020F050202020403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F2F2F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594360</xdr:colOff>
      <xdr:row>35</xdr:row>
      <xdr:rowOff>148590</xdr:rowOff>
    </xdr:from>
    <xdr:to>
      <xdr:col>6</xdr:col>
      <xdr:colOff>106680</xdr:colOff>
      <xdr:row>50</xdr:row>
      <xdr:rowOff>148590</xdr:rowOff>
    </xdr:to>
    <xdr:graphicFrame macro="">
      <xdr:nvGraphicFramePr>
        <xdr:cNvPr id="2" name="Chart 1">
          <a:extLst>
            <a:ext uri="{FF2B5EF4-FFF2-40B4-BE49-F238E27FC236}">
              <a16:creationId xmlns:a16="http://schemas.microsoft.com/office/drawing/2014/main" id="{8B6B9EF8-D2DD-68EF-6568-F238E4A58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xdr:colOff>
      <xdr:row>35</xdr:row>
      <xdr:rowOff>3810</xdr:rowOff>
    </xdr:from>
    <xdr:to>
      <xdr:col>12</xdr:col>
      <xdr:colOff>403860</xdr:colOff>
      <xdr:row>50</xdr:row>
      <xdr:rowOff>3810</xdr:rowOff>
    </xdr:to>
    <xdr:graphicFrame macro="">
      <xdr:nvGraphicFramePr>
        <xdr:cNvPr id="3" name="Chart 2">
          <a:extLst>
            <a:ext uri="{FF2B5EF4-FFF2-40B4-BE49-F238E27FC236}">
              <a16:creationId xmlns:a16="http://schemas.microsoft.com/office/drawing/2014/main" id="{14DF0425-3639-6100-759B-DA67E331D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xdr:colOff>
      <xdr:row>9</xdr:row>
      <xdr:rowOff>156210</xdr:rowOff>
    </xdr:from>
    <xdr:to>
      <xdr:col>12</xdr:col>
      <xdr:colOff>426720</xdr:colOff>
      <xdr:row>24</xdr:row>
      <xdr:rowOff>156210</xdr:rowOff>
    </xdr:to>
    <xdr:graphicFrame macro="">
      <xdr:nvGraphicFramePr>
        <xdr:cNvPr id="4" name="Chart 3">
          <a:extLst>
            <a:ext uri="{FF2B5EF4-FFF2-40B4-BE49-F238E27FC236}">
              <a16:creationId xmlns:a16="http://schemas.microsoft.com/office/drawing/2014/main" id="{1BB7C8FB-5E0E-F7A8-3C7F-9E098C9FC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312420</xdr:colOff>
      <xdr:row>16</xdr:row>
      <xdr:rowOff>19050</xdr:rowOff>
    </xdr:from>
    <xdr:to>
      <xdr:col>7</xdr:col>
      <xdr:colOff>312420</xdr:colOff>
      <xdr:row>31</xdr:row>
      <xdr:rowOff>19050</xdr:rowOff>
    </xdr:to>
    <xdr:graphicFrame macro="">
      <xdr:nvGraphicFramePr>
        <xdr:cNvPr id="5" name="Chart 4">
          <a:extLst>
            <a:ext uri="{FF2B5EF4-FFF2-40B4-BE49-F238E27FC236}">
              <a16:creationId xmlns:a16="http://schemas.microsoft.com/office/drawing/2014/main" id="{A620F47F-BE5F-4060-E635-ADC42AB5C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60960</xdr:colOff>
      <xdr:row>57</xdr:row>
      <xdr:rowOff>125730</xdr:rowOff>
    </xdr:from>
    <xdr:to>
      <xdr:col>6</xdr:col>
      <xdr:colOff>167640</xdr:colOff>
      <xdr:row>72</xdr:row>
      <xdr:rowOff>125730</xdr:rowOff>
    </xdr:to>
    <xdr:graphicFrame macro="">
      <xdr:nvGraphicFramePr>
        <xdr:cNvPr id="6" name="Chart 5">
          <a:extLst>
            <a:ext uri="{FF2B5EF4-FFF2-40B4-BE49-F238E27FC236}">
              <a16:creationId xmlns:a16="http://schemas.microsoft.com/office/drawing/2014/main" id="{7612D9E4-D7DB-C4B2-329F-94945AC91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38100</xdr:colOff>
      <xdr:row>61</xdr:row>
      <xdr:rowOff>179070</xdr:rowOff>
    </xdr:from>
    <xdr:to>
      <xdr:col>13</xdr:col>
      <xdr:colOff>243840</xdr:colOff>
      <xdr:row>78</xdr:row>
      <xdr:rowOff>38100</xdr:rowOff>
    </xdr:to>
    <xdr:graphicFrame macro="">
      <xdr:nvGraphicFramePr>
        <xdr:cNvPr id="7" name="Chart 6">
          <a:extLst>
            <a:ext uri="{FF2B5EF4-FFF2-40B4-BE49-F238E27FC236}">
              <a16:creationId xmlns:a16="http://schemas.microsoft.com/office/drawing/2014/main" id="{4AF321E0-218C-B068-ED73-781ED2C84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1402079</xdr:colOff>
      <xdr:row>4</xdr:row>
      <xdr:rowOff>175260</xdr:rowOff>
    </xdr:from>
    <xdr:to>
      <xdr:col>4</xdr:col>
      <xdr:colOff>8467</xdr:colOff>
      <xdr:row>23</xdr:row>
      <xdr:rowOff>0</xdr:rowOff>
    </xdr:to>
    <xdr:graphicFrame macro="">
      <xdr:nvGraphicFramePr>
        <xdr:cNvPr id="5" name="Chart 4">
          <a:extLst>
            <a:ext uri="{FF2B5EF4-FFF2-40B4-BE49-F238E27FC236}">
              <a16:creationId xmlns:a16="http://schemas.microsoft.com/office/drawing/2014/main" id="{4A781212-0BC5-49FF-96AD-EDFB0A20E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16933</xdr:colOff>
      <xdr:row>4</xdr:row>
      <xdr:rowOff>183726</xdr:rowOff>
    </xdr:from>
    <xdr:to>
      <xdr:col>7</xdr:col>
      <xdr:colOff>59267</xdr:colOff>
      <xdr:row>23</xdr:row>
      <xdr:rowOff>0</xdr:rowOff>
    </xdr:to>
    <xdr:graphicFrame macro="">
      <xdr:nvGraphicFramePr>
        <xdr:cNvPr id="6" name="Chart 5">
          <a:extLst>
            <a:ext uri="{FF2B5EF4-FFF2-40B4-BE49-F238E27FC236}">
              <a16:creationId xmlns:a16="http://schemas.microsoft.com/office/drawing/2014/main" id="{BBCB4BC3-3130-4326-9422-E918DC00F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50799</xdr:colOff>
      <xdr:row>4</xdr:row>
      <xdr:rowOff>183726</xdr:rowOff>
    </xdr:from>
    <xdr:to>
      <xdr:col>10</xdr:col>
      <xdr:colOff>10884</xdr:colOff>
      <xdr:row>23</xdr:row>
      <xdr:rowOff>0</xdr:rowOff>
    </xdr:to>
    <xdr:graphicFrame macro="">
      <xdr:nvGraphicFramePr>
        <xdr:cNvPr id="7" name="Chart 6">
          <a:extLst>
            <a:ext uri="{FF2B5EF4-FFF2-40B4-BE49-F238E27FC236}">
              <a16:creationId xmlns:a16="http://schemas.microsoft.com/office/drawing/2014/main" id="{546722B4-2D73-42A3-9289-3C30628647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24</xdr:row>
      <xdr:rowOff>0</xdr:rowOff>
    </xdr:from>
    <xdr:to>
      <xdr:col>4</xdr:col>
      <xdr:colOff>25401</xdr:colOff>
      <xdr:row>42</xdr:row>
      <xdr:rowOff>1</xdr:rowOff>
    </xdr:to>
    <xdr:graphicFrame macro="">
      <xdr:nvGraphicFramePr>
        <xdr:cNvPr id="8" name="Chart 7">
          <a:extLst>
            <a:ext uri="{FF2B5EF4-FFF2-40B4-BE49-F238E27FC236}">
              <a16:creationId xmlns:a16="http://schemas.microsoft.com/office/drawing/2014/main" id="{3C90EDA2-D954-4FF2-97E3-D1CAAAE0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10885</xdr:colOff>
      <xdr:row>23</xdr:row>
      <xdr:rowOff>186267</xdr:rowOff>
    </xdr:from>
    <xdr:to>
      <xdr:col>7</xdr:col>
      <xdr:colOff>12700</xdr:colOff>
      <xdr:row>42</xdr:row>
      <xdr:rowOff>1</xdr:rowOff>
    </xdr:to>
    <xdr:graphicFrame macro="">
      <xdr:nvGraphicFramePr>
        <xdr:cNvPr id="9" name="Chart 8">
          <a:extLst>
            <a:ext uri="{FF2B5EF4-FFF2-40B4-BE49-F238E27FC236}">
              <a16:creationId xmlns:a16="http://schemas.microsoft.com/office/drawing/2014/main" id="{64F3B7C5-F318-4A33-BBC0-5957F9ADC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24</xdr:row>
      <xdr:rowOff>0</xdr:rowOff>
    </xdr:from>
    <xdr:to>
      <xdr:col>10</xdr:col>
      <xdr:colOff>10885</xdr:colOff>
      <xdr:row>42</xdr:row>
      <xdr:rowOff>1</xdr:rowOff>
    </xdr:to>
    <xdr:graphicFrame macro="">
      <xdr:nvGraphicFramePr>
        <xdr:cNvPr id="10" name="Chart 9">
          <a:extLst>
            <a:ext uri="{FF2B5EF4-FFF2-40B4-BE49-F238E27FC236}">
              <a16:creationId xmlns:a16="http://schemas.microsoft.com/office/drawing/2014/main" id="{5263B3F6-F94B-4BF8-BD37-42FC4D0CD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4</xdr:row>
      <xdr:rowOff>175260</xdr:rowOff>
    </xdr:from>
    <xdr:to>
      <xdr:col>0</xdr:col>
      <xdr:colOff>1356360</xdr:colOff>
      <xdr:row>12</xdr:row>
      <xdr:rowOff>60960</xdr:rowOff>
    </xdr:to>
    <mc:AlternateContent xmlns:mc="http://schemas.openxmlformats.org/markup-compatibility/2006" xmlns:tsle="http://schemas.microsoft.com/office/drawing/2012/timeslicer">
      <mc:Choice Requires="tsle">
        <xdr:graphicFrame macro="">
          <xdr:nvGraphicFramePr>
            <xdr:cNvPr id="16" name="Order Date">
              <a:extLst>
                <a:ext uri="{FF2B5EF4-FFF2-40B4-BE49-F238E27FC236}">
                  <a16:creationId xmlns:a16="http://schemas.microsoft.com/office/drawing/2014/main" id="{F5754D92-D386-E37E-50C2-3104CB75A6F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1379220"/>
              <a:ext cx="1356360" cy="13639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12</xdr:row>
      <xdr:rowOff>129541</xdr:rowOff>
    </xdr:from>
    <xdr:to>
      <xdr:col>0</xdr:col>
      <xdr:colOff>1356360</xdr:colOff>
      <xdr:row>20</xdr:row>
      <xdr:rowOff>91439</xdr:rowOff>
    </xdr:to>
    <mc:AlternateContent xmlns:mc="http://schemas.openxmlformats.org/markup-compatibility/2006" xmlns:a14="http://schemas.microsoft.com/office/drawing/2010/main">
      <mc:Choice Requires="a14">
        <xdr:graphicFrame macro="">
          <xdr:nvGraphicFramePr>
            <xdr:cNvPr id="17" name="Customer Name 1">
              <a:extLst>
                <a:ext uri="{FF2B5EF4-FFF2-40B4-BE49-F238E27FC236}">
                  <a16:creationId xmlns:a16="http://schemas.microsoft.com/office/drawing/2014/main" id="{0500CBAB-820B-BAAA-F70A-203874DF8FAD}"/>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0" y="2811781"/>
              <a:ext cx="1356360" cy="1424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0</xdr:rowOff>
    </xdr:from>
    <xdr:to>
      <xdr:col>0</xdr:col>
      <xdr:colOff>1356360</xdr:colOff>
      <xdr:row>27</xdr:row>
      <xdr:rowOff>22859</xdr:rowOff>
    </xdr:to>
    <mc:AlternateContent xmlns:mc="http://schemas.openxmlformats.org/markup-compatibility/2006" xmlns:a14="http://schemas.microsoft.com/office/drawing/2010/main">
      <mc:Choice Requires="a14">
        <xdr:graphicFrame macro="">
          <xdr:nvGraphicFramePr>
            <xdr:cNvPr id="18" name="Product 1">
              <a:extLst>
                <a:ext uri="{FF2B5EF4-FFF2-40B4-BE49-F238E27FC236}">
                  <a16:creationId xmlns:a16="http://schemas.microsoft.com/office/drawing/2014/main" id="{513832AE-45D6-6AC8-7B1B-03FAEE8FF9D6}"/>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0" y="4328160"/>
              <a:ext cx="135636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167640</xdr:rowOff>
    </xdr:from>
    <xdr:to>
      <xdr:col>0</xdr:col>
      <xdr:colOff>1325880</xdr:colOff>
      <xdr:row>42</xdr:row>
      <xdr:rowOff>1</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4A96C3B7-692B-AD0A-505B-84E7664133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903720"/>
              <a:ext cx="1325880" cy="1310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83821</xdr:rowOff>
    </xdr:from>
    <xdr:to>
      <xdr:col>0</xdr:col>
      <xdr:colOff>1341120</xdr:colOff>
      <xdr:row>34</xdr:row>
      <xdr:rowOff>76201</xdr:rowOff>
    </xdr:to>
    <mc:AlternateContent xmlns:mc="http://schemas.openxmlformats.org/markup-compatibility/2006" xmlns:a14="http://schemas.microsoft.com/office/drawing/2010/main">
      <mc:Choice Requires="a14">
        <xdr:graphicFrame macro="">
          <xdr:nvGraphicFramePr>
            <xdr:cNvPr id="3" name="Sales Rep">
              <a:extLst>
                <a:ext uri="{FF2B5EF4-FFF2-40B4-BE49-F238E27FC236}">
                  <a16:creationId xmlns:a16="http://schemas.microsoft.com/office/drawing/2014/main" id="{FBE3087B-03BB-63BD-07F8-A69E3D11D4DE}"/>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0" y="5539741"/>
              <a:ext cx="1341120" cy="1272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5.651388078702" createdVersion="8" refreshedVersion="8" minRefreshableVersion="3" recordCount="120" xr:uid="{A76418C5-5F2F-42D0-B472-33A494F588CF}">
  <cacheSource type="worksheet">
    <worksheetSource name="Table1"/>
  </cacheSource>
  <cacheFields count="16">
    <cacheField name="Order ID" numFmtId="0">
      <sharedItems/>
    </cacheField>
    <cacheField name="Customer Name" numFmtId="0">
      <sharedItems count="10">
        <s v="Mary Smith"/>
        <s v="John Doe"/>
        <s v="Kevin Miller"/>
        <s v="Robert Brown"/>
        <s v="Alice Johnson"/>
        <s v="David Clark"/>
        <s v="Susan Hall"/>
        <s v="Chris Wilson"/>
        <s v="Emily Taylor"/>
        <s v="Nancy Davis"/>
      </sharedItems>
    </cacheField>
    <cacheField name="Region" numFmtId="0">
      <sharedItems count="4">
        <s v="North"/>
        <s v="West"/>
        <s v="East"/>
        <s v="South"/>
      </sharedItems>
    </cacheField>
    <cacheField name="Product" numFmtId="0">
      <sharedItems count="5">
        <s v="Headphones"/>
        <s v="Monitor"/>
        <s v="Phone"/>
        <s v="Tablet"/>
        <s v="Laptop"/>
      </sharedItems>
    </cacheField>
    <cacheField name="Units Sold" numFmtId="1">
      <sharedItems containsSemiMixedTypes="0" containsString="0" containsNumber="1" containsInteger="1" minValue="1" maxValue="49"/>
    </cacheField>
    <cacheField name="Unit Price" numFmtId="1">
      <sharedItems containsSemiMixedTypes="0" containsString="0" containsNumber="1" containsInteger="1" minValue="51" maxValue="498"/>
    </cacheField>
    <cacheField name="Sales" numFmtId="1">
      <sharedItems containsSemiMixedTypes="0" containsString="0" containsNumber="1" containsInteger="1" minValue="108" maxValue="23030"/>
    </cacheField>
    <cacheField name="Order Date" numFmtId="164">
      <sharedItems containsSemiMixedTypes="0" containsNonDate="0" containsDate="1" containsString="0" minDate="2024-01-01T00:00:00" maxDate="2024-04-30T00:00:00" count="12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sharedItems>
      <fieldGroup par="13"/>
    </cacheField>
    <cacheField name="Sales Rep" numFmtId="0">
      <sharedItems count="5">
        <s v="Rep_A"/>
        <s v="Rep_C"/>
        <s v="Rep_B"/>
        <s v="Rep_E"/>
        <s v="Rep_D"/>
      </sharedItems>
    </cacheField>
    <cacheField name="Target" numFmtId="1">
      <sharedItems containsSemiMixedTypes="0" containsString="0" containsNumber="1" containsInteger="1" minValue="2676" maxValue="5269"/>
    </cacheField>
    <cacheField name="Status" numFmtId="0">
      <sharedItems/>
    </cacheField>
    <cacheField name="Order Flag" numFmtId="0">
      <sharedItems count="3">
        <s v="Cancelled"/>
        <s v="In progress"/>
        <s v="Completed"/>
      </sharedItems>
    </cacheField>
    <cacheField name="Days (Order Date)" numFmtId="0" databaseField="0">
      <fieldGroup base="7">
        <rangePr groupBy="days" startDate="2024-01-01T00:00:00" endDate="2024-04-30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30/2024"/>
        </groupItems>
      </fieldGroup>
    </cacheField>
    <cacheField name="Months (Order Date)" numFmtId="0" databaseField="0">
      <fieldGroup base="7">
        <rangePr groupBy="months" startDate="2024-01-01T00:00:00" endDate="2024-04-30T00:00:00"/>
        <groupItems count="14">
          <s v="&lt;1/1/2024"/>
          <s v="Jan"/>
          <s v="Feb"/>
          <s v="Mar"/>
          <s v="Apr"/>
          <s v="May"/>
          <s v="Jun"/>
          <s v="Jul"/>
          <s v="Aug"/>
          <s v="Sep"/>
          <s v="Oct"/>
          <s v="Nov"/>
          <s v="Dec"/>
          <s v="&gt;4/30/2024"/>
        </groupItems>
      </fieldGroup>
    </cacheField>
    <cacheField name="% of target" numFmtId="0" formula=" (Sales/Target)" databaseField="0"/>
    <cacheField name="Percent target achieved" numFmtId="0" formula="(Sales/Target)" databaseField="0"/>
  </cacheFields>
  <extLst>
    <ext xmlns:x14="http://schemas.microsoft.com/office/spreadsheetml/2009/9/main" uri="{725AE2AE-9491-48be-B2B4-4EB974FC3084}">
      <x14:pivotCacheDefinition pivotCacheId="1156079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s v="ORD1000"/>
    <x v="0"/>
    <x v="0"/>
    <x v="0"/>
    <n v="39"/>
    <n v="82"/>
    <n v="3198"/>
    <x v="0"/>
    <x v="0"/>
    <n v="4781"/>
    <s v="Cancelled"/>
    <x v="0"/>
  </r>
  <r>
    <s v="ORD1001"/>
    <x v="1"/>
    <x v="1"/>
    <x v="1"/>
    <n v="29"/>
    <n v="97"/>
    <n v="2813"/>
    <x v="1"/>
    <x v="1"/>
    <n v="3656"/>
    <s v="Pending"/>
    <x v="1"/>
  </r>
  <r>
    <s v="ORD1002"/>
    <x v="2"/>
    <x v="1"/>
    <x v="0"/>
    <n v="15"/>
    <n v="456"/>
    <n v="6840"/>
    <x v="2"/>
    <x v="1"/>
    <n v="3656"/>
    <s v="Delivered"/>
    <x v="2"/>
  </r>
  <r>
    <s v="ORD1003"/>
    <x v="3"/>
    <x v="1"/>
    <x v="2"/>
    <n v="43"/>
    <n v="111"/>
    <n v="4773"/>
    <x v="3"/>
    <x v="0"/>
    <n v="4781"/>
    <s v="Delivered"/>
    <x v="2"/>
  </r>
  <r>
    <s v="ORD1004"/>
    <x v="3"/>
    <x v="2"/>
    <x v="2"/>
    <n v="8"/>
    <n v="265"/>
    <n v="2120"/>
    <x v="4"/>
    <x v="1"/>
    <n v="3656"/>
    <s v="Delivered"/>
    <x v="2"/>
  </r>
  <r>
    <s v="ORD1005"/>
    <x v="4"/>
    <x v="0"/>
    <x v="3"/>
    <n v="21"/>
    <n v="342"/>
    <n v="7182"/>
    <x v="5"/>
    <x v="2"/>
    <n v="5269"/>
    <s v="Delivered"/>
    <x v="2"/>
  </r>
  <r>
    <s v="ORD1006"/>
    <x v="0"/>
    <x v="0"/>
    <x v="2"/>
    <n v="39"/>
    <n v="148"/>
    <n v="5772"/>
    <x v="6"/>
    <x v="2"/>
    <n v="5269"/>
    <s v="Delivered"/>
    <x v="2"/>
  </r>
  <r>
    <s v="ORD1007"/>
    <x v="5"/>
    <x v="2"/>
    <x v="4"/>
    <n v="19"/>
    <n v="221"/>
    <n v="4199"/>
    <x v="7"/>
    <x v="0"/>
    <n v="4781"/>
    <s v="Delivered"/>
    <x v="2"/>
  </r>
  <r>
    <s v="ORD1008"/>
    <x v="0"/>
    <x v="2"/>
    <x v="1"/>
    <n v="23"/>
    <n v="409"/>
    <n v="9407"/>
    <x v="8"/>
    <x v="1"/>
    <n v="3656"/>
    <s v="Pending"/>
    <x v="1"/>
  </r>
  <r>
    <s v="ORD1009"/>
    <x v="6"/>
    <x v="0"/>
    <x v="1"/>
    <n v="11"/>
    <n v="263"/>
    <n v="2893"/>
    <x v="9"/>
    <x v="3"/>
    <n v="2676"/>
    <s v="Cancelled"/>
    <x v="0"/>
  </r>
  <r>
    <s v="ORD1010"/>
    <x v="7"/>
    <x v="2"/>
    <x v="4"/>
    <n v="11"/>
    <n v="84"/>
    <n v="924"/>
    <x v="10"/>
    <x v="4"/>
    <n v="4966"/>
    <s v="Delivered"/>
    <x v="2"/>
  </r>
  <r>
    <s v="ORD1011"/>
    <x v="1"/>
    <x v="1"/>
    <x v="3"/>
    <n v="24"/>
    <n v="498"/>
    <n v="11952"/>
    <x v="11"/>
    <x v="3"/>
    <n v="2676"/>
    <s v="Pending"/>
    <x v="1"/>
  </r>
  <r>
    <s v="ORD1012"/>
    <x v="1"/>
    <x v="3"/>
    <x v="4"/>
    <n v="36"/>
    <n v="276"/>
    <n v="9936"/>
    <x v="12"/>
    <x v="2"/>
    <n v="5269"/>
    <s v="Pending"/>
    <x v="1"/>
  </r>
  <r>
    <s v="ORD1013"/>
    <x v="0"/>
    <x v="1"/>
    <x v="4"/>
    <n v="40"/>
    <n v="150"/>
    <n v="6000"/>
    <x v="13"/>
    <x v="2"/>
    <n v="5269"/>
    <s v="Cancelled"/>
    <x v="0"/>
  </r>
  <r>
    <s v="ORD1014"/>
    <x v="3"/>
    <x v="0"/>
    <x v="1"/>
    <n v="24"/>
    <n v="480"/>
    <n v="11520"/>
    <x v="14"/>
    <x v="2"/>
    <n v="5269"/>
    <s v="Cancelled"/>
    <x v="0"/>
  </r>
  <r>
    <s v="ORD1015"/>
    <x v="3"/>
    <x v="2"/>
    <x v="0"/>
    <n v="3"/>
    <n v="180"/>
    <n v="540"/>
    <x v="15"/>
    <x v="2"/>
    <n v="5269"/>
    <s v="Delivered"/>
    <x v="2"/>
  </r>
  <r>
    <s v="ORD1016"/>
    <x v="5"/>
    <x v="3"/>
    <x v="1"/>
    <n v="22"/>
    <n v="306"/>
    <n v="6732"/>
    <x v="16"/>
    <x v="4"/>
    <n v="4966"/>
    <s v="Cancelled"/>
    <x v="0"/>
  </r>
  <r>
    <s v="ORD1017"/>
    <x v="6"/>
    <x v="0"/>
    <x v="1"/>
    <n v="2"/>
    <n v="54"/>
    <n v="108"/>
    <x v="17"/>
    <x v="0"/>
    <n v="4781"/>
    <s v="Cancelled"/>
    <x v="0"/>
  </r>
  <r>
    <s v="ORD1018"/>
    <x v="1"/>
    <x v="2"/>
    <x v="2"/>
    <n v="24"/>
    <n v="267"/>
    <n v="6408"/>
    <x v="18"/>
    <x v="2"/>
    <n v="5269"/>
    <s v="Pending"/>
    <x v="1"/>
  </r>
  <r>
    <s v="ORD1019"/>
    <x v="5"/>
    <x v="3"/>
    <x v="4"/>
    <n v="44"/>
    <n v="304"/>
    <n v="13376"/>
    <x v="19"/>
    <x v="1"/>
    <n v="3656"/>
    <s v="Pending"/>
    <x v="1"/>
  </r>
  <r>
    <s v="ORD1020"/>
    <x v="3"/>
    <x v="3"/>
    <x v="1"/>
    <n v="30"/>
    <n v="447"/>
    <n v="13410"/>
    <x v="20"/>
    <x v="4"/>
    <n v="4966"/>
    <s v="Pending"/>
    <x v="1"/>
  </r>
  <r>
    <s v="ORD1021"/>
    <x v="5"/>
    <x v="2"/>
    <x v="4"/>
    <n v="38"/>
    <n v="408"/>
    <n v="15504"/>
    <x v="21"/>
    <x v="2"/>
    <n v="5269"/>
    <s v="Delivered"/>
    <x v="2"/>
  </r>
  <r>
    <s v="ORD1022"/>
    <x v="7"/>
    <x v="3"/>
    <x v="2"/>
    <n v="2"/>
    <n v="332"/>
    <n v="664"/>
    <x v="22"/>
    <x v="1"/>
    <n v="3656"/>
    <s v="Delivered"/>
    <x v="2"/>
  </r>
  <r>
    <s v="ORD1023"/>
    <x v="3"/>
    <x v="0"/>
    <x v="4"/>
    <n v="21"/>
    <n v="442"/>
    <n v="9282"/>
    <x v="23"/>
    <x v="2"/>
    <n v="5269"/>
    <s v="Cancelled"/>
    <x v="0"/>
  </r>
  <r>
    <s v="ORD1024"/>
    <x v="8"/>
    <x v="2"/>
    <x v="1"/>
    <n v="33"/>
    <n v="256"/>
    <n v="8448"/>
    <x v="24"/>
    <x v="0"/>
    <n v="4781"/>
    <s v="Cancelled"/>
    <x v="0"/>
  </r>
  <r>
    <s v="ORD1025"/>
    <x v="6"/>
    <x v="1"/>
    <x v="4"/>
    <n v="12"/>
    <n v="64"/>
    <n v="768"/>
    <x v="25"/>
    <x v="4"/>
    <n v="4966"/>
    <s v="Delivered"/>
    <x v="2"/>
  </r>
  <r>
    <s v="ORD1026"/>
    <x v="2"/>
    <x v="0"/>
    <x v="2"/>
    <n v="22"/>
    <n v="395"/>
    <n v="8690"/>
    <x v="26"/>
    <x v="0"/>
    <n v="4781"/>
    <s v="Delivered"/>
    <x v="2"/>
  </r>
  <r>
    <s v="ORD1027"/>
    <x v="1"/>
    <x v="0"/>
    <x v="0"/>
    <n v="44"/>
    <n v="91"/>
    <n v="4004"/>
    <x v="27"/>
    <x v="4"/>
    <n v="4966"/>
    <s v="Pending"/>
    <x v="1"/>
  </r>
  <r>
    <s v="ORD1028"/>
    <x v="4"/>
    <x v="2"/>
    <x v="4"/>
    <n v="25"/>
    <n v="429"/>
    <n v="10725"/>
    <x v="28"/>
    <x v="2"/>
    <n v="5269"/>
    <s v="Delivered"/>
    <x v="2"/>
  </r>
  <r>
    <s v="ORD1029"/>
    <x v="7"/>
    <x v="2"/>
    <x v="1"/>
    <n v="49"/>
    <n v="228"/>
    <n v="11172"/>
    <x v="29"/>
    <x v="2"/>
    <n v="5269"/>
    <s v="Delivered"/>
    <x v="2"/>
  </r>
  <r>
    <s v="ORD1030"/>
    <x v="9"/>
    <x v="3"/>
    <x v="2"/>
    <n v="27"/>
    <n v="112"/>
    <n v="3024"/>
    <x v="30"/>
    <x v="4"/>
    <n v="4966"/>
    <s v="Cancelled"/>
    <x v="0"/>
  </r>
  <r>
    <s v="ORD1031"/>
    <x v="2"/>
    <x v="0"/>
    <x v="1"/>
    <n v="42"/>
    <n v="401"/>
    <n v="16842"/>
    <x v="31"/>
    <x v="1"/>
    <n v="3656"/>
    <s v="Cancelled"/>
    <x v="0"/>
  </r>
  <r>
    <s v="ORD1032"/>
    <x v="4"/>
    <x v="3"/>
    <x v="1"/>
    <n v="28"/>
    <n v="280"/>
    <n v="7840"/>
    <x v="32"/>
    <x v="1"/>
    <n v="3656"/>
    <s v="Pending"/>
    <x v="1"/>
  </r>
  <r>
    <s v="ORD1033"/>
    <x v="3"/>
    <x v="0"/>
    <x v="4"/>
    <n v="16"/>
    <n v="290"/>
    <n v="4640"/>
    <x v="33"/>
    <x v="2"/>
    <n v="5269"/>
    <s v="Delivered"/>
    <x v="2"/>
  </r>
  <r>
    <s v="ORD1034"/>
    <x v="9"/>
    <x v="0"/>
    <x v="1"/>
    <n v="15"/>
    <n v="101"/>
    <n v="1515"/>
    <x v="34"/>
    <x v="2"/>
    <n v="5269"/>
    <s v="Cancelled"/>
    <x v="0"/>
  </r>
  <r>
    <s v="ORD1035"/>
    <x v="0"/>
    <x v="1"/>
    <x v="4"/>
    <n v="47"/>
    <n v="145"/>
    <n v="6815"/>
    <x v="35"/>
    <x v="0"/>
    <n v="4781"/>
    <s v="Delivered"/>
    <x v="2"/>
  </r>
  <r>
    <s v="ORD1036"/>
    <x v="0"/>
    <x v="0"/>
    <x v="0"/>
    <n v="44"/>
    <n v="437"/>
    <n v="19228"/>
    <x v="36"/>
    <x v="2"/>
    <n v="5269"/>
    <s v="Delivered"/>
    <x v="2"/>
  </r>
  <r>
    <s v="ORD1037"/>
    <x v="7"/>
    <x v="3"/>
    <x v="1"/>
    <n v="3"/>
    <n v="271"/>
    <n v="813"/>
    <x v="37"/>
    <x v="4"/>
    <n v="4966"/>
    <s v="Pending"/>
    <x v="1"/>
  </r>
  <r>
    <s v="ORD1038"/>
    <x v="0"/>
    <x v="3"/>
    <x v="1"/>
    <n v="37"/>
    <n v="456"/>
    <n v="16872"/>
    <x v="38"/>
    <x v="1"/>
    <n v="3656"/>
    <s v="Delivered"/>
    <x v="2"/>
  </r>
  <r>
    <s v="ORD1039"/>
    <x v="9"/>
    <x v="1"/>
    <x v="1"/>
    <n v="7"/>
    <n v="280"/>
    <n v="1960"/>
    <x v="39"/>
    <x v="1"/>
    <n v="3656"/>
    <s v="Pending"/>
    <x v="1"/>
  </r>
  <r>
    <s v="ORD1040"/>
    <x v="9"/>
    <x v="3"/>
    <x v="3"/>
    <n v="21"/>
    <n v="286"/>
    <n v="6006"/>
    <x v="40"/>
    <x v="0"/>
    <n v="4781"/>
    <s v="Cancelled"/>
    <x v="0"/>
  </r>
  <r>
    <s v="ORD1041"/>
    <x v="6"/>
    <x v="2"/>
    <x v="3"/>
    <n v="9"/>
    <n v="192"/>
    <n v="1728"/>
    <x v="41"/>
    <x v="1"/>
    <n v="3656"/>
    <s v="Cancelled"/>
    <x v="0"/>
  </r>
  <r>
    <s v="ORD1042"/>
    <x v="2"/>
    <x v="1"/>
    <x v="2"/>
    <n v="39"/>
    <n v="220"/>
    <n v="8580"/>
    <x v="42"/>
    <x v="1"/>
    <n v="3656"/>
    <s v="Cancelled"/>
    <x v="0"/>
  </r>
  <r>
    <s v="ORD1043"/>
    <x v="1"/>
    <x v="3"/>
    <x v="3"/>
    <n v="18"/>
    <n v="78"/>
    <n v="1404"/>
    <x v="43"/>
    <x v="3"/>
    <n v="2676"/>
    <s v="Cancelled"/>
    <x v="0"/>
  </r>
  <r>
    <s v="ORD1044"/>
    <x v="8"/>
    <x v="3"/>
    <x v="2"/>
    <n v="4"/>
    <n v="85"/>
    <n v="340"/>
    <x v="44"/>
    <x v="4"/>
    <n v="4966"/>
    <s v="Pending"/>
    <x v="1"/>
  </r>
  <r>
    <s v="ORD1045"/>
    <x v="5"/>
    <x v="2"/>
    <x v="3"/>
    <n v="25"/>
    <n v="62"/>
    <n v="1550"/>
    <x v="45"/>
    <x v="3"/>
    <n v="2676"/>
    <s v="Pending"/>
    <x v="1"/>
  </r>
  <r>
    <s v="ORD1046"/>
    <x v="0"/>
    <x v="1"/>
    <x v="0"/>
    <n v="14"/>
    <n v="209"/>
    <n v="2926"/>
    <x v="46"/>
    <x v="1"/>
    <n v="3656"/>
    <s v="Cancelled"/>
    <x v="0"/>
  </r>
  <r>
    <s v="ORD1047"/>
    <x v="7"/>
    <x v="2"/>
    <x v="2"/>
    <n v="9"/>
    <n v="376"/>
    <n v="3384"/>
    <x v="47"/>
    <x v="0"/>
    <n v="4781"/>
    <s v="Cancelled"/>
    <x v="0"/>
  </r>
  <r>
    <s v="ORD1048"/>
    <x v="0"/>
    <x v="1"/>
    <x v="3"/>
    <n v="26"/>
    <n v="236"/>
    <n v="6136"/>
    <x v="48"/>
    <x v="0"/>
    <n v="4781"/>
    <s v="Cancelled"/>
    <x v="0"/>
  </r>
  <r>
    <s v="ORD1049"/>
    <x v="5"/>
    <x v="1"/>
    <x v="0"/>
    <n v="2"/>
    <n v="292"/>
    <n v="584"/>
    <x v="49"/>
    <x v="1"/>
    <n v="3656"/>
    <s v="Pending"/>
    <x v="1"/>
  </r>
  <r>
    <s v="ORD1050"/>
    <x v="2"/>
    <x v="0"/>
    <x v="3"/>
    <n v="20"/>
    <n v="135"/>
    <n v="2700"/>
    <x v="50"/>
    <x v="2"/>
    <n v="5269"/>
    <s v="Cancelled"/>
    <x v="0"/>
  </r>
  <r>
    <s v="ORD1051"/>
    <x v="6"/>
    <x v="3"/>
    <x v="4"/>
    <n v="28"/>
    <n v="333"/>
    <n v="9324"/>
    <x v="51"/>
    <x v="3"/>
    <n v="2676"/>
    <s v="Pending"/>
    <x v="1"/>
  </r>
  <r>
    <s v="ORD1052"/>
    <x v="9"/>
    <x v="3"/>
    <x v="4"/>
    <n v="47"/>
    <n v="115"/>
    <n v="5405"/>
    <x v="52"/>
    <x v="1"/>
    <n v="3656"/>
    <s v="Delivered"/>
    <x v="2"/>
  </r>
  <r>
    <s v="ORD1053"/>
    <x v="6"/>
    <x v="0"/>
    <x v="0"/>
    <n v="7"/>
    <n v="219"/>
    <n v="1533"/>
    <x v="53"/>
    <x v="0"/>
    <n v="4781"/>
    <s v="Cancelled"/>
    <x v="0"/>
  </r>
  <r>
    <s v="ORD1054"/>
    <x v="3"/>
    <x v="2"/>
    <x v="1"/>
    <n v="44"/>
    <n v="94"/>
    <n v="4136"/>
    <x v="54"/>
    <x v="0"/>
    <n v="4781"/>
    <s v="Pending"/>
    <x v="1"/>
  </r>
  <r>
    <s v="ORD1055"/>
    <x v="0"/>
    <x v="0"/>
    <x v="1"/>
    <n v="8"/>
    <n v="111"/>
    <n v="888"/>
    <x v="55"/>
    <x v="3"/>
    <n v="2676"/>
    <s v="Pending"/>
    <x v="1"/>
  </r>
  <r>
    <s v="ORD1056"/>
    <x v="1"/>
    <x v="3"/>
    <x v="4"/>
    <n v="47"/>
    <n v="490"/>
    <n v="23030"/>
    <x v="56"/>
    <x v="4"/>
    <n v="4966"/>
    <s v="Pending"/>
    <x v="1"/>
  </r>
  <r>
    <s v="ORD1057"/>
    <x v="3"/>
    <x v="3"/>
    <x v="4"/>
    <n v="35"/>
    <n v="183"/>
    <n v="6405"/>
    <x v="57"/>
    <x v="1"/>
    <n v="3656"/>
    <s v="Delivered"/>
    <x v="2"/>
  </r>
  <r>
    <s v="ORD1058"/>
    <x v="2"/>
    <x v="0"/>
    <x v="1"/>
    <n v="14"/>
    <n v="333"/>
    <n v="4662"/>
    <x v="58"/>
    <x v="1"/>
    <n v="3656"/>
    <s v="Cancelled"/>
    <x v="0"/>
  </r>
  <r>
    <s v="ORD1059"/>
    <x v="0"/>
    <x v="0"/>
    <x v="2"/>
    <n v="17"/>
    <n v="77"/>
    <n v="1309"/>
    <x v="59"/>
    <x v="4"/>
    <n v="4966"/>
    <s v="Pending"/>
    <x v="1"/>
  </r>
  <r>
    <s v="ORD1060"/>
    <x v="3"/>
    <x v="0"/>
    <x v="1"/>
    <n v="36"/>
    <n v="157"/>
    <n v="5652"/>
    <x v="60"/>
    <x v="3"/>
    <n v="2676"/>
    <s v="Cancelled"/>
    <x v="0"/>
  </r>
  <r>
    <s v="ORD1061"/>
    <x v="0"/>
    <x v="3"/>
    <x v="3"/>
    <n v="40"/>
    <n v="93"/>
    <n v="3720"/>
    <x v="61"/>
    <x v="3"/>
    <n v="2676"/>
    <s v="Pending"/>
    <x v="1"/>
  </r>
  <r>
    <s v="ORD1062"/>
    <x v="7"/>
    <x v="0"/>
    <x v="2"/>
    <n v="4"/>
    <n v="389"/>
    <n v="1556"/>
    <x v="62"/>
    <x v="0"/>
    <n v="4781"/>
    <s v="Cancelled"/>
    <x v="0"/>
  </r>
  <r>
    <s v="ORD1063"/>
    <x v="2"/>
    <x v="0"/>
    <x v="3"/>
    <n v="2"/>
    <n v="335"/>
    <n v="670"/>
    <x v="63"/>
    <x v="4"/>
    <n v="4966"/>
    <s v="Delivered"/>
    <x v="2"/>
  </r>
  <r>
    <s v="ORD1064"/>
    <x v="8"/>
    <x v="2"/>
    <x v="4"/>
    <n v="6"/>
    <n v="495"/>
    <n v="2970"/>
    <x v="64"/>
    <x v="3"/>
    <n v="2676"/>
    <s v="Pending"/>
    <x v="1"/>
  </r>
  <r>
    <s v="ORD1065"/>
    <x v="9"/>
    <x v="0"/>
    <x v="2"/>
    <n v="42"/>
    <n v="380"/>
    <n v="15960"/>
    <x v="65"/>
    <x v="2"/>
    <n v="5269"/>
    <s v="Pending"/>
    <x v="1"/>
  </r>
  <r>
    <s v="ORD1066"/>
    <x v="4"/>
    <x v="3"/>
    <x v="3"/>
    <n v="4"/>
    <n v="177"/>
    <n v="708"/>
    <x v="66"/>
    <x v="1"/>
    <n v="3656"/>
    <s v="Delivered"/>
    <x v="2"/>
  </r>
  <r>
    <s v="ORD1067"/>
    <x v="9"/>
    <x v="2"/>
    <x v="3"/>
    <n v="29"/>
    <n v="397"/>
    <n v="11513"/>
    <x v="67"/>
    <x v="0"/>
    <n v="4781"/>
    <s v="Cancelled"/>
    <x v="0"/>
  </r>
  <r>
    <s v="ORD1068"/>
    <x v="9"/>
    <x v="1"/>
    <x v="2"/>
    <n v="18"/>
    <n v="280"/>
    <n v="5040"/>
    <x v="68"/>
    <x v="4"/>
    <n v="4966"/>
    <s v="Pending"/>
    <x v="1"/>
  </r>
  <r>
    <s v="ORD1069"/>
    <x v="3"/>
    <x v="3"/>
    <x v="0"/>
    <n v="26"/>
    <n v="239"/>
    <n v="6214"/>
    <x v="69"/>
    <x v="0"/>
    <n v="4781"/>
    <s v="Delivered"/>
    <x v="2"/>
  </r>
  <r>
    <s v="ORD1070"/>
    <x v="2"/>
    <x v="3"/>
    <x v="1"/>
    <n v="44"/>
    <n v="274"/>
    <n v="12056"/>
    <x v="70"/>
    <x v="3"/>
    <n v="2676"/>
    <s v="Pending"/>
    <x v="1"/>
  </r>
  <r>
    <s v="ORD1071"/>
    <x v="0"/>
    <x v="1"/>
    <x v="3"/>
    <n v="34"/>
    <n v="434"/>
    <n v="14756"/>
    <x v="71"/>
    <x v="3"/>
    <n v="2676"/>
    <s v="Pending"/>
    <x v="1"/>
  </r>
  <r>
    <s v="ORD1072"/>
    <x v="6"/>
    <x v="3"/>
    <x v="1"/>
    <n v="10"/>
    <n v="426"/>
    <n v="4260"/>
    <x v="72"/>
    <x v="2"/>
    <n v="5269"/>
    <s v="Pending"/>
    <x v="1"/>
  </r>
  <r>
    <s v="ORD1073"/>
    <x v="4"/>
    <x v="1"/>
    <x v="1"/>
    <n v="36"/>
    <n v="332"/>
    <n v="11952"/>
    <x v="73"/>
    <x v="1"/>
    <n v="3656"/>
    <s v="Cancelled"/>
    <x v="0"/>
  </r>
  <r>
    <s v="ORD1074"/>
    <x v="5"/>
    <x v="1"/>
    <x v="4"/>
    <n v="14"/>
    <n v="495"/>
    <n v="6930"/>
    <x v="74"/>
    <x v="4"/>
    <n v="4966"/>
    <s v="Delivered"/>
    <x v="2"/>
  </r>
  <r>
    <s v="ORD1075"/>
    <x v="3"/>
    <x v="3"/>
    <x v="1"/>
    <n v="31"/>
    <n v="170"/>
    <n v="5270"/>
    <x v="75"/>
    <x v="0"/>
    <n v="4781"/>
    <s v="Delivered"/>
    <x v="2"/>
  </r>
  <r>
    <s v="ORD1076"/>
    <x v="4"/>
    <x v="0"/>
    <x v="3"/>
    <n v="48"/>
    <n v="165"/>
    <n v="7920"/>
    <x v="76"/>
    <x v="1"/>
    <n v="3656"/>
    <s v="Delivered"/>
    <x v="2"/>
  </r>
  <r>
    <s v="ORD1077"/>
    <x v="8"/>
    <x v="0"/>
    <x v="4"/>
    <n v="15"/>
    <n v="282"/>
    <n v="4230"/>
    <x v="77"/>
    <x v="3"/>
    <n v="2676"/>
    <s v="Delivered"/>
    <x v="2"/>
  </r>
  <r>
    <s v="ORD1078"/>
    <x v="7"/>
    <x v="1"/>
    <x v="2"/>
    <n v="8"/>
    <n v="308"/>
    <n v="2464"/>
    <x v="78"/>
    <x v="1"/>
    <n v="3656"/>
    <s v="Pending"/>
    <x v="1"/>
  </r>
  <r>
    <s v="ORD1079"/>
    <x v="2"/>
    <x v="2"/>
    <x v="3"/>
    <n v="14"/>
    <n v="408"/>
    <n v="5712"/>
    <x v="79"/>
    <x v="0"/>
    <n v="4781"/>
    <s v="Cancelled"/>
    <x v="0"/>
  </r>
  <r>
    <s v="ORD1080"/>
    <x v="5"/>
    <x v="1"/>
    <x v="4"/>
    <n v="23"/>
    <n v="247"/>
    <n v="5681"/>
    <x v="80"/>
    <x v="1"/>
    <n v="3656"/>
    <s v="Delivered"/>
    <x v="2"/>
  </r>
  <r>
    <s v="ORD1081"/>
    <x v="3"/>
    <x v="1"/>
    <x v="4"/>
    <n v="40"/>
    <n v="460"/>
    <n v="18400"/>
    <x v="81"/>
    <x v="3"/>
    <n v="2676"/>
    <s v="Cancelled"/>
    <x v="0"/>
  </r>
  <r>
    <s v="ORD1082"/>
    <x v="9"/>
    <x v="1"/>
    <x v="1"/>
    <n v="21"/>
    <n v="186"/>
    <n v="3906"/>
    <x v="82"/>
    <x v="1"/>
    <n v="3656"/>
    <s v="Delivered"/>
    <x v="2"/>
  </r>
  <r>
    <s v="ORD1083"/>
    <x v="1"/>
    <x v="0"/>
    <x v="2"/>
    <n v="16"/>
    <n v="367"/>
    <n v="5872"/>
    <x v="83"/>
    <x v="4"/>
    <n v="4966"/>
    <s v="Delivered"/>
    <x v="2"/>
  </r>
  <r>
    <s v="ORD1084"/>
    <x v="3"/>
    <x v="0"/>
    <x v="3"/>
    <n v="45"/>
    <n v="214"/>
    <n v="9630"/>
    <x v="84"/>
    <x v="1"/>
    <n v="3656"/>
    <s v="Pending"/>
    <x v="1"/>
  </r>
  <r>
    <s v="ORD1085"/>
    <x v="1"/>
    <x v="0"/>
    <x v="3"/>
    <n v="18"/>
    <n v="274"/>
    <n v="4932"/>
    <x v="85"/>
    <x v="4"/>
    <n v="4966"/>
    <s v="Pending"/>
    <x v="1"/>
  </r>
  <r>
    <s v="ORD1086"/>
    <x v="9"/>
    <x v="1"/>
    <x v="1"/>
    <n v="47"/>
    <n v="356"/>
    <n v="16732"/>
    <x v="86"/>
    <x v="1"/>
    <n v="3656"/>
    <s v="Pending"/>
    <x v="1"/>
  </r>
  <r>
    <s v="ORD1087"/>
    <x v="7"/>
    <x v="2"/>
    <x v="2"/>
    <n v="24"/>
    <n v="283"/>
    <n v="6792"/>
    <x v="87"/>
    <x v="3"/>
    <n v="2676"/>
    <s v="Cancelled"/>
    <x v="0"/>
  </r>
  <r>
    <s v="ORD1088"/>
    <x v="2"/>
    <x v="0"/>
    <x v="3"/>
    <n v="26"/>
    <n v="221"/>
    <n v="5746"/>
    <x v="88"/>
    <x v="2"/>
    <n v="5269"/>
    <s v="Pending"/>
    <x v="1"/>
  </r>
  <r>
    <s v="ORD1089"/>
    <x v="0"/>
    <x v="3"/>
    <x v="2"/>
    <n v="25"/>
    <n v="201"/>
    <n v="5025"/>
    <x v="89"/>
    <x v="2"/>
    <n v="5269"/>
    <s v="Pending"/>
    <x v="1"/>
  </r>
  <r>
    <s v="ORD1090"/>
    <x v="3"/>
    <x v="3"/>
    <x v="3"/>
    <n v="45"/>
    <n v="364"/>
    <n v="16380"/>
    <x v="90"/>
    <x v="4"/>
    <n v="4966"/>
    <s v="Delivered"/>
    <x v="2"/>
  </r>
  <r>
    <s v="ORD1091"/>
    <x v="6"/>
    <x v="3"/>
    <x v="1"/>
    <n v="41"/>
    <n v="423"/>
    <n v="17343"/>
    <x v="91"/>
    <x v="4"/>
    <n v="4966"/>
    <s v="Delivered"/>
    <x v="2"/>
  </r>
  <r>
    <s v="ORD1092"/>
    <x v="9"/>
    <x v="1"/>
    <x v="0"/>
    <n v="29"/>
    <n v="209"/>
    <n v="6061"/>
    <x v="92"/>
    <x v="2"/>
    <n v="5269"/>
    <s v="Pending"/>
    <x v="1"/>
  </r>
  <r>
    <s v="ORD1093"/>
    <x v="3"/>
    <x v="3"/>
    <x v="3"/>
    <n v="15"/>
    <n v="145"/>
    <n v="2175"/>
    <x v="93"/>
    <x v="3"/>
    <n v="2676"/>
    <s v="Pending"/>
    <x v="1"/>
  </r>
  <r>
    <s v="ORD1094"/>
    <x v="8"/>
    <x v="1"/>
    <x v="4"/>
    <n v="45"/>
    <n v="282"/>
    <n v="12690"/>
    <x v="94"/>
    <x v="3"/>
    <n v="2676"/>
    <s v="Cancelled"/>
    <x v="0"/>
  </r>
  <r>
    <s v="ORD1095"/>
    <x v="7"/>
    <x v="3"/>
    <x v="4"/>
    <n v="1"/>
    <n v="229"/>
    <n v="229"/>
    <x v="95"/>
    <x v="1"/>
    <n v="3656"/>
    <s v="Cancelled"/>
    <x v="0"/>
  </r>
  <r>
    <s v="ORD1096"/>
    <x v="8"/>
    <x v="2"/>
    <x v="0"/>
    <n v="25"/>
    <n v="162"/>
    <n v="4050"/>
    <x v="96"/>
    <x v="4"/>
    <n v="4966"/>
    <s v="Delivered"/>
    <x v="2"/>
  </r>
  <r>
    <s v="ORD1097"/>
    <x v="4"/>
    <x v="1"/>
    <x v="3"/>
    <n v="7"/>
    <n v="367"/>
    <n v="2569"/>
    <x v="97"/>
    <x v="3"/>
    <n v="2676"/>
    <s v="Cancelled"/>
    <x v="0"/>
  </r>
  <r>
    <s v="ORD1098"/>
    <x v="2"/>
    <x v="3"/>
    <x v="4"/>
    <n v="9"/>
    <n v="491"/>
    <n v="4419"/>
    <x v="98"/>
    <x v="0"/>
    <n v="4781"/>
    <s v="Pending"/>
    <x v="1"/>
  </r>
  <r>
    <s v="ORD1099"/>
    <x v="4"/>
    <x v="0"/>
    <x v="4"/>
    <n v="24"/>
    <n v="101"/>
    <n v="2424"/>
    <x v="99"/>
    <x v="1"/>
    <n v="3656"/>
    <s v="Pending"/>
    <x v="1"/>
  </r>
  <r>
    <s v="ORD1100"/>
    <x v="3"/>
    <x v="1"/>
    <x v="3"/>
    <n v="1"/>
    <n v="317"/>
    <n v="317"/>
    <x v="100"/>
    <x v="1"/>
    <n v="3656"/>
    <s v="Delivered"/>
    <x v="2"/>
  </r>
  <r>
    <s v="ORD1101"/>
    <x v="5"/>
    <x v="0"/>
    <x v="2"/>
    <n v="44"/>
    <n v="344"/>
    <n v="15136"/>
    <x v="101"/>
    <x v="2"/>
    <n v="5269"/>
    <s v="Pending"/>
    <x v="1"/>
  </r>
  <r>
    <s v="ORD1102"/>
    <x v="5"/>
    <x v="0"/>
    <x v="3"/>
    <n v="8"/>
    <n v="435"/>
    <n v="3480"/>
    <x v="102"/>
    <x v="4"/>
    <n v="4966"/>
    <s v="Pending"/>
    <x v="1"/>
  </r>
  <r>
    <s v="ORD1103"/>
    <x v="2"/>
    <x v="0"/>
    <x v="2"/>
    <n v="24"/>
    <n v="436"/>
    <n v="10464"/>
    <x v="103"/>
    <x v="3"/>
    <n v="2676"/>
    <s v="Pending"/>
    <x v="1"/>
  </r>
  <r>
    <s v="ORD1104"/>
    <x v="6"/>
    <x v="0"/>
    <x v="0"/>
    <n v="11"/>
    <n v="162"/>
    <n v="1782"/>
    <x v="104"/>
    <x v="3"/>
    <n v="2676"/>
    <s v="Pending"/>
    <x v="1"/>
  </r>
  <r>
    <s v="ORD1105"/>
    <x v="7"/>
    <x v="3"/>
    <x v="1"/>
    <n v="17"/>
    <n v="150"/>
    <n v="2550"/>
    <x v="105"/>
    <x v="1"/>
    <n v="3656"/>
    <s v="Cancelled"/>
    <x v="0"/>
  </r>
  <r>
    <s v="ORD1106"/>
    <x v="6"/>
    <x v="3"/>
    <x v="0"/>
    <n v="8"/>
    <n v="162"/>
    <n v="1296"/>
    <x v="106"/>
    <x v="4"/>
    <n v="4966"/>
    <s v="Cancelled"/>
    <x v="0"/>
  </r>
  <r>
    <s v="ORD1107"/>
    <x v="7"/>
    <x v="1"/>
    <x v="1"/>
    <n v="35"/>
    <n v="489"/>
    <n v="17115"/>
    <x v="107"/>
    <x v="4"/>
    <n v="4966"/>
    <s v="Cancelled"/>
    <x v="0"/>
  </r>
  <r>
    <s v="ORD1108"/>
    <x v="9"/>
    <x v="1"/>
    <x v="4"/>
    <n v="35"/>
    <n v="130"/>
    <n v="4550"/>
    <x v="108"/>
    <x v="4"/>
    <n v="4966"/>
    <s v="Cancelled"/>
    <x v="0"/>
  </r>
  <r>
    <s v="ORD1109"/>
    <x v="3"/>
    <x v="1"/>
    <x v="4"/>
    <n v="33"/>
    <n v="236"/>
    <n v="7788"/>
    <x v="109"/>
    <x v="2"/>
    <n v="5269"/>
    <s v="Cancelled"/>
    <x v="0"/>
  </r>
  <r>
    <s v="ORD1110"/>
    <x v="4"/>
    <x v="3"/>
    <x v="4"/>
    <n v="5"/>
    <n v="162"/>
    <n v="810"/>
    <x v="110"/>
    <x v="3"/>
    <n v="2676"/>
    <s v="Delivered"/>
    <x v="2"/>
  </r>
  <r>
    <s v="ORD1111"/>
    <x v="5"/>
    <x v="1"/>
    <x v="2"/>
    <n v="42"/>
    <n v="51"/>
    <n v="2142"/>
    <x v="111"/>
    <x v="4"/>
    <n v="4966"/>
    <s v="Pending"/>
    <x v="1"/>
  </r>
  <r>
    <s v="ORD1112"/>
    <x v="8"/>
    <x v="0"/>
    <x v="1"/>
    <n v="39"/>
    <n v="179"/>
    <n v="6981"/>
    <x v="112"/>
    <x v="2"/>
    <n v="5269"/>
    <s v="Delivered"/>
    <x v="2"/>
  </r>
  <r>
    <s v="ORD1113"/>
    <x v="0"/>
    <x v="3"/>
    <x v="4"/>
    <n v="41"/>
    <n v="269"/>
    <n v="11029"/>
    <x v="113"/>
    <x v="0"/>
    <n v="4781"/>
    <s v="Pending"/>
    <x v="1"/>
  </r>
  <r>
    <s v="ORD1114"/>
    <x v="1"/>
    <x v="1"/>
    <x v="3"/>
    <n v="28"/>
    <n v="103"/>
    <n v="2884"/>
    <x v="114"/>
    <x v="1"/>
    <n v="3656"/>
    <s v="Pending"/>
    <x v="1"/>
  </r>
  <r>
    <s v="ORD1115"/>
    <x v="0"/>
    <x v="0"/>
    <x v="1"/>
    <n v="7"/>
    <n v="392"/>
    <n v="2744"/>
    <x v="115"/>
    <x v="3"/>
    <n v="2676"/>
    <s v="Pending"/>
    <x v="1"/>
  </r>
  <r>
    <s v="ORD1116"/>
    <x v="4"/>
    <x v="1"/>
    <x v="1"/>
    <n v="9"/>
    <n v="273"/>
    <n v="2457"/>
    <x v="116"/>
    <x v="3"/>
    <n v="2676"/>
    <s v="Delivered"/>
    <x v="2"/>
  </r>
  <r>
    <s v="ORD1117"/>
    <x v="4"/>
    <x v="2"/>
    <x v="2"/>
    <n v="8"/>
    <n v="274"/>
    <n v="2192"/>
    <x v="117"/>
    <x v="1"/>
    <n v="3656"/>
    <s v="Pending"/>
    <x v="1"/>
  </r>
  <r>
    <s v="ORD1118"/>
    <x v="7"/>
    <x v="1"/>
    <x v="0"/>
    <n v="12"/>
    <n v="434"/>
    <n v="5208"/>
    <x v="118"/>
    <x v="0"/>
    <n v="4781"/>
    <s v="Pending"/>
    <x v="1"/>
  </r>
  <r>
    <s v="ORD1119"/>
    <x v="6"/>
    <x v="2"/>
    <x v="2"/>
    <n v="34"/>
    <n v="452"/>
    <n v="15368"/>
    <x v="119"/>
    <x v="2"/>
    <n v="5269"/>
    <s v="Cancelle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7A0F8B-294F-427B-91D4-19F37D5B6895}" name="Sales Against Targe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B55:C56" firstHeaderRow="0" firstDataRow="1" firstDataCol="0"/>
  <pivotFields count="16">
    <pivotField showAll="0"/>
    <pivotField showAll="0">
      <items count="11">
        <item x="4"/>
        <item x="7"/>
        <item x="5"/>
        <item x="8"/>
        <item x="1"/>
        <item x="2"/>
        <item x="0"/>
        <item x="9"/>
        <item x="3"/>
        <item x="6"/>
        <item t="default"/>
      </items>
    </pivotField>
    <pivotField showAll="0">
      <items count="5">
        <item x="2"/>
        <item x="0"/>
        <item x="3"/>
        <item x="1"/>
        <item t="default"/>
      </items>
    </pivotField>
    <pivotField showAll="0">
      <items count="6">
        <item x="0"/>
        <item x="4"/>
        <item x="1"/>
        <item x="2"/>
        <item x="3"/>
        <item t="default"/>
      </items>
    </pivotField>
    <pivotField numFmtId="1" showAll="0"/>
    <pivotField numFmtId="1" showAll="0"/>
    <pivotField dataField="1" numFmtId="1" showAll="0"/>
    <pivotField numFmtId="164"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showAll="0">
      <items count="6">
        <item x="0"/>
        <item x="2"/>
        <item x="1"/>
        <item x="4"/>
        <item x="3"/>
        <item t="default"/>
      </items>
    </pivotField>
    <pivotField dataField="1" numFmtI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Sales" fld="6" baseField="0" baseItem="0" numFmtId="1"/>
    <dataField name="Sum of Target" fld="9" baseField="0" baseItem="0" numFmtId="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dateBetween" evalOrder="-1" id="48"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930A4D-97A1-49C9-92A1-1F56F3FDEC28}" name="Avg Units Sold"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7:D8" firstHeaderRow="1" firstDataRow="1" firstDataCol="0"/>
  <pivotFields count="16">
    <pivotField showAll="0"/>
    <pivotField showAll="0">
      <items count="11">
        <item x="4"/>
        <item x="7"/>
        <item x="5"/>
        <item x="8"/>
        <item x="1"/>
        <item x="2"/>
        <item x="0"/>
        <item x="9"/>
        <item x="3"/>
        <item x="6"/>
        <item t="default"/>
      </items>
    </pivotField>
    <pivotField showAll="0">
      <items count="5">
        <item x="2"/>
        <item x="0"/>
        <item x="3"/>
        <item x="1"/>
        <item t="default"/>
      </items>
    </pivotField>
    <pivotField showAll="0">
      <items count="6">
        <item x="0"/>
        <item x="4"/>
        <item x="1"/>
        <item x="2"/>
        <item x="3"/>
        <item t="default"/>
      </items>
    </pivotField>
    <pivotField dataField="1" numFmtId="1" showAll="0"/>
    <pivotField numFmtId="1" showAll="0"/>
    <pivotField numFmtId="1" showAll="0"/>
    <pivotField numFmtId="164"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showAll="0">
      <items count="6">
        <item x="0"/>
        <item x="2"/>
        <item x="1"/>
        <item x="4"/>
        <item x="3"/>
        <item t="default"/>
      </items>
    </pivotField>
    <pivotField numFmtI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Items count="1">
    <i/>
  </rowItems>
  <colItems count="1">
    <i/>
  </colItems>
  <dataFields count="1">
    <dataField name="Average of Units Sold" fld="4" subtotal="average" baseField="0" baseItem="0" numFmtId="1"/>
  </dataFields>
  <pivotTableStyleInfo name="PivotStyleLight16" showRowHeaders="1" showColHeaders="1" showRowStripes="0" showColStripes="0" showLastColumn="1"/>
  <filters count="1">
    <filter fld="7" type="dateBetween" evalOrder="-1" id="48"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71AF0-2220-45B7-8999-3F738E8125B8}" name="Sales Representative Performanc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I55:K61" firstHeaderRow="0" firstDataRow="1" firstDataCol="1"/>
  <pivotFields count="16">
    <pivotField showAll="0"/>
    <pivotField showAll="0">
      <items count="11">
        <item x="4"/>
        <item x="7"/>
        <item x="5"/>
        <item x="8"/>
        <item x="1"/>
        <item x="2"/>
        <item x="0"/>
        <item x="9"/>
        <item x="3"/>
        <item x="6"/>
        <item t="default"/>
      </items>
    </pivotField>
    <pivotField showAll="0">
      <items count="5">
        <item x="2"/>
        <item x="0"/>
        <item x="3"/>
        <item x="1"/>
        <item t="default"/>
      </items>
    </pivotField>
    <pivotField showAll="0">
      <items count="6">
        <item x="0"/>
        <item x="4"/>
        <item x="1"/>
        <item x="2"/>
        <item x="3"/>
        <item t="default"/>
      </items>
    </pivotField>
    <pivotField numFmtId="1" showAll="0"/>
    <pivotField numFmtId="1" showAll="0"/>
    <pivotField dataField="1" numFmtId="1" showAll="0"/>
    <pivotField numFmtId="164"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axis="axisRow" showAll="0" sortType="descending">
      <items count="6">
        <item x="0"/>
        <item x="2"/>
        <item x="1"/>
        <item x="4"/>
        <item x="3"/>
        <item t="default"/>
      </items>
      <autoSortScope>
        <pivotArea dataOnly="0" outline="0" fieldPosition="0">
          <references count="1">
            <reference field="4294967294" count="1" selected="0">
              <x v="0"/>
            </reference>
          </references>
        </pivotArea>
      </autoSortScope>
    </pivotField>
    <pivotField dataField="1" numFmtI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8"/>
  </rowFields>
  <rowItems count="6">
    <i>
      <x v="1"/>
    </i>
    <i>
      <x v="2"/>
    </i>
    <i>
      <x v="3"/>
    </i>
    <i>
      <x v="4"/>
    </i>
    <i>
      <x/>
    </i>
    <i t="grand">
      <x/>
    </i>
  </rowItems>
  <colFields count="1">
    <field x="-2"/>
  </colFields>
  <colItems count="2">
    <i>
      <x/>
    </i>
    <i i="1">
      <x v="1"/>
    </i>
  </colItems>
  <dataFields count="2">
    <dataField name="Sum of Sales" fld="6" baseField="0" baseItem="0" numFmtId="1"/>
    <dataField name="Sum of Target" fld="9" baseField="0" baseItem="0" numFmtId="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dateBetween" evalOrder="-1" id="48"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C295AD-3C9D-45B3-870A-B547204ED952}" name="Order Status Rat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B21:C25" firstHeaderRow="1" firstDataRow="1" firstDataCol="1"/>
  <pivotFields count="16">
    <pivotField showAll="0"/>
    <pivotField showAll="0">
      <items count="11">
        <item x="4"/>
        <item x="7"/>
        <item x="5"/>
        <item x="8"/>
        <item x="1"/>
        <item x="2"/>
        <item x="0"/>
        <item x="9"/>
        <item x="3"/>
        <item x="6"/>
        <item t="default"/>
      </items>
    </pivotField>
    <pivotField showAll="0">
      <items count="5">
        <item x="2"/>
        <item x="0"/>
        <item x="3"/>
        <item x="1"/>
        <item t="default"/>
      </items>
    </pivotField>
    <pivotField showAll="0">
      <items count="6">
        <item x="0"/>
        <item x="4"/>
        <item x="1"/>
        <item x="2"/>
        <item x="3"/>
        <item t="default"/>
      </items>
    </pivotField>
    <pivotField numFmtId="1" showAll="0"/>
    <pivotField numFmtId="1" showAll="0"/>
    <pivotField numFmtId="1" showAll="0"/>
    <pivotField numFmtId="164"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showAll="0">
      <items count="6">
        <item x="0"/>
        <item x="2"/>
        <item x="1"/>
        <item x="4"/>
        <item x="3"/>
        <item t="default"/>
      </items>
    </pivotField>
    <pivotField numFmtId="1" showAll="0"/>
    <pivotField showAll="0"/>
    <pivotField axis="axisRow" dataField="1" showAll="0">
      <items count="4">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11"/>
  </rowFields>
  <rowItems count="4">
    <i>
      <x/>
    </i>
    <i>
      <x v="1"/>
    </i>
    <i>
      <x v="2"/>
    </i>
    <i t="grand">
      <x/>
    </i>
  </rowItems>
  <colItems count="1">
    <i/>
  </colItems>
  <dataFields count="1">
    <dataField name="Count of Order Flag" fld="11" subtotal="count" showDataAs="percentOfTotal" baseField="0" baseItem="0" numFmtId="10"/>
  </dataFields>
  <formats count="4">
    <format dxfId="53">
      <pivotArea collapsedLevelsAreSubtotals="1" fieldPosition="0">
        <references count="1">
          <reference field="11" count="1">
            <x v="0"/>
          </reference>
        </references>
      </pivotArea>
    </format>
    <format dxfId="52">
      <pivotArea collapsedLevelsAreSubtotals="1" fieldPosition="0">
        <references count="1">
          <reference field="11" count="1">
            <x v="1"/>
          </reference>
        </references>
      </pivotArea>
    </format>
    <format dxfId="51">
      <pivotArea collapsedLevelsAreSubtotals="1" fieldPosition="0">
        <references count="1">
          <reference field="11" count="1">
            <x v="2"/>
          </reference>
        </references>
      </pivotArea>
    </format>
    <format dxfId="50">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1" count="1" selected="0">
            <x v="0"/>
          </reference>
        </references>
      </pivotArea>
    </chartFormat>
    <chartFormat chart="3" format="7">
      <pivotArea type="data" outline="0" fieldPosition="0">
        <references count="2">
          <reference field="4294967294" count="1" selected="0">
            <x v="0"/>
          </reference>
          <reference field="11" count="1" selected="0">
            <x v="1"/>
          </reference>
        </references>
      </pivotArea>
    </chartFormat>
    <chartFormat chart="3" format="8">
      <pivotArea type="data" outline="0" fieldPosition="0">
        <references count="2">
          <reference field="4294967294" count="1" selected="0">
            <x v="0"/>
          </reference>
          <reference field="11" count="1" selected="0">
            <x v="2"/>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filters count="1">
    <filter fld="7" type="dateBetween" evalOrder="-1" id="48"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274BB5-2744-4AB7-BD39-278F998A76A3}" name="Total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7:B8" firstHeaderRow="1" firstDataRow="1" firstDataCol="0"/>
  <pivotFields count="16">
    <pivotField showAll="0"/>
    <pivotField showAll="0">
      <items count="11">
        <item x="4"/>
        <item x="7"/>
        <item x="5"/>
        <item x="8"/>
        <item x="1"/>
        <item x="2"/>
        <item x="0"/>
        <item x="9"/>
        <item x="3"/>
        <item x="6"/>
        <item t="default"/>
      </items>
    </pivotField>
    <pivotField showAll="0"/>
    <pivotField showAll="0">
      <items count="6">
        <item x="0"/>
        <item x="4"/>
        <item x="1"/>
        <item x="2"/>
        <item x="3"/>
        <item t="default"/>
      </items>
    </pivotField>
    <pivotField numFmtId="1" showAll="0"/>
    <pivotField numFmtId="1" showAll="0"/>
    <pivotField dataField="1" numFmtId="1" showAll="0"/>
    <pivotField numFmtId="164"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showAll="0"/>
    <pivotField numFmtI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Items count="1">
    <i/>
  </rowItems>
  <colItems count="1">
    <i/>
  </colItems>
  <dataFields count="1">
    <dataField name="Sum of Sales" fld="6" baseField="0" baseItem="0" numFmtId="1"/>
  </dataFields>
  <pivotTableStyleInfo name="PivotStyleLight16" showRowHeaders="1" showColHeaders="1" showRowStripes="0" showColStripes="0" showLastColumn="1"/>
  <filters count="1">
    <filter fld="7" type="dateBetween" evalOrder="-1" id="48"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82EA77-54B8-43BC-9288-04F583BE1B59}" name="Sales by Regio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I29:J34" firstHeaderRow="1" firstDataRow="1" firstDataCol="1"/>
  <pivotFields count="16">
    <pivotField showAll="0"/>
    <pivotField showAll="0">
      <items count="11">
        <item x="4"/>
        <item x="7"/>
        <item x="5"/>
        <item x="8"/>
        <item x="1"/>
        <item x="2"/>
        <item x="0"/>
        <item x="9"/>
        <item x="3"/>
        <item x="6"/>
        <item t="default"/>
      </items>
    </pivotField>
    <pivotField axis="axisRow" showAll="0" sortType="ascending">
      <items count="5">
        <item x="2"/>
        <item x="0"/>
        <item x="3"/>
        <item x="1"/>
        <item t="default"/>
      </items>
      <autoSortScope>
        <pivotArea dataOnly="0" outline="0" fieldPosition="0">
          <references count="1">
            <reference field="4294967294" count="1" selected="0">
              <x v="0"/>
            </reference>
          </references>
        </pivotArea>
      </autoSortScope>
    </pivotField>
    <pivotField showAll="0">
      <items count="6">
        <item x="0"/>
        <item x="4"/>
        <item x="1"/>
        <item x="2"/>
        <item x="3"/>
        <item t="default"/>
      </items>
    </pivotField>
    <pivotField numFmtId="1" showAll="0"/>
    <pivotField numFmtId="1" showAll="0"/>
    <pivotField dataField="1" numFmtId="1" showAll="0"/>
    <pivotField numFmtId="164"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showAll="0">
      <items count="6">
        <item x="0"/>
        <item x="2"/>
        <item x="1"/>
        <item x="4"/>
        <item x="3"/>
        <item t="default"/>
      </items>
    </pivotField>
    <pivotField numFmtId="1" showAll="0"/>
    <pivotField showAll="0"/>
    <pivotField showAll="0">
      <items count="4">
        <item x="0"/>
        <item x="2"/>
        <item x="1"/>
        <item t="default"/>
      </items>
    </pivotField>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2"/>
  </rowFields>
  <rowItems count="5">
    <i>
      <x/>
    </i>
    <i>
      <x v="3"/>
    </i>
    <i>
      <x v="1"/>
    </i>
    <i>
      <x v="2"/>
    </i>
    <i t="grand">
      <x/>
    </i>
  </rowItems>
  <colItems count="1">
    <i/>
  </colItems>
  <dataFields count="1">
    <dataField name="Sum of Sales" fld="6" baseField="0" baseItem="0" numFmtId="1"/>
  </dataFields>
  <chartFormats count="10">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2" count="1" selected="0">
            <x v="0"/>
          </reference>
        </references>
      </pivotArea>
    </chartFormat>
    <chartFormat chart="10" format="12">
      <pivotArea type="data" outline="0" fieldPosition="0">
        <references count="2">
          <reference field="4294967294" count="1" selected="0">
            <x v="0"/>
          </reference>
          <reference field="2" count="1" selected="0">
            <x v="3"/>
          </reference>
        </references>
      </pivotArea>
    </chartFormat>
    <chartFormat chart="10" format="13">
      <pivotArea type="data" outline="0" fieldPosition="0">
        <references count="2">
          <reference field="4294967294" count="1" selected="0">
            <x v="0"/>
          </reference>
          <reference field="2" count="1" selected="0">
            <x v="1"/>
          </reference>
        </references>
      </pivotArea>
    </chartFormat>
    <chartFormat chart="10" format="14">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7">
      <pivotArea type="data" outline="0" fieldPosition="0">
        <references count="2">
          <reference field="4294967294" count="1" selected="0">
            <x v="0"/>
          </reference>
          <reference field="2" count="1" selected="0">
            <x v="3"/>
          </reference>
        </references>
      </pivotArea>
    </chartFormat>
    <chartFormat chart="0" format="8">
      <pivotArea type="data" outline="0" fieldPosition="0">
        <references count="2">
          <reference field="4294967294" count="1" selected="0">
            <x v="0"/>
          </reference>
          <reference field="2" count="1" selected="0">
            <x v="1"/>
          </reference>
        </references>
      </pivotArea>
    </chartFormat>
    <chartFormat chart="0" format="9">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filters count="1">
    <filter fld="7" type="dateBetween" evalOrder="-1" id="56"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20D35E-0FBC-4D7F-B6EE-029388EFCC16}" name="Product Demand"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F7:G13" firstHeaderRow="1" firstDataRow="1" firstDataCol="1"/>
  <pivotFields count="16">
    <pivotField showAll="0"/>
    <pivotField showAll="0">
      <items count="11">
        <item x="4"/>
        <item x="7"/>
        <item x="5"/>
        <item x="8"/>
        <item x="1"/>
        <item x="2"/>
        <item x="0"/>
        <item x="9"/>
        <item x="3"/>
        <item x="6"/>
        <item t="default"/>
      </items>
    </pivotField>
    <pivotField showAll="0">
      <items count="5">
        <item x="2"/>
        <item x="0"/>
        <item x="3"/>
        <item x="1"/>
        <item t="default"/>
      </items>
    </pivotField>
    <pivotField axis="axisRow" showAll="0" sortType="ascending">
      <items count="6">
        <item x="0"/>
        <item x="4"/>
        <item x="1"/>
        <item x="2"/>
        <item x="3"/>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 numFmtId="1" showAll="0"/>
    <pivotField numFmtId="164"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showAll="0">
      <items count="6">
        <item x="0"/>
        <item x="2"/>
        <item x="1"/>
        <item x="4"/>
        <item x="3"/>
        <item t="default"/>
      </items>
    </pivotField>
    <pivotField numFmtI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ragToRow="0" dragToCol="0" dragToPage="0" showAll="0" defaultSubtotal="0"/>
  </pivotFields>
  <rowFields count="1">
    <field x="3"/>
  </rowFields>
  <rowItems count="6">
    <i>
      <x/>
    </i>
    <i>
      <x v="3"/>
    </i>
    <i>
      <x v="4"/>
    </i>
    <i>
      <x v="1"/>
    </i>
    <i>
      <x v="2"/>
    </i>
    <i t="grand">
      <x/>
    </i>
  </rowItems>
  <colItems count="1">
    <i/>
  </colItems>
  <dataFields count="1">
    <dataField name="Sum of Units Sold" fld="4" baseField="0" baseItem="0" numFmtId="1"/>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48"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134279-B009-44B1-AAB8-C5B90BC7B49D}" name="Percent Target Achieved"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7:K8" firstHeaderRow="0" firstDataRow="1" firstDataCol="0"/>
  <pivotFields count="16">
    <pivotField showAll="0"/>
    <pivotField showAll="0">
      <items count="11">
        <item x="4"/>
        <item x="7"/>
        <item x="5"/>
        <item x="8"/>
        <item x="1"/>
        <item x="2"/>
        <item x="0"/>
        <item x="9"/>
        <item x="3"/>
        <item x="6"/>
        <item t="default"/>
      </items>
    </pivotField>
    <pivotField showAll="0">
      <items count="5">
        <item x="2"/>
        <item x="0"/>
        <item x="3"/>
        <item x="1"/>
        <item t="default"/>
      </items>
    </pivotField>
    <pivotField showAll="0">
      <items count="6">
        <item x="0"/>
        <item x="4"/>
        <item x="1"/>
        <item x="2"/>
        <item x="3"/>
        <item t="default"/>
      </items>
    </pivotField>
    <pivotField numFmtId="1" showAll="0"/>
    <pivotField numFmtId="1" showAll="0"/>
    <pivotField dataField="1" numFmtId="1" showAll="0"/>
    <pivotField numFmtId="164"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showAll="0">
      <items count="6">
        <item x="0"/>
        <item x="2"/>
        <item x="1"/>
        <item x="4"/>
        <item x="3"/>
        <item t="default"/>
      </items>
    </pivotField>
    <pivotField dataField="1" numFmtI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 dragToRow="0" dragToCol="0" dragToPage="0" showAll="0" defaultSubtotal="0"/>
    <pivotField dataField="1" dragToRow="0" dragToCol="0" dragToPage="0" showAll="0" defaultSubtotal="0"/>
  </pivotFields>
  <rowItems count="1">
    <i/>
  </rowItems>
  <colFields count="1">
    <field x="-2"/>
  </colFields>
  <colItems count="3">
    <i>
      <x/>
    </i>
    <i i="1">
      <x v="1"/>
    </i>
    <i i="2">
      <x v="2"/>
    </i>
  </colItems>
  <dataFields count="3">
    <dataField name="Sum of Sales" fld="6" baseField="0" baseItem="0" numFmtId="1"/>
    <dataField name="Sum of Target" fld="9" baseField="0" baseItem="0" numFmtId="1"/>
    <dataField name="Sum of Percent target achieved" fld="15" baseField="0" baseItem="0" numFmtId="165"/>
  </dataFields>
  <formats count="1">
    <format dxfId="54">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filters count="1">
    <filter fld="7" type="dateBetween" evalOrder="-1" id="48"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60C1C4-883B-4F03-8713-459EC2CC6044}" name="Sales Trend over tim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B30:C35" firstHeaderRow="1" firstDataRow="1" firstDataCol="1"/>
  <pivotFields count="16">
    <pivotField showAll="0"/>
    <pivotField showAll="0">
      <items count="11">
        <item x="4"/>
        <item x="7"/>
        <item x="5"/>
        <item x="8"/>
        <item x="1"/>
        <item x="2"/>
        <item x="0"/>
        <item x="9"/>
        <item x="3"/>
        <item x="6"/>
        <item t="default"/>
      </items>
    </pivotField>
    <pivotField showAll="0">
      <items count="5">
        <item x="2"/>
        <item x="0"/>
        <item x="3"/>
        <item x="1"/>
        <item t="default"/>
      </items>
    </pivotField>
    <pivotField showAll="0">
      <items count="6">
        <item x="0"/>
        <item x="4"/>
        <item x="1"/>
        <item x="2"/>
        <item x="3"/>
        <item t="default"/>
      </items>
    </pivotField>
    <pivotField numFmtId="1" showAll="0"/>
    <pivotField numFmtId="1" showAll="0"/>
    <pivotField dataField="1" numFmtId="1" showAll="0"/>
    <pivotField axis="axisRow" numFmtId="164" showAll="0">
      <items count="1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t="default"/>
      </items>
    </pivotField>
    <pivotField showAll="0">
      <items count="6">
        <item x="0"/>
        <item x="2"/>
        <item x="1"/>
        <item x="4"/>
        <item x="3"/>
        <item t="default"/>
      </items>
    </pivotField>
    <pivotField numFmtId="1" showAll="0"/>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dragToRow="0" dragToCol="0" dragToPage="0" showAll="0" defaultSubtotal="0"/>
    <pivotField dragToRow="0" dragToCol="0" dragToPage="0" showAll="0" defaultSubtotal="0"/>
  </pivotFields>
  <rowFields count="3">
    <field x="13"/>
    <field x="12"/>
    <field x="7"/>
  </rowFields>
  <rowItems count="5">
    <i>
      <x v="1"/>
    </i>
    <i>
      <x v="2"/>
    </i>
    <i>
      <x v="3"/>
    </i>
    <i>
      <x v="4"/>
    </i>
    <i t="grand">
      <x/>
    </i>
  </rowItems>
  <colItems count="1">
    <i/>
  </colItems>
  <dataFields count="1">
    <dataField name="Sum of Sales" fld="6" baseField="0" baseItem="0" numFmtId="1"/>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Between" evalOrder="-1" id="48" name="Order Date">
      <autoFilter ref="A1">
        <filterColumn colId="0">
          <customFilters and="1">
            <customFilter operator="greaterThanOrEqual" val="45292"/>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1" xr10:uid="{C7298877-87B5-417B-BA1E-B9EFF0CAC761}" sourceName="Customer Name">
  <pivotTables>
    <pivotTable tabId="11" name="Sales by Region"/>
    <pivotTable tabId="11" name="Avg Units Sold"/>
    <pivotTable tabId="11" name="Order Status Rate"/>
    <pivotTable tabId="11" name="Percent Target Achieved"/>
    <pivotTable tabId="11" name="Product Demand"/>
    <pivotTable tabId="11" name="Sales Against Target"/>
    <pivotTable tabId="11" name="Sales Representative Performance"/>
    <pivotTable tabId="11" name="Sales Trend over time"/>
    <pivotTable tabId="11" name="Total Sales"/>
  </pivotTables>
  <data>
    <tabular pivotCacheId="1156079632">
      <items count="10">
        <i x="4" s="1"/>
        <i x="7" s="1"/>
        <i x="5" s="1"/>
        <i x="8" s="1"/>
        <i x="1" s="1"/>
        <i x="2" s="1"/>
        <i x="0" s="1"/>
        <i x="9"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C7168B78-4BEB-484D-A558-9C98C292D905}" sourceName="Product">
  <pivotTables>
    <pivotTable tabId="11" name="Sales by Region"/>
    <pivotTable tabId="11" name="Avg Units Sold"/>
    <pivotTable tabId="11" name="Order Status Rate"/>
    <pivotTable tabId="11" name="Percent Target Achieved"/>
    <pivotTable tabId="11" name="Product Demand"/>
    <pivotTable tabId="11" name="Sales Against Target"/>
    <pivotTable tabId="11" name="Sales Representative Performance"/>
    <pivotTable tabId="11" name="Sales Trend over time"/>
    <pivotTable tabId="11" name="Total Sales"/>
  </pivotTables>
  <data>
    <tabular pivotCacheId="1156079632">
      <items count="5">
        <i x="0" s="1"/>
        <i x="4"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2F28AD-ABD9-4872-A097-D35ED9A30A05}" sourceName="Region">
  <pivotTables>
    <pivotTable tabId="11" name="Sales Trend over time"/>
    <pivotTable tabId="11" name="Avg Units Sold"/>
    <pivotTable tabId="11" name="Order Status Rate"/>
    <pivotTable tabId="11" name="Percent Target Achieved"/>
    <pivotTable tabId="11" name="Product Demand"/>
    <pivotTable tabId="11" name="Sales Against Target"/>
    <pivotTable tabId="11" name="Sales by Region"/>
    <pivotTable tabId="11" name="Sales Representative Performance"/>
  </pivotTables>
  <data>
    <tabular pivotCacheId="1156079632">
      <items count="4">
        <i x="2"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D5DD9B88-4DF0-4C94-8ADF-1EDE244290C3}" sourceName="Sales Rep">
  <pivotTables>
    <pivotTable tabId="11" name="Sales Trend over time"/>
    <pivotTable tabId="11" name="Avg Units Sold"/>
    <pivotTable tabId="11" name="Order Status Rate"/>
    <pivotTable tabId="11" name="Percent Target Achieved"/>
    <pivotTable tabId="11" name="Product Demand"/>
    <pivotTable tabId="11" name="Sales Against Target"/>
    <pivotTable tabId="11" name="Sales by Region"/>
    <pivotTable tabId="11" name="Sales Representative Performance"/>
  </pivotTables>
  <data>
    <tabular pivotCacheId="1156079632">
      <items count="5">
        <i x="0" s="1"/>
        <i x="2"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Name 1" xr10:uid="{543B708D-C82D-4478-A9CE-D08A9B6C537B}" cache="Slicer_Customer_Name1" caption="Customer Name" style="Default slice" rowHeight="234950"/>
  <slicer name="Product 1" xr10:uid="{0183497C-D2FE-45B5-8D23-DB1427A7CA46}" cache="Slicer_Product1" caption="Product" startItem="2" style="Default slice" rowHeight="234950"/>
  <slicer name="Region" xr10:uid="{F7C4F12C-2617-4284-934C-D006513A0113}" cache="Slicer_Region" caption="Region" style="Default slice" rowHeight="234950"/>
  <slicer name="Sales Rep" xr10:uid="{0E3DF389-8F7B-47B7-88EE-702FD7BED6FC}" cache="Slicer_Sales_Rep" caption="Sales Rep" startItem="2" style="Default slic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D9C561-9369-415F-93D5-8BD575DD9AD4}" name="Table1" displayName="Table1" ref="A1:L121" totalsRowShown="0">
  <tableColumns count="12">
    <tableColumn id="1" xr3:uid="{016B085E-CFAC-4F00-ACD2-277530FDEDED}" name="Order ID"/>
    <tableColumn id="2" xr3:uid="{1CD8BAD8-A686-4061-AD34-4A28438CE4A6}" name="Customer Name"/>
    <tableColumn id="3" xr3:uid="{AF0E2CAD-A3ED-4D35-B8F4-CD20174CA5BE}" name="Region"/>
    <tableColumn id="4" xr3:uid="{643D1ADF-C23B-485A-A5C0-5375E84802F4}" name="Product"/>
    <tableColumn id="5" xr3:uid="{E44D6CDD-B733-4D67-8D55-88F5CFD4C7E5}" name="Units Sold" dataDxfId="62"/>
    <tableColumn id="6" xr3:uid="{8F09AD21-C894-4C6A-8A26-5401192FEF79}" name="Unit Price" dataDxfId="61"/>
    <tableColumn id="7" xr3:uid="{4A34ABF7-E6D7-4BD7-ADDC-227BE8B84112}" name="Sales" dataDxfId="60">
      <calculatedColumnFormula>(E2*F2)</calculatedColumnFormula>
    </tableColumn>
    <tableColumn id="8" xr3:uid="{37E1C89E-0827-41F4-8EA8-BE05A9FE48A7}" name="Order Date" dataDxfId="59"/>
    <tableColumn id="9" xr3:uid="{D7115521-73BE-482F-82C7-735077E6E0EB}" name="Sales Rep"/>
    <tableColumn id="10" xr3:uid="{2FD72626-BB9A-4F10-9701-F39689ABE2C9}" name="Target" dataDxfId="58">
      <calculatedColumnFormula>IFERROR(VLOOKUP(Table1[[#This Row],[Sales Rep]],Table2[#All],2,FALSE), "Not found")</calculatedColumnFormula>
    </tableColumn>
    <tableColumn id="11" xr3:uid="{404EB312-C901-4457-B1A3-BAB810D6ABFF}" name="Status"/>
    <tableColumn id="12" xr3:uid="{18E319CA-8D16-420B-8C04-777126628993}" name="Order Flag">
      <calculatedColumnFormula>IF(K2="Delivered","Completed",IF(K2="Pending","In progress","Cancelled"))</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2C20AF-9366-4616-8F64-8B9644156753}" name="Table2" displayName="Table2" ref="A1:B6" totalsRowShown="0" headerRowDxfId="57" headerRowBorderDxfId="56" tableBorderDxfId="55">
  <autoFilter ref="A1:B6" xr:uid="{FF2C20AF-9366-4616-8F64-8B9644156753}"/>
  <tableColumns count="2">
    <tableColumn id="1" xr3:uid="{6A13D060-926D-4D0B-B2B5-52E009F49F6E}" name="Sales_Rep"/>
    <tableColumn id="2" xr3:uid="{6B40011B-6AAF-4746-A5C0-048273553249}" name="Targe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6DCA7FD-8C09-4C52-B224-FF55B6646577}" sourceName="Order Date">
  <pivotTables>
    <pivotTable tabId="11" name="Sales by Region"/>
    <pivotTable tabId="11" name="Avg Units Sold"/>
    <pivotTable tabId="11" name="Order Status Rate"/>
    <pivotTable tabId="11" name="Percent Target Achieved"/>
    <pivotTable tabId="11" name="Product Demand"/>
    <pivotTable tabId="11" name="Sales Against Target"/>
    <pivotTable tabId="11" name="Sales Representative Performance"/>
    <pivotTable tabId="11" name="Sales Trend over time"/>
    <pivotTable tabId="11" name="Total Sales"/>
  </pivotTables>
  <state minimalRefreshVersion="6" lastRefreshVersion="6" pivotCacheId="1156079632" filterType="dateBetween">
    <selection startDate="2024-01-01T00:00:00" endDate="2024-12-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A2E3D19-732B-4DDB-929C-2DF207D27D3F}" cache="NativeTimeline_Order_Date" caption="Order Date" level="2" selectionLevel="0" scrollPosition="2024-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1"/>
  <sheetViews>
    <sheetView topLeftCell="A2" workbookViewId="0">
      <selection activeCell="B9" sqref="B9"/>
    </sheetView>
  </sheetViews>
  <sheetFormatPr defaultRowHeight="14.4" x14ac:dyDescent="0.3"/>
  <cols>
    <col min="1" max="1" width="11.33203125" customWidth="1"/>
    <col min="2" max="2" width="18" customWidth="1"/>
    <col min="3" max="3" width="11.6640625" customWidth="1"/>
    <col min="4" max="4" width="11.33203125" customWidth="1"/>
    <col min="5" max="5" width="12" style="8" customWidth="1"/>
    <col min="6" max="7" width="11.77734375" style="8" customWidth="1"/>
    <col min="8" max="8" width="21.33203125" style="3" customWidth="1"/>
    <col min="9" max="9" width="16.21875" customWidth="1"/>
    <col min="10" max="10" width="16.21875" style="8" customWidth="1"/>
    <col min="11" max="11" width="13.109375" customWidth="1"/>
    <col min="12" max="12" width="13.77734375" customWidth="1"/>
  </cols>
  <sheetData>
    <row r="1" spans="1:12" s="5" customFormat="1" x14ac:dyDescent="0.3">
      <c r="A1" s="1" t="s">
        <v>149</v>
      </c>
      <c r="B1" s="1" t="s">
        <v>150</v>
      </c>
      <c r="C1" s="1" t="s">
        <v>0</v>
      </c>
      <c r="D1" s="1" t="s">
        <v>1</v>
      </c>
      <c r="E1" s="9" t="s">
        <v>151</v>
      </c>
      <c r="F1" s="9" t="s">
        <v>152</v>
      </c>
      <c r="G1" s="9" t="s">
        <v>155</v>
      </c>
      <c r="H1" s="2" t="s">
        <v>153</v>
      </c>
      <c r="I1" s="1" t="s">
        <v>154</v>
      </c>
      <c r="J1" s="7" t="s">
        <v>138</v>
      </c>
      <c r="K1" s="4" t="s">
        <v>3</v>
      </c>
      <c r="L1" s="11" t="s">
        <v>159</v>
      </c>
    </row>
    <row r="2" spans="1:12" x14ac:dyDescent="0.3">
      <c r="A2" t="s">
        <v>4</v>
      </c>
      <c r="B2" t="s">
        <v>139</v>
      </c>
      <c r="C2" t="s">
        <v>5</v>
      </c>
      <c r="D2" t="s">
        <v>6</v>
      </c>
      <c r="E2" s="8">
        <v>39</v>
      </c>
      <c r="F2" s="8">
        <v>82</v>
      </c>
      <c r="G2" s="8">
        <f>(E2*F2)</f>
        <v>3198</v>
      </c>
      <c r="H2" s="3">
        <v>45292</v>
      </c>
      <c r="I2" t="s">
        <v>7</v>
      </c>
      <c r="J2" s="8">
        <f>IFERROR(VLOOKUP(Table1[[#This Row],[Sales Rep]],Table2[#All],2,FALSE), "Not found")</f>
        <v>4781</v>
      </c>
      <c r="K2" t="s">
        <v>156</v>
      </c>
      <c r="L2" t="str">
        <f>IF(K2="Delivered","Completed",IF(K2="Pending","In progress","Cancelled"))</f>
        <v>Cancelled</v>
      </c>
    </row>
    <row r="3" spans="1:12" x14ac:dyDescent="0.3">
      <c r="A3" t="s">
        <v>8</v>
      </c>
      <c r="B3" t="s">
        <v>140</v>
      </c>
      <c r="C3" t="s">
        <v>9</v>
      </c>
      <c r="D3" t="s">
        <v>10</v>
      </c>
      <c r="E3" s="8">
        <v>29</v>
      </c>
      <c r="F3" s="8">
        <v>97</v>
      </c>
      <c r="G3" s="8">
        <f t="shared" ref="G3:G66" si="0">(E3*F3)</f>
        <v>2813</v>
      </c>
      <c r="H3" s="3">
        <v>45293</v>
      </c>
      <c r="I3" t="s">
        <v>11</v>
      </c>
      <c r="J3" s="8">
        <f>IFERROR(VLOOKUP(Table1[[#This Row],[Sales Rep]],Table2[#All],2,FALSE), "Not found")</f>
        <v>3656</v>
      </c>
      <c r="K3" t="s">
        <v>157</v>
      </c>
      <c r="L3" t="str">
        <f t="shared" ref="L3:L66" si="1">IF(K3="Delivered","Completed",IF(K3="Pending","In progress","Cancelled"))</f>
        <v>In progress</v>
      </c>
    </row>
    <row r="4" spans="1:12" x14ac:dyDescent="0.3">
      <c r="A4" t="s">
        <v>12</v>
      </c>
      <c r="B4" t="s">
        <v>141</v>
      </c>
      <c r="C4" t="s">
        <v>9</v>
      </c>
      <c r="D4" t="s">
        <v>6</v>
      </c>
      <c r="E4" s="8">
        <v>15</v>
      </c>
      <c r="F4" s="8">
        <v>456</v>
      </c>
      <c r="G4" s="8">
        <f t="shared" si="0"/>
        <v>6840</v>
      </c>
      <c r="H4" s="3">
        <v>45294</v>
      </c>
      <c r="I4" t="s">
        <v>11</v>
      </c>
      <c r="J4" s="8">
        <f>IFERROR(VLOOKUP(Table1[[#This Row],[Sales Rep]],Table2[#All],2,FALSE), "Not found")</f>
        <v>3656</v>
      </c>
      <c r="K4" t="s">
        <v>158</v>
      </c>
      <c r="L4" t="str">
        <f t="shared" si="1"/>
        <v>Completed</v>
      </c>
    </row>
    <row r="5" spans="1:12" x14ac:dyDescent="0.3">
      <c r="A5" t="s">
        <v>13</v>
      </c>
      <c r="B5" t="s">
        <v>142</v>
      </c>
      <c r="C5" t="s">
        <v>9</v>
      </c>
      <c r="D5" t="s">
        <v>14</v>
      </c>
      <c r="E5" s="8">
        <v>43</v>
      </c>
      <c r="F5" s="8">
        <v>111</v>
      </c>
      <c r="G5" s="8">
        <f t="shared" si="0"/>
        <v>4773</v>
      </c>
      <c r="H5" s="3">
        <v>45295</v>
      </c>
      <c r="I5" t="s">
        <v>7</v>
      </c>
      <c r="J5" s="8">
        <f>IFERROR(VLOOKUP(Table1[[#This Row],[Sales Rep]],Table2[#All],2,FALSE), "Not found")</f>
        <v>4781</v>
      </c>
      <c r="K5" t="s">
        <v>158</v>
      </c>
      <c r="L5" t="str">
        <f t="shared" si="1"/>
        <v>Completed</v>
      </c>
    </row>
    <row r="6" spans="1:12" x14ac:dyDescent="0.3">
      <c r="A6" t="s">
        <v>15</v>
      </c>
      <c r="B6" t="s">
        <v>142</v>
      </c>
      <c r="C6" t="s">
        <v>16</v>
      </c>
      <c r="D6" t="s">
        <v>14</v>
      </c>
      <c r="E6" s="8">
        <v>8</v>
      </c>
      <c r="F6" s="8">
        <v>265</v>
      </c>
      <c r="G6" s="8">
        <f t="shared" si="0"/>
        <v>2120</v>
      </c>
      <c r="H6" s="3">
        <v>45296</v>
      </c>
      <c r="I6" t="s">
        <v>11</v>
      </c>
      <c r="J6" s="8">
        <f>IFERROR(VLOOKUP(Table1[[#This Row],[Sales Rep]],Table2[#All],2,FALSE), "Not found")</f>
        <v>3656</v>
      </c>
      <c r="K6" t="s">
        <v>158</v>
      </c>
      <c r="L6" t="str">
        <f t="shared" si="1"/>
        <v>Completed</v>
      </c>
    </row>
    <row r="7" spans="1:12" x14ac:dyDescent="0.3">
      <c r="A7" t="s">
        <v>17</v>
      </c>
      <c r="B7" t="s">
        <v>143</v>
      </c>
      <c r="C7" t="s">
        <v>5</v>
      </c>
      <c r="D7" t="s">
        <v>18</v>
      </c>
      <c r="E7" s="8">
        <v>21</v>
      </c>
      <c r="F7" s="8">
        <v>342</v>
      </c>
      <c r="G7" s="8">
        <f t="shared" si="0"/>
        <v>7182</v>
      </c>
      <c r="H7" s="3">
        <v>45297</v>
      </c>
      <c r="I7" t="s">
        <v>19</v>
      </c>
      <c r="J7" s="8">
        <f>IFERROR(VLOOKUP(Table1[[#This Row],[Sales Rep]],Table2[#All],2,FALSE), "Not found")</f>
        <v>5269</v>
      </c>
      <c r="K7" t="s">
        <v>158</v>
      </c>
      <c r="L7" t="str">
        <f t="shared" si="1"/>
        <v>Completed</v>
      </c>
    </row>
    <row r="8" spans="1:12" x14ac:dyDescent="0.3">
      <c r="A8" t="s">
        <v>20</v>
      </c>
      <c r="B8" t="s">
        <v>139</v>
      </c>
      <c r="C8" t="s">
        <v>5</v>
      </c>
      <c r="D8" t="s">
        <v>14</v>
      </c>
      <c r="E8" s="8">
        <v>39</v>
      </c>
      <c r="F8" s="8">
        <v>148</v>
      </c>
      <c r="G8" s="8">
        <f t="shared" si="0"/>
        <v>5772</v>
      </c>
      <c r="H8" s="3">
        <v>45298</v>
      </c>
      <c r="I8" t="s">
        <v>19</v>
      </c>
      <c r="J8" s="8">
        <f>IFERROR(VLOOKUP(Table1[[#This Row],[Sales Rep]],Table2[#All],2,FALSE), "Not found")</f>
        <v>5269</v>
      </c>
      <c r="K8" t="s">
        <v>158</v>
      </c>
      <c r="L8" t="str">
        <f t="shared" si="1"/>
        <v>Completed</v>
      </c>
    </row>
    <row r="9" spans="1:12" x14ac:dyDescent="0.3">
      <c r="A9" t="s">
        <v>21</v>
      </c>
      <c r="B9" t="s">
        <v>144</v>
      </c>
      <c r="C9" t="s">
        <v>16</v>
      </c>
      <c r="D9" t="s">
        <v>22</v>
      </c>
      <c r="E9" s="8">
        <v>19</v>
      </c>
      <c r="F9" s="8">
        <v>221</v>
      </c>
      <c r="G9" s="8">
        <f t="shared" si="0"/>
        <v>4199</v>
      </c>
      <c r="H9" s="3">
        <v>45299</v>
      </c>
      <c r="I9" t="s">
        <v>7</v>
      </c>
      <c r="J9" s="8">
        <f>IFERROR(VLOOKUP(Table1[[#This Row],[Sales Rep]],Table2[#All],2,FALSE), "Not found")</f>
        <v>4781</v>
      </c>
      <c r="K9" t="s">
        <v>158</v>
      </c>
      <c r="L9" t="str">
        <f t="shared" si="1"/>
        <v>Completed</v>
      </c>
    </row>
    <row r="10" spans="1:12" x14ac:dyDescent="0.3">
      <c r="A10" t="s">
        <v>23</v>
      </c>
      <c r="B10" t="s">
        <v>139</v>
      </c>
      <c r="C10" t="s">
        <v>16</v>
      </c>
      <c r="D10" t="s">
        <v>10</v>
      </c>
      <c r="E10" s="8">
        <v>23</v>
      </c>
      <c r="F10" s="8">
        <v>409</v>
      </c>
      <c r="G10" s="8">
        <f t="shared" si="0"/>
        <v>9407</v>
      </c>
      <c r="H10" s="3">
        <v>45300</v>
      </c>
      <c r="I10" t="s">
        <v>11</v>
      </c>
      <c r="J10" s="8">
        <f>IFERROR(VLOOKUP(Table1[[#This Row],[Sales Rep]],Table2[#All],2,FALSE), "Not found")</f>
        <v>3656</v>
      </c>
      <c r="K10" t="s">
        <v>157</v>
      </c>
      <c r="L10" t="str">
        <f t="shared" si="1"/>
        <v>In progress</v>
      </c>
    </row>
    <row r="11" spans="1:12" x14ac:dyDescent="0.3">
      <c r="A11" t="s">
        <v>24</v>
      </c>
      <c r="B11" t="s">
        <v>145</v>
      </c>
      <c r="C11" t="s">
        <v>5</v>
      </c>
      <c r="D11" t="s">
        <v>10</v>
      </c>
      <c r="E11" s="8">
        <v>11</v>
      </c>
      <c r="F11" s="8">
        <v>263</v>
      </c>
      <c r="G11" s="10">
        <f>(E11*F11)</f>
        <v>2893</v>
      </c>
      <c r="H11" s="3">
        <v>45301</v>
      </c>
      <c r="I11" t="s">
        <v>25</v>
      </c>
      <c r="J11" s="8">
        <f>IFERROR(VLOOKUP(Table1[[#This Row],[Sales Rep]],Table2[#All],2,FALSE), "Not found")</f>
        <v>2676</v>
      </c>
      <c r="K11" t="s">
        <v>156</v>
      </c>
      <c r="L11" t="str">
        <f t="shared" si="1"/>
        <v>Cancelled</v>
      </c>
    </row>
    <row r="12" spans="1:12" x14ac:dyDescent="0.3">
      <c r="A12" t="s">
        <v>26</v>
      </c>
      <c r="B12" t="s">
        <v>146</v>
      </c>
      <c r="C12" t="s">
        <v>16</v>
      </c>
      <c r="D12" t="s">
        <v>22</v>
      </c>
      <c r="E12" s="8">
        <v>11</v>
      </c>
      <c r="F12" s="8">
        <v>84</v>
      </c>
      <c r="G12" s="8">
        <f t="shared" si="0"/>
        <v>924</v>
      </c>
      <c r="H12" s="3">
        <v>45302</v>
      </c>
      <c r="I12" t="s">
        <v>27</v>
      </c>
      <c r="J12" s="8">
        <f>IFERROR(VLOOKUP(Table1[[#This Row],[Sales Rep]],Table2[#All],2,FALSE), "Not found")</f>
        <v>4966</v>
      </c>
      <c r="K12" t="s">
        <v>158</v>
      </c>
      <c r="L12" t="str">
        <f t="shared" si="1"/>
        <v>Completed</v>
      </c>
    </row>
    <row r="13" spans="1:12" x14ac:dyDescent="0.3">
      <c r="A13" t="s">
        <v>28</v>
      </c>
      <c r="B13" t="s">
        <v>140</v>
      </c>
      <c r="C13" t="s">
        <v>9</v>
      </c>
      <c r="D13" t="s">
        <v>18</v>
      </c>
      <c r="E13" s="8">
        <v>24</v>
      </c>
      <c r="F13" s="8">
        <v>498</v>
      </c>
      <c r="G13" s="8">
        <f t="shared" si="0"/>
        <v>11952</v>
      </c>
      <c r="H13" s="3">
        <v>45303</v>
      </c>
      <c r="I13" t="s">
        <v>25</v>
      </c>
      <c r="J13" s="8">
        <f>IFERROR(VLOOKUP(Table1[[#This Row],[Sales Rep]],Table2[#All],2,FALSE), "Not found")</f>
        <v>2676</v>
      </c>
      <c r="K13" t="s">
        <v>157</v>
      </c>
      <c r="L13" t="str">
        <f t="shared" si="1"/>
        <v>In progress</v>
      </c>
    </row>
    <row r="14" spans="1:12" x14ac:dyDescent="0.3">
      <c r="A14" t="s">
        <v>29</v>
      </c>
      <c r="B14" t="s">
        <v>140</v>
      </c>
      <c r="C14" t="s">
        <v>30</v>
      </c>
      <c r="D14" t="s">
        <v>22</v>
      </c>
      <c r="E14" s="8">
        <v>36</v>
      </c>
      <c r="F14" s="8">
        <v>276</v>
      </c>
      <c r="G14" s="8">
        <f t="shared" si="0"/>
        <v>9936</v>
      </c>
      <c r="H14" s="3">
        <v>45304</v>
      </c>
      <c r="I14" t="s">
        <v>19</v>
      </c>
      <c r="J14" s="8">
        <f>IFERROR(VLOOKUP(Table1[[#This Row],[Sales Rep]],Table2[#All],2,FALSE), "Not found")</f>
        <v>5269</v>
      </c>
      <c r="K14" t="s">
        <v>157</v>
      </c>
      <c r="L14" t="str">
        <f t="shared" si="1"/>
        <v>In progress</v>
      </c>
    </row>
    <row r="15" spans="1:12" x14ac:dyDescent="0.3">
      <c r="A15" t="s">
        <v>31</v>
      </c>
      <c r="B15" t="s">
        <v>139</v>
      </c>
      <c r="C15" t="s">
        <v>9</v>
      </c>
      <c r="D15" t="s">
        <v>22</v>
      </c>
      <c r="E15" s="8">
        <v>40</v>
      </c>
      <c r="F15" s="8">
        <v>150</v>
      </c>
      <c r="G15" s="8">
        <f t="shared" si="0"/>
        <v>6000</v>
      </c>
      <c r="H15" s="3">
        <v>45305</v>
      </c>
      <c r="I15" t="s">
        <v>19</v>
      </c>
      <c r="J15" s="8">
        <f>IFERROR(VLOOKUP(Table1[[#This Row],[Sales Rep]],Table2[#All],2,FALSE), "Not found")</f>
        <v>5269</v>
      </c>
      <c r="K15" t="s">
        <v>156</v>
      </c>
      <c r="L15" t="str">
        <f t="shared" si="1"/>
        <v>Cancelled</v>
      </c>
    </row>
    <row r="16" spans="1:12" x14ac:dyDescent="0.3">
      <c r="A16" t="s">
        <v>32</v>
      </c>
      <c r="B16" t="s">
        <v>142</v>
      </c>
      <c r="C16" t="s">
        <v>5</v>
      </c>
      <c r="D16" t="s">
        <v>10</v>
      </c>
      <c r="E16" s="8">
        <v>24</v>
      </c>
      <c r="F16" s="8">
        <v>480</v>
      </c>
      <c r="G16" s="8">
        <f t="shared" si="0"/>
        <v>11520</v>
      </c>
      <c r="H16" s="3">
        <v>45306</v>
      </c>
      <c r="I16" t="s">
        <v>19</v>
      </c>
      <c r="J16" s="8">
        <f>IFERROR(VLOOKUP(Table1[[#This Row],[Sales Rep]],Table2[#All],2,FALSE), "Not found")</f>
        <v>5269</v>
      </c>
      <c r="K16" t="s">
        <v>156</v>
      </c>
      <c r="L16" t="str">
        <f t="shared" si="1"/>
        <v>Cancelled</v>
      </c>
    </row>
    <row r="17" spans="1:12" x14ac:dyDescent="0.3">
      <c r="A17" t="s">
        <v>33</v>
      </c>
      <c r="B17" t="s">
        <v>142</v>
      </c>
      <c r="C17" t="s">
        <v>16</v>
      </c>
      <c r="D17" t="s">
        <v>6</v>
      </c>
      <c r="E17" s="8">
        <v>3</v>
      </c>
      <c r="F17" s="8">
        <v>180</v>
      </c>
      <c r="G17" s="8">
        <f t="shared" si="0"/>
        <v>540</v>
      </c>
      <c r="H17" s="3">
        <v>45307</v>
      </c>
      <c r="I17" t="s">
        <v>19</v>
      </c>
      <c r="J17" s="8">
        <f>IFERROR(VLOOKUP(Table1[[#This Row],[Sales Rep]],Table2[#All],2,FALSE), "Not found")</f>
        <v>5269</v>
      </c>
      <c r="K17" t="s">
        <v>158</v>
      </c>
      <c r="L17" t="str">
        <f t="shared" si="1"/>
        <v>Completed</v>
      </c>
    </row>
    <row r="18" spans="1:12" x14ac:dyDescent="0.3">
      <c r="A18" t="s">
        <v>34</v>
      </c>
      <c r="B18" t="s">
        <v>144</v>
      </c>
      <c r="C18" t="s">
        <v>30</v>
      </c>
      <c r="D18" t="s">
        <v>10</v>
      </c>
      <c r="E18" s="8">
        <v>22</v>
      </c>
      <c r="F18" s="8">
        <v>306</v>
      </c>
      <c r="G18" s="8">
        <f t="shared" si="0"/>
        <v>6732</v>
      </c>
      <c r="H18" s="3">
        <v>45308</v>
      </c>
      <c r="I18" t="s">
        <v>27</v>
      </c>
      <c r="J18" s="8">
        <f>IFERROR(VLOOKUP(Table1[[#This Row],[Sales Rep]],Table2[#All],2,FALSE), "Not found")</f>
        <v>4966</v>
      </c>
      <c r="K18" t="s">
        <v>156</v>
      </c>
      <c r="L18" t="str">
        <f t="shared" si="1"/>
        <v>Cancelled</v>
      </c>
    </row>
    <row r="19" spans="1:12" x14ac:dyDescent="0.3">
      <c r="A19" t="s">
        <v>35</v>
      </c>
      <c r="B19" t="s">
        <v>145</v>
      </c>
      <c r="C19" t="s">
        <v>5</v>
      </c>
      <c r="D19" t="s">
        <v>10</v>
      </c>
      <c r="E19" s="8">
        <v>2</v>
      </c>
      <c r="F19" s="8">
        <v>54</v>
      </c>
      <c r="G19" s="8">
        <f t="shared" si="0"/>
        <v>108</v>
      </c>
      <c r="H19" s="3">
        <v>45309</v>
      </c>
      <c r="I19" t="s">
        <v>7</v>
      </c>
      <c r="J19" s="8">
        <f>IFERROR(VLOOKUP(Table1[[#This Row],[Sales Rep]],Table2[#All],2,FALSE), "Not found")</f>
        <v>4781</v>
      </c>
      <c r="K19" t="s">
        <v>156</v>
      </c>
      <c r="L19" t="str">
        <f t="shared" si="1"/>
        <v>Cancelled</v>
      </c>
    </row>
    <row r="20" spans="1:12" x14ac:dyDescent="0.3">
      <c r="A20" t="s">
        <v>36</v>
      </c>
      <c r="B20" t="s">
        <v>140</v>
      </c>
      <c r="C20" t="s">
        <v>16</v>
      </c>
      <c r="D20" t="s">
        <v>14</v>
      </c>
      <c r="E20" s="8">
        <v>24</v>
      </c>
      <c r="F20" s="8">
        <v>267</v>
      </c>
      <c r="G20" s="8">
        <f t="shared" si="0"/>
        <v>6408</v>
      </c>
      <c r="H20" s="3">
        <v>45310</v>
      </c>
      <c r="I20" t="s">
        <v>19</v>
      </c>
      <c r="J20" s="8">
        <f>IFERROR(VLOOKUP(Table1[[#This Row],[Sales Rep]],Table2[#All],2,FALSE), "Not found")</f>
        <v>5269</v>
      </c>
      <c r="K20" t="s">
        <v>157</v>
      </c>
      <c r="L20" t="str">
        <f t="shared" si="1"/>
        <v>In progress</v>
      </c>
    </row>
    <row r="21" spans="1:12" x14ac:dyDescent="0.3">
      <c r="A21" t="s">
        <v>37</v>
      </c>
      <c r="B21" t="s">
        <v>144</v>
      </c>
      <c r="C21" t="s">
        <v>30</v>
      </c>
      <c r="D21" t="s">
        <v>22</v>
      </c>
      <c r="E21" s="8">
        <v>44</v>
      </c>
      <c r="F21" s="8">
        <v>304</v>
      </c>
      <c r="G21" s="8">
        <f t="shared" si="0"/>
        <v>13376</v>
      </c>
      <c r="H21" s="3">
        <v>45311</v>
      </c>
      <c r="I21" t="s">
        <v>11</v>
      </c>
      <c r="J21" s="8">
        <f>IFERROR(VLOOKUP(Table1[[#This Row],[Sales Rep]],Table2[#All],2,FALSE), "Not found")</f>
        <v>3656</v>
      </c>
      <c r="K21" t="s">
        <v>157</v>
      </c>
      <c r="L21" t="str">
        <f t="shared" si="1"/>
        <v>In progress</v>
      </c>
    </row>
    <row r="22" spans="1:12" x14ac:dyDescent="0.3">
      <c r="A22" t="s">
        <v>38</v>
      </c>
      <c r="B22" t="s">
        <v>142</v>
      </c>
      <c r="C22" t="s">
        <v>30</v>
      </c>
      <c r="D22" t="s">
        <v>10</v>
      </c>
      <c r="E22" s="8">
        <v>30</v>
      </c>
      <c r="F22" s="8">
        <v>447</v>
      </c>
      <c r="G22" s="8">
        <f t="shared" si="0"/>
        <v>13410</v>
      </c>
      <c r="H22" s="3">
        <v>45312</v>
      </c>
      <c r="I22" t="s">
        <v>27</v>
      </c>
      <c r="J22" s="8">
        <f>IFERROR(VLOOKUP(Table1[[#This Row],[Sales Rep]],Table2[#All],2,FALSE), "Not found")</f>
        <v>4966</v>
      </c>
      <c r="K22" t="s">
        <v>157</v>
      </c>
      <c r="L22" t="str">
        <f t="shared" si="1"/>
        <v>In progress</v>
      </c>
    </row>
    <row r="23" spans="1:12" x14ac:dyDescent="0.3">
      <c r="A23" t="s">
        <v>39</v>
      </c>
      <c r="B23" t="s">
        <v>144</v>
      </c>
      <c r="C23" t="s">
        <v>16</v>
      </c>
      <c r="D23" t="s">
        <v>22</v>
      </c>
      <c r="E23" s="8">
        <v>38</v>
      </c>
      <c r="F23" s="8">
        <v>408</v>
      </c>
      <c r="G23" s="8">
        <f t="shared" si="0"/>
        <v>15504</v>
      </c>
      <c r="H23" s="3">
        <v>45313</v>
      </c>
      <c r="I23" t="s">
        <v>19</v>
      </c>
      <c r="J23" s="8">
        <f>IFERROR(VLOOKUP(Table1[[#This Row],[Sales Rep]],Table2[#All],2,FALSE), "Not found")</f>
        <v>5269</v>
      </c>
      <c r="K23" t="s">
        <v>158</v>
      </c>
      <c r="L23" t="str">
        <f t="shared" si="1"/>
        <v>Completed</v>
      </c>
    </row>
    <row r="24" spans="1:12" x14ac:dyDescent="0.3">
      <c r="A24" t="s">
        <v>40</v>
      </c>
      <c r="B24" t="s">
        <v>146</v>
      </c>
      <c r="C24" t="s">
        <v>30</v>
      </c>
      <c r="D24" t="s">
        <v>14</v>
      </c>
      <c r="E24" s="8">
        <v>2</v>
      </c>
      <c r="F24" s="8">
        <v>332</v>
      </c>
      <c r="G24" s="8">
        <f t="shared" si="0"/>
        <v>664</v>
      </c>
      <c r="H24" s="3">
        <v>45314</v>
      </c>
      <c r="I24" t="s">
        <v>11</v>
      </c>
      <c r="J24" s="8">
        <f>IFERROR(VLOOKUP(Table1[[#This Row],[Sales Rep]],Table2[#All],2,FALSE), "Not found")</f>
        <v>3656</v>
      </c>
      <c r="K24" t="s">
        <v>158</v>
      </c>
      <c r="L24" t="str">
        <f t="shared" si="1"/>
        <v>Completed</v>
      </c>
    </row>
    <row r="25" spans="1:12" x14ac:dyDescent="0.3">
      <c r="A25" t="s">
        <v>41</v>
      </c>
      <c r="B25" t="s">
        <v>142</v>
      </c>
      <c r="C25" t="s">
        <v>5</v>
      </c>
      <c r="D25" t="s">
        <v>22</v>
      </c>
      <c r="E25" s="8">
        <v>21</v>
      </c>
      <c r="F25" s="8">
        <v>442</v>
      </c>
      <c r="G25" s="8">
        <f t="shared" si="0"/>
        <v>9282</v>
      </c>
      <c r="H25" s="3">
        <v>45315</v>
      </c>
      <c r="I25" t="s">
        <v>19</v>
      </c>
      <c r="J25" s="8">
        <f>IFERROR(VLOOKUP(Table1[[#This Row],[Sales Rep]],Table2[#All],2,FALSE), "Not found")</f>
        <v>5269</v>
      </c>
      <c r="K25" t="s">
        <v>156</v>
      </c>
      <c r="L25" t="str">
        <f t="shared" si="1"/>
        <v>Cancelled</v>
      </c>
    </row>
    <row r="26" spans="1:12" x14ac:dyDescent="0.3">
      <c r="A26" t="s">
        <v>42</v>
      </c>
      <c r="B26" t="s">
        <v>147</v>
      </c>
      <c r="C26" t="s">
        <v>16</v>
      </c>
      <c r="D26" t="s">
        <v>10</v>
      </c>
      <c r="E26" s="8">
        <v>33</v>
      </c>
      <c r="F26" s="8">
        <v>256</v>
      </c>
      <c r="G26" s="8">
        <f t="shared" si="0"/>
        <v>8448</v>
      </c>
      <c r="H26" s="3">
        <v>45316</v>
      </c>
      <c r="I26" t="s">
        <v>7</v>
      </c>
      <c r="J26" s="8">
        <f>IFERROR(VLOOKUP(Table1[[#This Row],[Sales Rep]],Table2[#All],2,FALSE), "Not found")</f>
        <v>4781</v>
      </c>
      <c r="K26" t="s">
        <v>156</v>
      </c>
      <c r="L26" t="str">
        <f t="shared" si="1"/>
        <v>Cancelled</v>
      </c>
    </row>
    <row r="27" spans="1:12" x14ac:dyDescent="0.3">
      <c r="A27" t="s">
        <v>43</v>
      </c>
      <c r="B27" t="s">
        <v>145</v>
      </c>
      <c r="C27" t="s">
        <v>9</v>
      </c>
      <c r="D27" t="s">
        <v>22</v>
      </c>
      <c r="E27" s="8">
        <v>12</v>
      </c>
      <c r="F27" s="8">
        <v>64</v>
      </c>
      <c r="G27" s="8">
        <f t="shared" si="0"/>
        <v>768</v>
      </c>
      <c r="H27" s="3">
        <v>45317</v>
      </c>
      <c r="I27" t="s">
        <v>27</v>
      </c>
      <c r="J27" s="8">
        <f>IFERROR(VLOOKUP(Table1[[#This Row],[Sales Rep]],Table2[#All],2,FALSE), "Not found")</f>
        <v>4966</v>
      </c>
      <c r="K27" t="s">
        <v>158</v>
      </c>
      <c r="L27" t="str">
        <f t="shared" si="1"/>
        <v>Completed</v>
      </c>
    </row>
    <row r="28" spans="1:12" x14ac:dyDescent="0.3">
      <c r="A28" t="s">
        <v>44</v>
      </c>
      <c r="B28" t="s">
        <v>141</v>
      </c>
      <c r="C28" t="s">
        <v>5</v>
      </c>
      <c r="D28" t="s">
        <v>14</v>
      </c>
      <c r="E28" s="8">
        <v>22</v>
      </c>
      <c r="F28" s="8">
        <v>395</v>
      </c>
      <c r="G28" s="8">
        <f t="shared" si="0"/>
        <v>8690</v>
      </c>
      <c r="H28" s="3">
        <v>45318</v>
      </c>
      <c r="I28" t="s">
        <v>7</v>
      </c>
      <c r="J28" s="8">
        <f>IFERROR(VLOOKUP(Table1[[#This Row],[Sales Rep]],Table2[#All],2,FALSE), "Not found")</f>
        <v>4781</v>
      </c>
      <c r="K28" t="s">
        <v>158</v>
      </c>
      <c r="L28" t="str">
        <f t="shared" si="1"/>
        <v>Completed</v>
      </c>
    </row>
    <row r="29" spans="1:12" x14ac:dyDescent="0.3">
      <c r="A29" t="s">
        <v>45</v>
      </c>
      <c r="B29" t="s">
        <v>140</v>
      </c>
      <c r="C29" t="s">
        <v>5</v>
      </c>
      <c r="D29" t="s">
        <v>6</v>
      </c>
      <c r="E29" s="8">
        <v>44</v>
      </c>
      <c r="F29" s="8">
        <v>91</v>
      </c>
      <c r="G29" s="8">
        <f t="shared" si="0"/>
        <v>4004</v>
      </c>
      <c r="H29" s="3">
        <v>45319</v>
      </c>
      <c r="I29" t="s">
        <v>27</v>
      </c>
      <c r="J29" s="8">
        <f>IFERROR(VLOOKUP(Table1[[#This Row],[Sales Rep]],Table2[#All],2,FALSE), "Not found")</f>
        <v>4966</v>
      </c>
      <c r="K29" t="s">
        <v>157</v>
      </c>
      <c r="L29" t="str">
        <f t="shared" si="1"/>
        <v>In progress</v>
      </c>
    </row>
    <row r="30" spans="1:12" x14ac:dyDescent="0.3">
      <c r="A30" t="s">
        <v>46</v>
      </c>
      <c r="B30" t="s">
        <v>143</v>
      </c>
      <c r="C30" t="s">
        <v>16</v>
      </c>
      <c r="D30" t="s">
        <v>22</v>
      </c>
      <c r="E30" s="8">
        <v>25</v>
      </c>
      <c r="F30" s="8">
        <v>429</v>
      </c>
      <c r="G30" s="8">
        <f t="shared" si="0"/>
        <v>10725</v>
      </c>
      <c r="H30" s="3">
        <v>45320</v>
      </c>
      <c r="I30" t="s">
        <v>19</v>
      </c>
      <c r="J30" s="8">
        <f>IFERROR(VLOOKUP(Table1[[#This Row],[Sales Rep]],Table2[#All],2,FALSE), "Not found")</f>
        <v>5269</v>
      </c>
      <c r="K30" t="s">
        <v>158</v>
      </c>
      <c r="L30" t="str">
        <f t="shared" si="1"/>
        <v>Completed</v>
      </c>
    </row>
    <row r="31" spans="1:12" x14ac:dyDescent="0.3">
      <c r="A31" t="s">
        <v>47</v>
      </c>
      <c r="B31" t="s">
        <v>146</v>
      </c>
      <c r="C31" t="s">
        <v>16</v>
      </c>
      <c r="D31" t="s">
        <v>10</v>
      </c>
      <c r="E31" s="8">
        <v>49</v>
      </c>
      <c r="F31" s="8">
        <v>228</v>
      </c>
      <c r="G31" s="8">
        <f t="shared" si="0"/>
        <v>11172</v>
      </c>
      <c r="H31" s="3">
        <v>45321</v>
      </c>
      <c r="I31" t="s">
        <v>19</v>
      </c>
      <c r="J31" s="8">
        <f>IFERROR(VLOOKUP(Table1[[#This Row],[Sales Rep]],Table2[#All],2,FALSE), "Not found")</f>
        <v>5269</v>
      </c>
      <c r="K31" t="s">
        <v>158</v>
      </c>
      <c r="L31" t="str">
        <f t="shared" si="1"/>
        <v>Completed</v>
      </c>
    </row>
    <row r="32" spans="1:12" x14ac:dyDescent="0.3">
      <c r="A32" t="s">
        <v>48</v>
      </c>
      <c r="B32" t="s">
        <v>148</v>
      </c>
      <c r="C32" t="s">
        <v>30</v>
      </c>
      <c r="D32" t="s">
        <v>14</v>
      </c>
      <c r="E32" s="8">
        <v>27</v>
      </c>
      <c r="F32" s="8">
        <v>112</v>
      </c>
      <c r="G32" s="8">
        <f t="shared" si="0"/>
        <v>3024</v>
      </c>
      <c r="H32" s="3">
        <v>45322</v>
      </c>
      <c r="I32" t="s">
        <v>27</v>
      </c>
      <c r="J32" s="8">
        <f>IFERROR(VLOOKUP(Table1[[#This Row],[Sales Rep]],Table2[#All],2,FALSE), "Not found")</f>
        <v>4966</v>
      </c>
      <c r="K32" t="s">
        <v>156</v>
      </c>
      <c r="L32" t="str">
        <f t="shared" si="1"/>
        <v>Cancelled</v>
      </c>
    </row>
    <row r="33" spans="1:12" x14ac:dyDescent="0.3">
      <c r="A33" t="s">
        <v>49</v>
      </c>
      <c r="B33" t="s">
        <v>141</v>
      </c>
      <c r="C33" t="s">
        <v>5</v>
      </c>
      <c r="D33" t="s">
        <v>10</v>
      </c>
      <c r="E33" s="8">
        <v>42</v>
      </c>
      <c r="F33" s="8">
        <v>401</v>
      </c>
      <c r="G33" s="8">
        <f t="shared" si="0"/>
        <v>16842</v>
      </c>
      <c r="H33" s="3">
        <v>45323</v>
      </c>
      <c r="I33" t="s">
        <v>11</v>
      </c>
      <c r="J33" s="8">
        <f>IFERROR(VLOOKUP(Table1[[#This Row],[Sales Rep]],Table2[#All],2,FALSE), "Not found")</f>
        <v>3656</v>
      </c>
      <c r="K33" t="s">
        <v>156</v>
      </c>
      <c r="L33" t="str">
        <f t="shared" si="1"/>
        <v>Cancelled</v>
      </c>
    </row>
    <row r="34" spans="1:12" x14ac:dyDescent="0.3">
      <c r="A34" t="s">
        <v>50</v>
      </c>
      <c r="B34" t="s">
        <v>143</v>
      </c>
      <c r="C34" t="s">
        <v>30</v>
      </c>
      <c r="D34" t="s">
        <v>10</v>
      </c>
      <c r="E34" s="8">
        <v>28</v>
      </c>
      <c r="F34" s="8">
        <v>280</v>
      </c>
      <c r="G34" s="8">
        <f t="shared" si="0"/>
        <v>7840</v>
      </c>
      <c r="H34" s="3">
        <v>45324</v>
      </c>
      <c r="I34" t="s">
        <v>11</v>
      </c>
      <c r="J34" s="8">
        <f>IFERROR(VLOOKUP(Table1[[#This Row],[Sales Rep]],Table2[#All],2,FALSE), "Not found")</f>
        <v>3656</v>
      </c>
      <c r="K34" t="s">
        <v>157</v>
      </c>
      <c r="L34" t="str">
        <f t="shared" si="1"/>
        <v>In progress</v>
      </c>
    </row>
    <row r="35" spans="1:12" x14ac:dyDescent="0.3">
      <c r="A35" t="s">
        <v>51</v>
      </c>
      <c r="B35" t="s">
        <v>142</v>
      </c>
      <c r="C35" t="s">
        <v>5</v>
      </c>
      <c r="D35" t="s">
        <v>22</v>
      </c>
      <c r="E35" s="8">
        <v>16</v>
      </c>
      <c r="F35" s="8">
        <v>290</v>
      </c>
      <c r="G35" s="8">
        <f t="shared" si="0"/>
        <v>4640</v>
      </c>
      <c r="H35" s="3">
        <v>45325</v>
      </c>
      <c r="I35" t="s">
        <v>19</v>
      </c>
      <c r="J35" s="8">
        <f>IFERROR(VLOOKUP(Table1[[#This Row],[Sales Rep]],Table2[#All],2,FALSE), "Not found")</f>
        <v>5269</v>
      </c>
      <c r="K35" t="s">
        <v>158</v>
      </c>
      <c r="L35" t="str">
        <f t="shared" si="1"/>
        <v>Completed</v>
      </c>
    </row>
    <row r="36" spans="1:12" x14ac:dyDescent="0.3">
      <c r="A36" t="s">
        <v>52</v>
      </c>
      <c r="B36" t="s">
        <v>148</v>
      </c>
      <c r="C36" t="s">
        <v>5</v>
      </c>
      <c r="D36" t="s">
        <v>10</v>
      </c>
      <c r="E36" s="8">
        <v>15</v>
      </c>
      <c r="F36" s="8">
        <v>101</v>
      </c>
      <c r="G36" s="8">
        <f t="shared" si="0"/>
        <v>1515</v>
      </c>
      <c r="H36" s="3">
        <v>45326</v>
      </c>
      <c r="I36" t="s">
        <v>19</v>
      </c>
      <c r="J36" s="8">
        <f>IFERROR(VLOOKUP(Table1[[#This Row],[Sales Rep]],Table2[#All],2,FALSE), "Not found")</f>
        <v>5269</v>
      </c>
      <c r="K36" t="s">
        <v>156</v>
      </c>
      <c r="L36" t="str">
        <f t="shared" si="1"/>
        <v>Cancelled</v>
      </c>
    </row>
    <row r="37" spans="1:12" x14ac:dyDescent="0.3">
      <c r="A37" t="s">
        <v>53</v>
      </c>
      <c r="B37" t="s">
        <v>139</v>
      </c>
      <c r="C37" t="s">
        <v>9</v>
      </c>
      <c r="D37" t="s">
        <v>22</v>
      </c>
      <c r="E37" s="8">
        <v>47</v>
      </c>
      <c r="F37" s="8">
        <v>145</v>
      </c>
      <c r="G37" s="8">
        <f t="shared" si="0"/>
        <v>6815</v>
      </c>
      <c r="H37" s="3">
        <v>45327</v>
      </c>
      <c r="I37" t="s">
        <v>7</v>
      </c>
      <c r="J37" s="8">
        <f>IFERROR(VLOOKUP(Table1[[#This Row],[Sales Rep]],Table2[#All],2,FALSE), "Not found")</f>
        <v>4781</v>
      </c>
      <c r="K37" t="s">
        <v>158</v>
      </c>
      <c r="L37" t="str">
        <f t="shared" si="1"/>
        <v>Completed</v>
      </c>
    </row>
    <row r="38" spans="1:12" x14ac:dyDescent="0.3">
      <c r="A38" t="s">
        <v>54</v>
      </c>
      <c r="B38" t="s">
        <v>139</v>
      </c>
      <c r="C38" t="s">
        <v>5</v>
      </c>
      <c r="D38" t="s">
        <v>6</v>
      </c>
      <c r="E38" s="8">
        <v>44</v>
      </c>
      <c r="F38" s="8">
        <v>437</v>
      </c>
      <c r="G38" s="8">
        <f t="shared" si="0"/>
        <v>19228</v>
      </c>
      <c r="H38" s="3">
        <v>45328</v>
      </c>
      <c r="I38" t="s">
        <v>19</v>
      </c>
      <c r="J38" s="8">
        <f>IFERROR(VLOOKUP(Table1[[#This Row],[Sales Rep]],Table2[#All],2,FALSE), "Not found")</f>
        <v>5269</v>
      </c>
      <c r="K38" t="s">
        <v>158</v>
      </c>
      <c r="L38" t="str">
        <f t="shared" si="1"/>
        <v>Completed</v>
      </c>
    </row>
    <row r="39" spans="1:12" x14ac:dyDescent="0.3">
      <c r="A39" t="s">
        <v>55</v>
      </c>
      <c r="B39" t="s">
        <v>146</v>
      </c>
      <c r="C39" t="s">
        <v>30</v>
      </c>
      <c r="D39" t="s">
        <v>10</v>
      </c>
      <c r="E39" s="8">
        <v>3</v>
      </c>
      <c r="F39" s="8">
        <v>271</v>
      </c>
      <c r="G39" s="8">
        <f t="shared" si="0"/>
        <v>813</v>
      </c>
      <c r="H39" s="3">
        <v>45329</v>
      </c>
      <c r="I39" t="s">
        <v>27</v>
      </c>
      <c r="J39" s="8">
        <f>IFERROR(VLOOKUP(Table1[[#This Row],[Sales Rep]],Table2[#All],2,FALSE), "Not found")</f>
        <v>4966</v>
      </c>
      <c r="K39" t="s">
        <v>157</v>
      </c>
      <c r="L39" t="str">
        <f t="shared" si="1"/>
        <v>In progress</v>
      </c>
    </row>
    <row r="40" spans="1:12" x14ac:dyDescent="0.3">
      <c r="A40" t="s">
        <v>56</v>
      </c>
      <c r="B40" t="s">
        <v>139</v>
      </c>
      <c r="C40" t="s">
        <v>30</v>
      </c>
      <c r="D40" t="s">
        <v>10</v>
      </c>
      <c r="E40" s="8">
        <v>37</v>
      </c>
      <c r="F40" s="8">
        <v>456</v>
      </c>
      <c r="G40" s="8">
        <f t="shared" si="0"/>
        <v>16872</v>
      </c>
      <c r="H40" s="3">
        <v>45330</v>
      </c>
      <c r="I40" t="s">
        <v>11</v>
      </c>
      <c r="J40" s="8">
        <f>IFERROR(VLOOKUP(Table1[[#This Row],[Sales Rep]],Table2[#All],2,FALSE), "Not found")</f>
        <v>3656</v>
      </c>
      <c r="K40" t="s">
        <v>158</v>
      </c>
      <c r="L40" t="str">
        <f t="shared" si="1"/>
        <v>Completed</v>
      </c>
    </row>
    <row r="41" spans="1:12" x14ac:dyDescent="0.3">
      <c r="A41" t="s">
        <v>57</v>
      </c>
      <c r="B41" t="s">
        <v>148</v>
      </c>
      <c r="C41" t="s">
        <v>9</v>
      </c>
      <c r="D41" t="s">
        <v>10</v>
      </c>
      <c r="E41" s="8">
        <v>7</v>
      </c>
      <c r="F41" s="8">
        <v>280</v>
      </c>
      <c r="G41" s="8">
        <f t="shared" si="0"/>
        <v>1960</v>
      </c>
      <c r="H41" s="3">
        <v>45331</v>
      </c>
      <c r="I41" t="s">
        <v>11</v>
      </c>
      <c r="J41" s="8">
        <f>IFERROR(VLOOKUP(Table1[[#This Row],[Sales Rep]],Table2[#All],2,FALSE), "Not found")</f>
        <v>3656</v>
      </c>
      <c r="K41" t="s">
        <v>157</v>
      </c>
      <c r="L41" t="str">
        <f t="shared" si="1"/>
        <v>In progress</v>
      </c>
    </row>
    <row r="42" spans="1:12" x14ac:dyDescent="0.3">
      <c r="A42" t="s">
        <v>58</v>
      </c>
      <c r="B42" t="s">
        <v>148</v>
      </c>
      <c r="C42" t="s">
        <v>30</v>
      </c>
      <c r="D42" t="s">
        <v>18</v>
      </c>
      <c r="E42" s="8">
        <v>21</v>
      </c>
      <c r="F42" s="8">
        <v>286</v>
      </c>
      <c r="G42" s="8">
        <f t="shared" si="0"/>
        <v>6006</v>
      </c>
      <c r="H42" s="3">
        <v>45332</v>
      </c>
      <c r="I42" t="s">
        <v>7</v>
      </c>
      <c r="J42" s="8">
        <f>IFERROR(VLOOKUP(Table1[[#This Row],[Sales Rep]],Table2[#All],2,FALSE), "Not found")</f>
        <v>4781</v>
      </c>
      <c r="K42" t="s">
        <v>156</v>
      </c>
      <c r="L42" t="str">
        <f t="shared" si="1"/>
        <v>Cancelled</v>
      </c>
    </row>
    <row r="43" spans="1:12" x14ac:dyDescent="0.3">
      <c r="A43" t="s">
        <v>59</v>
      </c>
      <c r="B43" t="s">
        <v>145</v>
      </c>
      <c r="C43" t="s">
        <v>16</v>
      </c>
      <c r="D43" t="s">
        <v>18</v>
      </c>
      <c r="E43" s="8">
        <v>9</v>
      </c>
      <c r="F43" s="8">
        <v>192</v>
      </c>
      <c r="G43" s="8">
        <f t="shared" si="0"/>
        <v>1728</v>
      </c>
      <c r="H43" s="3">
        <v>45333</v>
      </c>
      <c r="I43" t="s">
        <v>11</v>
      </c>
      <c r="J43" s="8">
        <f>IFERROR(VLOOKUP(Table1[[#This Row],[Sales Rep]],Table2[#All],2,FALSE), "Not found")</f>
        <v>3656</v>
      </c>
      <c r="K43" t="s">
        <v>156</v>
      </c>
      <c r="L43" t="str">
        <f t="shared" si="1"/>
        <v>Cancelled</v>
      </c>
    </row>
    <row r="44" spans="1:12" x14ac:dyDescent="0.3">
      <c r="A44" t="s">
        <v>60</v>
      </c>
      <c r="B44" t="s">
        <v>141</v>
      </c>
      <c r="C44" t="s">
        <v>9</v>
      </c>
      <c r="D44" t="s">
        <v>14</v>
      </c>
      <c r="E44" s="8">
        <v>39</v>
      </c>
      <c r="F44" s="8">
        <v>220</v>
      </c>
      <c r="G44" s="8">
        <f t="shared" si="0"/>
        <v>8580</v>
      </c>
      <c r="H44" s="3">
        <v>45334</v>
      </c>
      <c r="I44" t="s">
        <v>11</v>
      </c>
      <c r="J44" s="8">
        <f>IFERROR(VLOOKUP(Table1[[#This Row],[Sales Rep]],Table2[#All],2,FALSE), "Not found")</f>
        <v>3656</v>
      </c>
      <c r="K44" t="s">
        <v>156</v>
      </c>
      <c r="L44" t="str">
        <f t="shared" si="1"/>
        <v>Cancelled</v>
      </c>
    </row>
    <row r="45" spans="1:12" x14ac:dyDescent="0.3">
      <c r="A45" t="s">
        <v>61</v>
      </c>
      <c r="B45" t="s">
        <v>140</v>
      </c>
      <c r="C45" t="s">
        <v>30</v>
      </c>
      <c r="D45" t="s">
        <v>18</v>
      </c>
      <c r="E45" s="8">
        <v>18</v>
      </c>
      <c r="F45" s="8">
        <v>78</v>
      </c>
      <c r="G45" s="8">
        <f t="shared" si="0"/>
        <v>1404</v>
      </c>
      <c r="H45" s="3">
        <v>45335</v>
      </c>
      <c r="I45" t="s">
        <v>25</v>
      </c>
      <c r="J45" s="8">
        <f>IFERROR(VLOOKUP(Table1[[#This Row],[Sales Rep]],Table2[#All],2,FALSE), "Not found")</f>
        <v>2676</v>
      </c>
      <c r="K45" t="s">
        <v>156</v>
      </c>
      <c r="L45" t="str">
        <f t="shared" si="1"/>
        <v>Cancelled</v>
      </c>
    </row>
    <row r="46" spans="1:12" x14ac:dyDescent="0.3">
      <c r="A46" t="s">
        <v>62</v>
      </c>
      <c r="B46" t="s">
        <v>147</v>
      </c>
      <c r="C46" t="s">
        <v>30</v>
      </c>
      <c r="D46" t="s">
        <v>14</v>
      </c>
      <c r="E46" s="8">
        <v>4</v>
      </c>
      <c r="F46" s="8">
        <v>85</v>
      </c>
      <c r="G46" s="8">
        <f t="shared" si="0"/>
        <v>340</v>
      </c>
      <c r="H46" s="3">
        <v>45336</v>
      </c>
      <c r="I46" t="s">
        <v>27</v>
      </c>
      <c r="J46" s="8">
        <f>IFERROR(VLOOKUP(Table1[[#This Row],[Sales Rep]],Table2[#All],2,FALSE), "Not found")</f>
        <v>4966</v>
      </c>
      <c r="K46" t="s">
        <v>157</v>
      </c>
      <c r="L46" t="str">
        <f t="shared" si="1"/>
        <v>In progress</v>
      </c>
    </row>
    <row r="47" spans="1:12" x14ac:dyDescent="0.3">
      <c r="A47" t="s">
        <v>63</v>
      </c>
      <c r="B47" t="s">
        <v>144</v>
      </c>
      <c r="C47" t="s">
        <v>16</v>
      </c>
      <c r="D47" t="s">
        <v>18</v>
      </c>
      <c r="E47" s="8">
        <v>25</v>
      </c>
      <c r="F47" s="8">
        <v>62</v>
      </c>
      <c r="G47" s="8">
        <f t="shared" si="0"/>
        <v>1550</v>
      </c>
      <c r="H47" s="3">
        <v>45337</v>
      </c>
      <c r="I47" t="s">
        <v>25</v>
      </c>
      <c r="J47" s="8">
        <f>IFERROR(VLOOKUP(Table1[[#This Row],[Sales Rep]],Table2[#All],2,FALSE), "Not found")</f>
        <v>2676</v>
      </c>
      <c r="K47" t="s">
        <v>157</v>
      </c>
      <c r="L47" t="str">
        <f t="shared" si="1"/>
        <v>In progress</v>
      </c>
    </row>
    <row r="48" spans="1:12" x14ac:dyDescent="0.3">
      <c r="A48" t="s">
        <v>64</v>
      </c>
      <c r="B48" t="s">
        <v>139</v>
      </c>
      <c r="C48" t="s">
        <v>9</v>
      </c>
      <c r="D48" t="s">
        <v>6</v>
      </c>
      <c r="E48" s="8">
        <v>14</v>
      </c>
      <c r="F48" s="8">
        <v>209</v>
      </c>
      <c r="G48" s="8">
        <f t="shared" si="0"/>
        <v>2926</v>
      </c>
      <c r="H48" s="3">
        <v>45338</v>
      </c>
      <c r="I48" t="s">
        <v>11</v>
      </c>
      <c r="J48" s="8">
        <f>IFERROR(VLOOKUP(Table1[[#This Row],[Sales Rep]],Table2[#All],2,FALSE), "Not found")</f>
        <v>3656</v>
      </c>
      <c r="K48" t="s">
        <v>156</v>
      </c>
      <c r="L48" t="str">
        <f t="shared" si="1"/>
        <v>Cancelled</v>
      </c>
    </row>
    <row r="49" spans="1:12" x14ac:dyDescent="0.3">
      <c r="A49" t="s">
        <v>65</v>
      </c>
      <c r="B49" t="s">
        <v>146</v>
      </c>
      <c r="C49" t="s">
        <v>16</v>
      </c>
      <c r="D49" t="s">
        <v>14</v>
      </c>
      <c r="E49" s="8">
        <v>9</v>
      </c>
      <c r="F49" s="8">
        <v>376</v>
      </c>
      <c r="G49" s="8">
        <f t="shared" si="0"/>
        <v>3384</v>
      </c>
      <c r="H49" s="3">
        <v>45339</v>
      </c>
      <c r="I49" t="s">
        <v>7</v>
      </c>
      <c r="J49" s="8">
        <f>IFERROR(VLOOKUP(Table1[[#This Row],[Sales Rep]],Table2[#All],2,FALSE), "Not found")</f>
        <v>4781</v>
      </c>
      <c r="K49" t="s">
        <v>156</v>
      </c>
      <c r="L49" t="str">
        <f t="shared" si="1"/>
        <v>Cancelled</v>
      </c>
    </row>
    <row r="50" spans="1:12" x14ac:dyDescent="0.3">
      <c r="A50" t="s">
        <v>66</v>
      </c>
      <c r="B50" t="s">
        <v>139</v>
      </c>
      <c r="C50" t="s">
        <v>9</v>
      </c>
      <c r="D50" t="s">
        <v>18</v>
      </c>
      <c r="E50" s="8">
        <v>26</v>
      </c>
      <c r="F50" s="8">
        <v>236</v>
      </c>
      <c r="G50" s="8">
        <f t="shared" si="0"/>
        <v>6136</v>
      </c>
      <c r="H50" s="3">
        <v>45340</v>
      </c>
      <c r="I50" t="s">
        <v>7</v>
      </c>
      <c r="J50" s="8">
        <f>IFERROR(VLOOKUP(Table1[[#This Row],[Sales Rep]],Table2[#All],2,FALSE), "Not found")</f>
        <v>4781</v>
      </c>
      <c r="K50" t="s">
        <v>156</v>
      </c>
      <c r="L50" t="str">
        <f t="shared" si="1"/>
        <v>Cancelled</v>
      </c>
    </row>
    <row r="51" spans="1:12" x14ac:dyDescent="0.3">
      <c r="A51" t="s">
        <v>67</v>
      </c>
      <c r="B51" t="s">
        <v>144</v>
      </c>
      <c r="C51" t="s">
        <v>9</v>
      </c>
      <c r="D51" t="s">
        <v>6</v>
      </c>
      <c r="E51" s="8">
        <v>2</v>
      </c>
      <c r="F51" s="8">
        <v>292</v>
      </c>
      <c r="G51" s="8">
        <f t="shared" si="0"/>
        <v>584</v>
      </c>
      <c r="H51" s="3">
        <v>45341</v>
      </c>
      <c r="I51" t="s">
        <v>11</v>
      </c>
      <c r="J51" s="8">
        <f>IFERROR(VLOOKUP(Table1[[#This Row],[Sales Rep]],Table2[#All],2,FALSE), "Not found")</f>
        <v>3656</v>
      </c>
      <c r="K51" t="s">
        <v>157</v>
      </c>
      <c r="L51" t="str">
        <f t="shared" si="1"/>
        <v>In progress</v>
      </c>
    </row>
    <row r="52" spans="1:12" x14ac:dyDescent="0.3">
      <c r="A52" t="s">
        <v>68</v>
      </c>
      <c r="B52" t="s">
        <v>141</v>
      </c>
      <c r="C52" t="s">
        <v>5</v>
      </c>
      <c r="D52" t="s">
        <v>18</v>
      </c>
      <c r="E52" s="8">
        <v>20</v>
      </c>
      <c r="F52" s="8">
        <v>135</v>
      </c>
      <c r="G52" s="8">
        <f t="shared" si="0"/>
        <v>2700</v>
      </c>
      <c r="H52" s="3">
        <v>45342</v>
      </c>
      <c r="I52" t="s">
        <v>19</v>
      </c>
      <c r="J52" s="8">
        <f>IFERROR(VLOOKUP(Table1[[#This Row],[Sales Rep]],Table2[#All],2,FALSE), "Not found")</f>
        <v>5269</v>
      </c>
      <c r="K52" t="s">
        <v>156</v>
      </c>
      <c r="L52" t="str">
        <f t="shared" si="1"/>
        <v>Cancelled</v>
      </c>
    </row>
    <row r="53" spans="1:12" x14ac:dyDescent="0.3">
      <c r="A53" t="s">
        <v>69</v>
      </c>
      <c r="B53" t="s">
        <v>145</v>
      </c>
      <c r="C53" t="s">
        <v>30</v>
      </c>
      <c r="D53" t="s">
        <v>22</v>
      </c>
      <c r="E53" s="8">
        <v>28</v>
      </c>
      <c r="F53" s="8">
        <v>333</v>
      </c>
      <c r="G53" s="8">
        <f t="shared" si="0"/>
        <v>9324</v>
      </c>
      <c r="H53" s="3">
        <v>45343</v>
      </c>
      <c r="I53" t="s">
        <v>25</v>
      </c>
      <c r="J53" s="8">
        <f>IFERROR(VLOOKUP(Table1[[#This Row],[Sales Rep]],Table2[#All],2,FALSE), "Not found")</f>
        <v>2676</v>
      </c>
      <c r="K53" t="s">
        <v>157</v>
      </c>
      <c r="L53" t="str">
        <f t="shared" si="1"/>
        <v>In progress</v>
      </c>
    </row>
    <row r="54" spans="1:12" x14ac:dyDescent="0.3">
      <c r="A54" t="s">
        <v>70</v>
      </c>
      <c r="B54" t="s">
        <v>148</v>
      </c>
      <c r="C54" t="s">
        <v>30</v>
      </c>
      <c r="D54" t="s">
        <v>22</v>
      </c>
      <c r="E54" s="8">
        <v>47</v>
      </c>
      <c r="F54" s="8">
        <v>115</v>
      </c>
      <c r="G54" s="8">
        <f t="shared" si="0"/>
        <v>5405</v>
      </c>
      <c r="H54" s="3">
        <v>45344</v>
      </c>
      <c r="I54" t="s">
        <v>11</v>
      </c>
      <c r="J54" s="8">
        <f>IFERROR(VLOOKUP(Table1[[#This Row],[Sales Rep]],Table2[#All],2,FALSE), "Not found")</f>
        <v>3656</v>
      </c>
      <c r="K54" t="s">
        <v>158</v>
      </c>
      <c r="L54" t="str">
        <f t="shared" si="1"/>
        <v>Completed</v>
      </c>
    </row>
    <row r="55" spans="1:12" x14ac:dyDescent="0.3">
      <c r="A55" t="s">
        <v>71</v>
      </c>
      <c r="B55" t="s">
        <v>145</v>
      </c>
      <c r="C55" t="s">
        <v>5</v>
      </c>
      <c r="D55" t="s">
        <v>6</v>
      </c>
      <c r="E55" s="8">
        <v>7</v>
      </c>
      <c r="F55" s="8">
        <v>219</v>
      </c>
      <c r="G55" s="8">
        <f t="shared" si="0"/>
        <v>1533</v>
      </c>
      <c r="H55" s="3">
        <v>45345</v>
      </c>
      <c r="I55" t="s">
        <v>7</v>
      </c>
      <c r="J55" s="8">
        <f>IFERROR(VLOOKUP(Table1[[#This Row],[Sales Rep]],Table2[#All],2,FALSE), "Not found")</f>
        <v>4781</v>
      </c>
      <c r="K55" t="s">
        <v>156</v>
      </c>
      <c r="L55" t="str">
        <f t="shared" si="1"/>
        <v>Cancelled</v>
      </c>
    </row>
    <row r="56" spans="1:12" x14ac:dyDescent="0.3">
      <c r="A56" t="s">
        <v>72</v>
      </c>
      <c r="B56" t="s">
        <v>142</v>
      </c>
      <c r="C56" t="s">
        <v>16</v>
      </c>
      <c r="D56" t="s">
        <v>10</v>
      </c>
      <c r="E56" s="8">
        <v>44</v>
      </c>
      <c r="F56" s="8">
        <v>94</v>
      </c>
      <c r="G56" s="8">
        <f t="shared" si="0"/>
        <v>4136</v>
      </c>
      <c r="H56" s="3">
        <v>45346</v>
      </c>
      <c r="I56" t="s">
        <v>7</v>
      </c>
      <c r="J56" s="8">
        <f>IFERROR(VLOOKUP(Table1[[#This Row],[Sales Rep]],Table2[#All],2,FALSE), "Not found")</f>
        <v>4781</v>
      </c>
      <c r="K56" t="s">
        <v>157</v>
      </c>
      <c r="L56" t="str">
        <f t="shared" si="1"/>
        <v>In progress</v>
      </c>
    </row>
    <row r="57" spans="1:12" x14ac:dyDescent="0.3">
      <c r="A57" t="s">
        <v>73</v>
      </c>
      <c r="B57" t="s">
        <v>139</v>
      </c>
      <c r="C57" t="s">
        <v>5</v>
      </c>
      <c r="D57" t="s">
        <v>10</v>
      </c>
      <c r="E57" s="8">
        <v>8</v>
      </c>
      <c r="F57" s="8">
        <v>111</v>
      </c>
      <c r="G57" s="8">
        <f t="shared" si="0"/>
        <v>888</v>
      </c>
      <c r="H57" s="3">
        <v>45347</v>
      </c>
      <c r="I57" t="s">
        <v>25</v>
      </c>
      <c r="J57" s="8">
        <f>IFERROR(VLOOKUP(Table1[[#This Row],[Sales Rep]],Table2[#All],2,FALSE), "Not found")</f>
        <v>2676</v>
      </c>
      <c r="K57" t="s">
        <v>157</v>
      </c>
      <c r="L57" t="str">
        <f t="shared" si="1"/>
        <v>In progress</v>
      </c>
    </row>
    <row r="58" spans="1:12" x14ac:dyDescent="0.3">
      <c r="A58" t="s">
        <v>74</v>
      </c>
      <c r="B58" t="s">
        <v>140</v>
      </c>
      <c r="C58" t="s">
        <v>30</v>
      </c>
      <c r="D58" t="s">
        <v>22</v>
      </c>
      <c r="E58" s="8">
        <v>47</v>
      </c>
      <c r="F58" s="8">
        <v>490</v>
      </c>
      <c r="G58" s="8">
        <f t="shared" si="0"/>
        <v>23030</v>
      </c>
      <c r="H58" s="3">
        <v>45348</v>
      </c>
      <c r="I58" t="s">
        <v>27</v>
      </c>
      <c r="J58" s="8">
        <f>IFERROR(VLOOKUP(Table1[[#This Row],[Sales Rep]],Table2[#All],2,FALSE), "Not found")</f>
        <v>4966</v>
      </c>
      <c r="K58" t="s">
        <v>157</v>
      </c>
      <c r="L58" t="str">
        <f t="shared" si="1"/>
        <v>In progress</v>
      </c>
    </row>
    <row r="59" spans="1:12" x14ac:dyDescent="0.3">
      <c r="A59" t="s">
        <v>75</v>
      </c>
      <c r="B59" t="s">
        <v>142</v>
      </c>
      <c r="C59" t="s">
        <v>30</v>
      </c>
      <c r="D59" t="s">
        <v>22</v>
      </c>
      <c r="E59" s="8">
        <v>35</v>
      </c>
      <c r="F59" s="8">
        <v>183</v>
      </c>
      <c r="G59" s="8">
        <f t="shared" si="0"/>
        <v>6405</v>
      </c>
      <c r="H59" s="3">
        <v>45349</v>
      </c>
      <c r="I59" t="s">
        <v>11</v>
      </c>
      <c r="J59" s="8">
        <f>IFERROR(VLOOKUP(Table1[[#This Row],[Sales Rep]],Table2[#All],2,FALSE), "Not found")</f>
        <v>3656</v>
      </c>
      <c r="K59" t="s">
        <v>158</v>
      </c>
      <c r="L59" t="str">
        <f t="shared" si="1"/>
        <v>Completed</v>
      </c>
    </row>
    <row r="60" spans="1:12" x14ac:dyDescent="0.3">
      <c r="A60" t="s">
        <v>76</v>
      </c>
      <c r="B60" t="s">
        <v>141</v>
      </c>
      <c r="C60" t="s">
        <v>5</v>
      </c>
      <c r="D60" t="s">
        <v>10</v>
      </c>
      <c r="E60" s="8">
        <v>14</v>
      </c>
      <c r="F60" s="8">
        <v>333</v>
      </c>
      <c r="G60" s="8">
        <f t="shared" si="0"/>
        <v>4662</v>
      </c>
      <c r="H60" s="3">
        <v>45350</v>
      </c>
      <c r="I60" t="s">
        <v>11</v>
      </c>
      <c r="J60" s="8">
        <f>IFERROR(VLOOKUP(Table1[[#This Row],[Sales Rep]],Table2[#All],2,FALSE), "Not found")</f>
        <v>3656</v>
      </c>
      <c r="K60" t="s">
        <v>156</v>
      </c>
      <c r="L60" t="str">
        <f t="shared" si="1"/>
        <v>Cancelled</v>
      </c>
    </row>
    <row r="61" spans="1:12" x14ac:dyDescent="0.3">
      <c r="A61" t="s">
        <v>77</v>
      </c>
      <c r="B61" t="s">
        <v>139</v>
      </c>
      <c r="C61" t="s">
        <v>5</v>
      </c>
      <c r="D61" t="s">
        <v>14</v>
      </c>
      <c r="E61" s="8">
        <v>17</v>
      </c>
      <c r="F61" s="8">
        <v>77</v>
      </c>
      <c r="G61" s="8">
        <f t="shared" si="0"/>
        <v>1309</v>
      </c>
      <c r="H61" s="3">
        <v>45351</v>
      </c>
      <c r="I61" t="s">
        <v>27</v>
      </c>
      <c r="J61" s="8">
        <f>IFERROR(VLOOKUP(Table1[[#This Row],[Sales Rep]],Table2[#All],2,FALSE), "Not found")</f>
        <v>4966</v>
      </c>
      <c r="K61" t="s">
        <v>157</v>
      </c>
      <c r="L61" t="str">
        <f t="shared" si="1"/>
        <v>In progress</v>
      </c>
    </row>
    <row r="62" spans="1:12" x14ac:dyDescent="0.3">
      <c r="A62" t="s">
        <v>78</v>
      </c>
      <c r="B62" t="s">
        <v>142</v>
      </c>
      <c r="C62" t="s">
        <v>5</v>
      </c>
      <c r="D62" t="s">
        <v>10</v>
      </c>
      <c r="E62" s="8">
        <v>36</v>
      </c>
      <c r="F62" s="8">
        <v>157</v>
      </c>
      <c r="G62" s="8">
        <f t="shared" si="0"/>
        <v>5652</v>
      </c>
      <c r="H62" s="3">
        <v>45352</v>
      </c>
      <c r="I62" t="s">
        <v>25</v>
      </c>
      <c r="J62" s="8">
        <f>IFERROR(VLOOKUP(Table1[[#This Row],[Sales Rep]],Table2[#All],2,FALSE), "Not found")</f>
        <v>2676</v>
      </c>
      <c r="K62" t="s">
        <v>156</v>
      </c>
      <c r="L62" t="str">
        <f t="shared" si="1"/>
        <v>Cancelled</v>
      </c>
    </row>
    <row r="63" spans="1:12" x14ac:dyDescent="0.3">
      <c r="A63" t="s">
        <v>79</v>
      </c>
      <c r="B63" t="s">
        <v>139</v>
      </c>
      <c r="C63" t="s">
        <v>30</v>
      </c>
      <c r="D63" t="s">
        <v>18</v>
      </c>
      <c r="E63" s="8">
        <v>40</v>
      </c>
      <c r="F63" s="8">
        <v>93</v>
      </c>
      <c r="G63" s="8">
        <f t="shared" si="0"/>
        <v>3720</v>
      </c>
      <c r="H63" s="3">
        <v>45353</v>
      </c>
      <c r="I63" t="s">
        <v>25</v>
      </c>
      <c r="J63" s="8">
        <f>IFERROR(VLOOKUP(Table1[[#This Row],[Sales Rep]],Table2[#All],2,FALSE), "Not found")</f>
        <v>2676</v>
      </c>
      <c r="K63" t="s">
        <v>157</v>
      </c>
      <c r="L63" t="str">
        <f t="shared" si="1"/>
        <v>In progress</v>
      </c>
    </row>
    <row r="64" spans="1:12" x14ac:dyDescent="0.3">
      <c r="A64" t="s">
        <v>80</v>
      </c>
      <c r="B64" t="s">
        <v>146</v>
      </c>
      <c r="C64" t="s">
        <v>5</v>
      </c>
      <c r="D64" t="s">
        <v>14</v>
      </c>
      <c r="E64" s="8">
        <v>4</v>
      </c>
      <c r="F64" s="8">
        <v>389</v>
      </c>
      <c r="G64" s="8">
        <f t="shared" si="0"/>
        <v>1556</v>
      </c>
      <c r="H64" s="3">
        <v>45354</v>
      </c>
      <c r="I64" t="s">
        <v>7</v>
      </c>
      <c r="J64" s="8">
        <f>IFERROR(VLOOKUP(Table1[[#This Row],[Sales Rep]],Table2[#All],2,FALSE), "Not found")</f>
        <v>4781</v>
      </c>
      <c r="K64" t="s">
        <v>156</v>
      </c>
      <c r="L64" t="str">
        <f t="shared" si="1"/>
        <v>Cancelled</v>
      </c>
    </row>
    <row r="65" spans="1:12" x14ac:dyDescent="0.3">
      <c r="A65" t="s">
        <v>81</v>
      </c>
      <c r="B65" t="s">
        <v>141</v>
      </c>
      <c r="C65" t="s">
        <v>5</v>
      </c>
      <c r="D65" t="s">
        <v>18</v>
      </c>
      <c r="E65" s="8">
        <v>2</v>
      </c>
      <c r="F65" s="8">
        <v>335</v>
      </c>
      <c r="G65" s="8">
        <f t="shared" si="0"/>
        <v>670</v>
      </c>
      <c r="H65" s="3">
        <v>45355</v>
      </c>
      <c r="I65" t="s">
        <v>27</v>
      </c>
      <c r="J65" s="8">
        <f>IFERROR(VLOOKUP(Table1[[#This Row],[Sales Rep]],Table2[#All],2,FALSE), "Not found")</f>
        <v>4966</v>
      </c>
      <c r="K65" t="s">
        <v>158</v>
      </c>
      <c r="L65" t="str">
        <f t="shared" si="1"/>
        <v>Completed</v>
      </c>
    </row>
    <row r="66" spans="1:12" x14ac:dyDescent="0.3">
      <c r="A66" t="s">
        <v>82</v>
      </c>
      <c r="B66" t="s">
        <v>147</v>
      </c>
      <c r="C66" t="s">
        <v>16</v>
      </c>
      <c r="D66" t="s">
        <v>22</v>
      </c>
      <c r="E66" s="8">
        <v>6</v>
      </c>
      <c r="F66" s="8">
        <v>495</v>
      </c>
      <c r="G66" s="8">
        <f t="shared" si="0"/>
        <v>2970</v>
      </c>
      <c r="H66" s="3">
        <v>45356</v>
      </c>
      <c r="I66" t="s">
        <v>25</v>
      </c>
      <c r="J66" s="8">
        <f>IFERROR(VLOOKUP(Table1[[#This Row],[Sales Rep]],Table2[#All],2,FALSE), "Not found")</f>
        <v>2676</v>
      </c>
      <c r="K66" t="s">
        <v>157</v>
      </c>
      <c r="L66" t="str">
        <f t="shared" si="1"/>
        <v>In progress</v>
      </c>
    </row>
    <row r="67" spans="1:12" x14ac:dyDescent="0.3">
      <c r="A67" t="s">
        <v>83</v>
      </c>
      <c r="B67" t="s">
        <v>148</v>
      </c>
      <c r="C67" t="s">
        <v>5</v>
      </c>
      <c r="D67" t="s">
        <v>14</v>
      </c>
      <c r="E67" s="8">
        <v>42</v>
      </c>
      <c r="F67" s="8">
        <v>380</v>
      </c>
      <c r="G67" s="8">
        <f t="shared" ref="G67:G121" si="2">(E67*F67)</f>
        <v>15960</v>
      </c>
      <c r="H67" s="3">
        <v>45357</v>
      </c>
      <c r="I67" t="s">
        <v>19</v>
      </c>
      <c r="J67" s="8">
        <f>IFERROR(VLOOKUP(Table1[[#This Row],[Sales Rep]],Table2[#All],2,FALSE), "Not found")</f>
        <v>5269</v>
      </c>
      <c r="K67" t="s">
        <v>157</v>
      </c>
      <c r="L67" t="str">
        <f t="shared" ref="L67:L121" si="3">IF(K67="Delivered","Completed",IF(K67="Pending","In progress","Cancelled"))</f>
        <v>In progress</v>
      </c>
    </row>
    <row r="68" spans="1:12" x14ac:dyDescent="0.3">
      <c r="A68" t="s">
        <v>84</v>
      </c>
      <c r="B68" t="s">
        <v>143</v>
      </c>
      <c r="C68" t="s">
        <v>30</v>
      </c>
      <c r="D68" t="s">
        <v>18</v>
      </c>
      <c r="E68" s="8">
        <v>4</v>
      </c>
      <c r="F68" s="8">
        <v>177</v>
      </c>
      <c r="G68" s="8">
        <f t="shared" si="2"/>
        <v>708</v>
      </c>
      <c r="H68" s="3">
        <v>45358</v>
      </c>
      <c r="I68" t="s">
        <v>11</v>
      </c>
      <c r="J68" s="8">
        <f>IFERROR(VLOOKUP(Table1[[#This Row],[Sales Rep]],Table2[#All],2,FALSE), "Not found")</f>
        <v>3656</v>
      </c>
      <c r="K68" t="s">
        <v>158</v>
      </c>
      <c r="L68" t="str">
        <f t="shared" si="3"/>
        <v>Completed</v>
      </c>
    </row>
    <row r="69" spans="1:12" x14ac:dyDescent="0.3">
      <c r="A69" t="s">
        <v>85</v>
      </c>
      <c r="B69" t="s">
        <v>148</v>
      </c>
      <c r="C69" t="s">
        <v>16</v>
      </c>
      <c r="D69" t="s">
        <v>18</v>
      </c>
      <c r="E69" s="8">
        <v>29</v>
      </c>
      <c r="F69" s="8">
        <v>397</v>
      </c>
      <c r="G69" s="8">
        <f t="shared" si="2"/>
        <v>11513</v>
      </c>
      <c r="H69" s="3">
        <v>45359</v>
      </c>
      <c r="I69" t="s">
        <v>7</v>
      </c>
      <c r="J69" s="8">
        <f>IFERROR(VLOOKUP(Table1[[#This Row],[Sales Rep]],Table2[#All],2,FALSE), "Not found")</f>
        <v>4781</v>
      </c>
      <c r="K69" t="s">
        <v>156</v>
      </c>
      <c r="L69" t="str">
        <f t="shared" si="3"/>
        <v>Cancelled</v>
      </c>
    </row>
    <row r="70" spans="1:12" x14ac:dyDescent="0.3">
      <c r="A70" t="s">
        <v>86</v>
      </c>
      <c r="B70" t="s">
        <v>148</v>
      </c>
      <c r="C70" t="s">
        <v>9</v>
      </c>
      <c r="D70" t="s">
        <v>14</v>
      </c>
      <c r="E70" s="8">
        <v>18</v>
      </c>
      <c r="F70" s="8">
        <v>280</v>
      </c>
      <c r="G70" s="8">
        <f t="shared" si="2"/>
        <v>5040</v>
      </c>
      <c r="H70" s="3">
        <v>45360</v>
      </c>
      <c r="I70" t="s">
        <v>27</v>
      </c>
      <c r="J70" s="8">
        <f>IFERROR(VLOOKUP(Table1[[#This Row],[Sales Rep]],Table2[#All],2,FALSE), "Not found")</f>
        <v>4966</v>
      </c>
      <c r="K70" t="s">
        <v>157</v>
      </c>
      <c r="L70" t="str">
        <f t="shared" si="3"/>
        <v>In progress</v>
      </c>
    </row>
    <row r="71" spans="1:12" x14ac:dyDescent="0.3">
      <c r="A71" t="s">
        <v>87</v>
      </c>
      <c r="B71" t="s">
        <v>142</v>
      </c>
      <c r="C71" t="s">
        <v>30</v>
      </c>
      <c r="D71" t="s">
        <v>6</v>
      </c>
      <c r="E71" s="8">
        <v>26</v>
      </c>
      <c r="F71" s="8">
        <v>239</v>
      </c>
      <c r="G71" s="8">
        <f t="shared" si="2"/>
        <v>6214</v>
      </c>
      <c r="H71" s="3">
        <v>45361</v>
      </c>
      <c r="I71" t="s">
        <v>7</v>
      </c>
      <c r="J71" s="8">
        <f>IFERROR(VLOOKUP(Table1[[#This Row],[Sales Rep]],Table2[#All],2,FALSE), "Not found")</f>
        <v>4781</v>
      </c>
      <c r="K71" t="s">
        <v>158</v>
      </c>
      <c r="L71" t="str">
        <f t="shared" si="3"/>
        <v>Completed</v>
      </c>
    </row>
    <row r="72" spans="1:12" x14ac:dyDescent="0.3">
      <c r="A72" t="s">
        <v>88</v>
      </c>
      <c r="B72" t="s">
        <v>141</v>
      </c>
      <c r="C72" t="s">
        <v>30</v>
      </c>
      <c r="D72" t="s">
        <v>10</v>
      </c>
      <c r="E72" s="8">
        <v>44</v>
      </c>
      <c r="F72" s="8">
        <v>274</v>
      </c>
      <c r="G72" s="8">
        <f t="shared" si="2"/>
        <v>12056</v>
      </c>
      <c r="H72" s="3">
        <v>45362</v>
      </c>
      <c r="I72" t="s">
        <v>25</v>
      </c>
      <c r="J72" s="8">
        <f>IFERROR(VLOOKUP(Table1[[#This Row],[Sales Rep]],Table2[#All],2,FALSE), "Not found")</f>
        <v>2676</v>
      </c>
      <c r="K72" t="s">
        <v>157</v>
      </c>
      <c r="L72" t="str">
        <f t="shared" si="3"/>
        <v>In progress</v>
      </c>
    </row>
    <row r="73" spans="1:12" x14ac:dyDescent="0.3">
      <c r="A73" t="s">
        <v>89</v>
      </c>
      <c r="B73" t="s">
        <v>139</v>
      </c>
      <c r="C73" t="s">
        <v>9</v>
      </c>
      <c r="D73" t="s">
        <v>18</v>
      </c>
      <c r="E73" s="8">
        <v>34</v>
      </c>
      <c r="F73" s="8">
        <v>434</v>
      </c>
      <c r="G73" s="8">
        <f t="shared" si="2"/>
        <v>14756</v>
      </c>
      <c r="H73" s="3">
        <v>45363</v>
      </c>
      <c r="I73" t="s">
        <v>25</v>
      </c>
      <c r="J73" s="8">
        <f>IFERROR(VLOOKUP(Table1[[#This Row],[Sales Rep]],Table2[#All],2,FALSE), "Not found")</f>
        <v>2676</v>
      </c>
      <c r="K73" t="s">
        <v>157</v>
      </c>
      <c r="L73" t="str">
        <f t="shared" si="3"/>
        <v>In progress</v>
      </c>
    </row>
    <row r="74" spans="1:12" x14ac:dyDescent="0.3">
      <c r="A74" t="s">
        <v>90</v>
      </c>
      <c r="B74" t="s">
        <v>145</v>
      </c>
      <c r="C74" t="s">
        <v>30</v>
      </c>
      <c r="D74" t="s">
        <v>10</v>
      </c>
      <c r="E74" s="8">
        <v>10</v>
      </c>
      <c r="F74" s="8">
        <v>426</v>
      </c>
      <c r="G74" s="8">
        <f t="shared" si="2"/>
        <v>4260</v>
      </c>
      <c r="H74" s="3">
        <v>45364</v>
      </c>
      <c r="I74" t="s">
        <v>19</v>
      </c>
      <c r="J74" s="8">
        <f>IFERROR(VLOOKUP(Table1[[#This Row],[Sales Rep]],Table2[#All],2,FALSE), "Not found")</f>
        <v>5269</v>
      </c>
      <c r="K74" t="s">
        <v>157</v>
      </c>
      <c r="L74" t="str">
        <f t="shared" si="3"/>
        <v>In progress</v>
      </c>
    </row>
    <row r="75" spans="1:12" x14ac:dyDescent="0.3">
      <c r="A75" t="s">
        <v>91</v>
      </c>
      <c r="B75" t="s">
        <v>143</v>
      </c>
      <c r="C75" t="s">
        <v>9</v>
      </c>
      <c r="D75" t="s">
        <v>10</v>
      </c>
      <c r="E75" s="8">
        <v>36</v>
      </c>
      <c r="F75" s="8">
        <v>332</v>
      </c>
      <c r="G75" s="8">
        <f t="shared" si="2"/>
        <v>11952</v>
      </c>
      <c r="H75" s="3">
        <v>45365</v>
      </c>
      <c r="I75" t="s">
        <v>11</v>
      </c>
      <c r="J75" s="8">
        <f>IFERROR(VLOOKUP(Table1[[#This Row],[Sales Rep]],Table2[#All],2,FALSE), "Not found")</f>
        <v>3656</v>
      </c>
      <c r="K75" t="s">
        <v>156</v>
      </c>
      <c r="L75" t="str">
        <f t="shared" si="3"/>
        <v>Cancelled</v>
      </c>
    </row>
    <row r="76" spans="1:12" x14ac:dyDescent="0.3">
      <c r="A76" t="s">
        <v>92</v>
      </c>
      <c r="B76" t="s">
        <v>144</v>
      </c>
      <c r="C76" t="s">
        <v>9</v>
      </c>
      <c r="D76" t="s">
        <v>22</v>
      </c>
      <c r="E76" s="8">
        <v>14</v>
      </c>
      <c r="F76" s="8">
        <v>495</v>
      </c>
      <c r="G76" s="8">
        <f t="shared" si="2"/>
        <v>6930</v>
      </c>
      <c r="H76" s="3">
        <v>45366</v>
      </c>
      <c r="I76" t="s">
        <v>27</v>
      </c>
      <c r="J76" s="8">
        <f>IFERROR(VLOOKUP(Table1[[#This Row],[Sales Rep]],Table2[#All],2,FALSE), "Not found")</f>
        <v>4966</v>
      </c>
      <c r="K76" t="s">
        <v>158</v>
      </c>
      <c r="L76" t="str">
        <f t="shared" si="3"/>
        <v>Completed</v>
      </c>
    </row>
    <row r="77" spans="1:12" x14ac:dyDescent="0.3">
      <c r="A77" t="s">
        <v>93</v>
      </c>
      <c r="B77" t="s">
        <v>142</v>
      </c>
      <c r="C77" t="s">
        <v>30</v>
      </c>
      <c r="D77" t="s">
        <v>10</v>
      </c>
      <c r="E77" s="8">
        <v>31</v>
      </c>
      <c r="F77" s="8">
        <v>170</v>
      </c>
      <c r="G77" s="8">
        <f t="shared" si="2"/>
        <v>5270</v>
      </c>
      <c r="H77" s="3">
        <v>45367</v>
      </c>
      <c r="I77" t="s">
        <v>7</v>
      </c>
      <c r="J77" s="8">
        <f>IFERROR(VLOOKUP(Table1[[#This Row],[Sales Rep]],Table2[#All],2,FALSE), "Not found")</f>
        <v>4781</v>
      </c>
      <c r="K77" t="s">
        <v>158</v>
      </c>
      <c r="L77" t="str">
        <f t="shared" si="3"/>
        <v>Completed</v>
      </c>
    </row>
    <row r="78" spans="1:12" x14ac:dyDescent="0.3">
      <c r="A78" t="s">
        <v>94</v>
      </c>
      <c r="B78" t="s">
        <v>143</v>
      </c>
      <c r="C78" t="s">
        <v>5</v>
      </c>
      <c r="D78" t="s">
        <v>18</v>
      </c>
      <c r="E78" s="8">
        <v>48</v>
      </c>
      <c r="F78" s="8">
        <v>165</v>
      </c>
      <c r="G78" s="8">
        <f t="shared" si="2"/>
        <v>7920</v>
      </c>
      <c r="H78" s="3">
        <v>45368</v>
      </c>
      <c r="I78" t="s">
        <v>11</v>
      </c>
      <c r="J78" s="8">
        <f>IFERROR(VLOOKUP(Table1[[#This Row],[Sales Rep]],Table2[#All],2,FALSE), "Not found")</f>
        <v>3656</v>
      </c>
      <c r="K78" t="s">
        <v>158</v>
      </c>
      <c r="L78" t="str">
        <f t="shared" si="3"/>
        <v>Completed</v>
      </c>
    </row>
    <row r="79" spans="1:12" x14ac:dyDescent="0.3">
      <c r="A79" t="s">
        <v>95</v>
      </c>
      <c r="B79" t="s">
        <v>147</v>
      </c>
      <c r="C79" t="s">
        <v>5</v>
      </c>
      <c r="D79" t="s">
        <v>22</v>
      </c>
      <c r="E79" s="8">
        <v>15</v>
      </c>
      <c r="F79" s="8">
        <v>282</v>
      </c>
      <c r="G79" s="8">
        <f t="shared" si="2"/>
        <v>4230</v>
      </c>
      <c r="H79" s="3">
        <v>45369</v>
      </c>
      <c r="I79" t="s">
        <v>25</v>
      </c>
      <c r="J79" s="8">
        <f>IFERROR(VLOOKUP(Table1[[#This Row],[Sales Rep]],Table2[#All],2,FALSE), "Not found")</f>
        <v>2676</v>
      </c>
      <c r="K79" t="s">
        <v>158</v>
      </c>
      <c r="L79" t="str">
        <f t="shared" si="3"/>
        <v>Completed</v>
      </c>
    </row>
    <row r="80" spans="1:12" x14ac:dyDescent="0.3">
      <c r="A80" t="s">
        <v>96</v>
      </c>
      <c r="B80" t="s">
        <v>146</v>
      </c>
      <c r="C80" t="s">
        <v>9</v>
      </c>
      <c r="D80" t="s">
        <v>14</v>
      </c>
      <c r="E80" s="8">
        <v>8</v>
      </c>
      <c r="F80" s="8">
        <v>308</v>
      </c>
      <c r="G80" s="8">
        <f t="shared" si="2"/>
        <v>2464</v>
      </c>
      <c r="H80" s="3">
        <v>45370</v>
      </c>
      <c r="I80" t="s">
        <v>11</v>
      </c>
      <c r="J80" s="8">
        <f>IFERROR(VLOOKUP(Table1[[#This Row],[Sales Rep]],Table2[#All],2,FALSE), "Not found")</f>
        <v>3656</v>
      </c>
      <c r="K80" t="s">
        <v>157</v>
      </c>
      <c r="L80" t="str">
        <f t="shared" si="3"/>
        <v>In progress</v>
      </c>
    </row>
    <row r="81" spans="1:12" x14ac:dyDescent="0.3">
      <c r="A81" t="s">
        <v>97</v>
      </c>
      <c r="B81" t="s">
        <v>141</v>
      </c>
      <c r="C81" t="s">
        <v>16</v>
      </c>
      <c r="D81" t="s">
        <v>18</v>
      </c>
      <c r="E81" s="8">
        <v>14</v>
      </c>
      <c r="F81" s="8">
        <v>408</v>
      </c>
      <c r="G81" s="8">
        <f t="shared" si="2"/>
        <v>5712</v>
      </c>
      <c r="H81" s="3">
        <v>45371</v>
      </c>
      <c r="I81" t="s">
        <v>7</v>
      </c>
      <c r="J81" s="8">
        <f>IFERROR(VLOOKUP(Table1[[#This Row],[Sales Rep]],Table2[#All],2,FALSE), "Not found")</f>
        <v>4781</v>
      </c>
      <c r="K81" t="s">
        <v>156</v>
      </c>
      <c r="L81" t="str">
        <f t="shared" si="3"/>
        <v>Cancelled</v>
      </c>
    </row>
    <row r="82" spans="1:12" x14ac:dyDescent="0.3">
      <c r="A82" t="s">
        <v>98</v>
      </c>
      <c r="B82" t="s">
        <v>144</v>
      </c>
      <c r="C82" t="s">
        <v>9</v>
      </c>
      <c r="D82" t="s">
        <v>22</v>
      </c>
      <c r="E82" s="8">
        <v>23</v>
      </c>
      <c r="F82" s="8">
        <v>247</v>
      </c>
      <c r="G82" s="8">
        <f t="shared" si="2"/>
        <v>5681</v>
      </c>
      <c r="H82" s="3">
        <v>45372</v>
      </c>
      <c r="I82" t="s">
        <v>11</v>
      </c>
      <c r="J82" s="8">
        <f>IFERROR(VLOOKUP(Table1[[#This Row],[Sales Rep]],Table2[#All],2,FALSE), "Not found")</f>
        <v>3656</v>
      </c>
      <c r="K82" t="s">
        <v>158</v>
      </c>
      <c r="L82" t="str">
        <f t="shared" si="3"/>
        <v>Completed</v>
      </c>
    </row>
    <row r="83" spans="1:12" x14ac:dyDescent="0.3">
      <c r="A83" t="s">
        <v>99</v>
      </c>
      <c r="B83" t="s">
        <v>142</v>
      </c>
      <c r="C83" t="s">
        <v>9</v>
      </c>
      <c r="D83" t="s">
        <v>22</v>
      </c>
      <c r="E83" s="8">
        <v>40</v>
      </c>
      <c r="F83" s="8">
        <v>460</v>
      </c>
      <c r="G83" s="8">
        <f t="shared" si="2"/>
        <v>18400</v>
      </c>
      <c r="H83" s="3">
        <v>45373</v>
      </c>
      <c r="I83" t="s">
        <v>25</v>
      </c>
      <c r="J83" s="8">
        <f>IFERROR(VLOOKUP(Table1[[#This Row],[Sales Rep]],Table2[#All],2,FALSE), "Not found")</f>
        <v>2676</v>
      </c>
      <c r="K83" t="s">
        <v>156</v>
      </c>
      <c r="L83" t="str">
        <f t="shared" si="3"/>
        <v>Cancelled</v>
      </c>
    </row>
    <row r="84" spans="1:12" x14ac:dyDescent="0.3">
      <c r="A84" t="s">
        <v>100</v>
      </c>
      <c r="B84" t="s">
        <v>148</v>
      </c>
      <c r="C84" t="s">
        <v>9</v>
      </c>
      <c r="D84" t="s">
        <v>10</v>
      </c>
      <c r="E84" s="8">
        <v>21</v>
      </c>
      <c r="F84" s="8">
        <v>186</v>
      </c>
      <c r="G84" s="8">
        <f t="shared" si="2"/>
        <v>3906</v>
      </c>
      <c r="H84" s="3">
        <v>45374</v>
      </c>
      <c r="I84" t="s">
        <v>11</v>
      </c>
      <c r="J84" s="8">
        <f>IFERROR(VLOOKUP(Table1[[#This Row],[Sales Rep]],Table2[#All],2,FALSE), "Not found")</f>
        <v>3656</v>
      </c>
      <c r="K84" t="s">
        <v>158</v>
      </c>
      <c r="L84" t="str">
        <f t="shared" si="3"/>
        <v>Completed</v>
      </c>
    </row>
    <row r="85" spans="1:12" x14ac:dyDescent="0.3">
      <c r="A85" t="s">
        <v>101</v>
      </c>
      <c r="B85" t="s">
        <v>140</v>
      </c>
      <c r="C85" t="s">
        <v>5</v>
      </c>
      <c r="D85" t="s">
        <v>14</v>
      </c>
      <c r="E85" s="8">
        <v>16</v>
      </c>
      <c r="F85" s="8">
        <v>367</v>
      </c>
      <c r="G85" s="8">
        <f t="shared" si="2"/>
        <v>5872</v>
      </c>
      <c r="H85" s="3">
        <v>45375</v>
      </c>
      <c r="I85" t="s">
        <v>27</v>
      </c>
      <c r="J85" s="8">
        <f>IFERROR(VLOOKUP(Table1[[#This Row],[Sales Rep]],Table2[#All],2,FALSE), "Not found")</f>
        <v>4966</v>
      </c>
      <c r="K85" t="s">
        <v>158</v>
      </c>
      <c r="L85" t="str">
        <f t="shared" si="3"/>
        <v>Completed</v>
      </c>
    </row>
    <row r="86" spans="1:12" x14ac:dyDescent="0.3">
      <c r="A86" t="s">
        <v>102</v>
      </c>
      <c r="B86" t="s">
        <v>142</v>
      </c>
      <c r="C86" t="s">
        <v>5</v>
      </c>
      <c r="D86" t="s">
        <v>18</v>
      </c>
      <c r="E86" s="8">
        <v>45</v>
      </c>
      <c r="F86" s="8">
        <v>214</v>
      </c>
      <c r="G86" s="8">
        <f t="shared" si="2"/>
        <v>9630</v>
      </c>
      <c r="H86" s="3">
        <v>45376</v>
      </c>
      <c r="I86" t="s">
        <v>11</v>
      </c>
      <c r="J86" s="8">
        <f>IFERROR(VLOOKUP(Table1[[#This Row],[Sales Rep]],Table2[#All],2,FALSE), "Not found")</f>
        <v>3656</v>
      </c>
      <c r="K86" t="s">
        <v>157</v>
      </c>
      <c r="L86" t="str">
        <f t="shared" si="3"/>
        <v>In progress</v>
      </c>
    </row>
    <row r="87" spans="1:12" x14ac:dyDescent="0.3">
      <c r="A87" t="s">
        <v>103</v>
      </c>
      <c r="B87" t="s">
        <v>140</v>
      </c>
      <c r="C87" t="s">
        <v>5</v>
      </c>
      <c r="D87" t="s">
        <v>18</v>
      </c>
      <c r="E87" s="8">
        <v>18</v>
      </c>
      <c r="F87" s="8">
        <v>274</v>
      </c>
      <c r="G87" s="8">
        <f t="shared" si="2"/>
        <v>4932</v>
      </c>
      <c r="H87" s="3">
        <v>45377</v>
      </c>
      <c r="I87" t="s">
        <v>27</v>
      </c>
      <c r="J87" s="8">
        <f>IFERROR(VLOOKUP(Table1[[#This Row],[Sales Rep]],Table2[#All],2,FALSE), "Not found")</f>
        <v>4966</v>
      </c>
      <c r="K87" t="s">
        <v>157</v>
      </c>
      <c r="L87" t="str">
        <f t="shared" si="3"/>
        <v>In progress</v>
      </c>
    </row>
    <row r="88" spans="1:12" x14ac:dyDescent="0.3">
      <c r="A88" t="s">
        <v>104</v>
      </c>
      <c r="B88" t="s">
        <v>148</v>
      </c>
      <c r="C88" t="s">
        <v>9</v>
      </c>
      <c r="D88" t="s">
        <v>10</v>
      </c>
      <c r="E88" s="8">
        <v>47</v>
      </c>
      <c r="F88" s="8">
        <v>356</v>
      </c>
      <c r="G88" s="8">
        <f t="shared" si="2"/>
        <v>16732</v>
      </c>
      <c r="H88" s="3">
        <v>45378</v>
      </c>
      <c r="I88" t="s">
        <v>11</v>
      </c>
      <c r="J88" s="8">
        <f>IFERROR(VLOOKUP(Table1[[#This Row],[Sales Rep]],Table2[#All],2,FALSE), "Not found")</f>
        <v>3656</v>
      </c>
      <c r="K88" t="s">
        <v>157</v>
      </c>
      <c r="L88" t="str">
        <f t="shared" si="3"/>
        <v>In progress</v>
      </c>
    </row>
    <row r="89" spans="1:12" x14ac:dyDescent="0.3">
      <c r="A89" t="s">
        <v>105</v>
      </c>
      <c r="B89" t="s">
        <v>146</v>
      </c>
      <c r="C89" t="s">
        <v>16</v>
      </c>
      <c r="D89" t="s">
        <v>14</v>
      </c>
      <c r="E89" s="8">
        <v>24</v>
      </c>
      <c r="F89" s="8">
        <v>283</v>
      </c>
      <c r="G89" s="8">
        <f t="shared" si="2"/>
        <v>6792</v>
      </c>
      <c r="H89" s="3">
        <v>45379</v>
      </c>
      <c r="I89" t="s">
        <v>25</v>
      </c>
      <c r="J89" s="8">
        <f>IFERROR(VLOOKUP(Table1[[#This Row],[Sales Rep]],Table2[#All],2,FALSE), "Not found")</f>
        <v>2676</v>
      </c>
      <c r="K89" t="s">
        <v>156</v>
      </c>
      <c r="L89" t="str">
        <f t="shared" si="3"/>
        <v>Cancelled</v>
      </c>
    </row>
    <row r="90" spans="1:12" x14ac:dyDescent="0.3">
      <c r="A90" t="s">
        <v>106</v>
      </c>
      <c r="B90" t="s">
        <v>141</v>
      </c>
      <c r="C90" t="s">
        <v>5</v>
      </c>
      <c r="D90" t="s">
        <v>18</v>
      </c>
      <c r="E90" s="8">
        <v>26</v>
      </c>
      <c r="F90" s="8">
        <v>221</v>
      </c>
      <c r="G90" s="8">
        <f t="shared" si="2"/>
        <v>5746</v>
      </c>
      <c r="H90" s="3">
        <v>45380</v>
      </c>
      <c r="I90" t="s">
        <v>19</v>
      </c>
      <c r="J90" s="8">
        <f>IFERROR(VLOOKUP(Table1[[#This Row],[Sales Rep]],Table2[#All],2,FALSE), "Not found")</f>
        <v>5269</v>
      </c>
      <c r="K90" t="s">
        <v>157</v>
      </c>
      <c r="L90" t="str">
        <f t="shared" si="3"/>
        <v>In progress</v>
      </c>
    </row>
    <row r="91" spans="1:12" x14ac:dyDescent="0.3">
      <c r="A91" t="s">
        <v>107</v>
      </c>
      <c r="B91" t="s">
        <v>139</v>
      </c>
      <c r="C91" t="s">
        <v>30</v>
      </c>
      <c r="D91" t="s">
        <v>14</v>
      </c>
      <c r="E91" s="8">
        <v>25</v>
      </c>
      <c r="F91" s="8">
        <v>201</v>
      </c>
      <c r="G91" s="8">
        <f t="shared" si="2"/>
        <v>5025</v>
      </c>
      <c r="H91" s="3">
        <v>45381</v>
      </c>
      <c r="I91" t="s">
        <v>19</v>
      </c>
      <c r="J91" s="8">
        <f>IFERROR(VLOOKUP(Table1[[#This Row],[Sales Rep]],Table2[#All],2,FALSE), "Not found")</f>
        <v>5269</v>
      </c>
      <c r="K91" t="s">
        <v>157</v>
      </c>
      <c r="L91" t="str">
        <f t="shared" si="3"/>
        <v>In progress</v>
      </c>
    </row>
    <row r="92" spans="1:12" x14ac:dyDescent="0.3">
      <c r="A92" t="s">
        <v>108</v>
      </c>
      <c r="B92" t="s">
        <v>142</v>
      </c>
      <c r="C92" t="s">
        <v>30</v>
      </c>
      <c r="D92" t="s">
        <v>18</v>
      </c>
      <c r="E92" s="8">
        <v>45</v>
      </c>
      <c r="F92" s="8">
        <v>364</v>
      </c>
      <c r="G92" s="8">
        <f t="shared" si="2"/>
        <v>16380</v>
      </c>
      <c r="H92" s="3">
        <v>45382</v>
      </c>
      <c r="I92" t="s">
        <v>27</v>
      </c>
      <c r="J92" s="8">
        <f>IFERROR(VLOOKUP(Table1[[#This Row],[Sales Rep]],Table2[#All],2,FALSE), "Not found")</f>
        <v>4966</v>
      </c>
      <c r="K92" t="s">
        <v>158</v>
      </c>
      <c r="L92" t="str">
        <f t="shared" si="3"/>
        <v>Completed</v>
      </c>
    </row>
    <row r="93" spans="1:12" x14ac:dyDescent="0.3">
      <c r="A93" t="s">
        <v>109</v>
      </c>
      <c r="B93" t="s">
        <v>145</v>
      </c>
      <c r="C93" t="s">
        <v>30</v>
      </c>
      <c r="D93" t="s">
        <v>10</v>
      </c>
      <c r="E93" s="8">
        <v>41</v>
      </c>
      <c r="F93" s="8">
        <v>423</v>
      </c>
      <c r="G93" s="8">
        <f t="shared" si="2"/>
        <v>17343</v>
      </c>
      <c r="H93" s="3">
        <v>45383</v>
      </c>
      <c r="I93" t="s">
        <v>27</v>
      </c>
      <c r="J93" s="8">
        <f>IFERROR(VLOOKUP(Table1[[#This Row],[Sales Rep]],Table2[#All],2,FALSE), "Not found")</f>
        <v>4966</v>
      </c>
      <c r="K93" t="s">
        <v>158</v>
      </c>
      <c r="L93" t="str">
        <f t="shared" si="3"/>
        <v>Completed</v>
      </c>
    </row>
    <row r="94" spans="1:12" x14ac:dyDescent="0.3">
      <c r="A94" t="s">
        <v>110</v>
      </c>
      <c r="B94" t="s">
        <v>148</v>
      </c>
      <c r="C94" t="s">
        <v>9</v>
      </c>
      <c r="D94" t="s">
        <v>6</v>
      </c>
      <c r="E94" s="8">
        <v>29</v>
      </c>
      <c r="F94" s="8">
        <v>209</v>
      </c>
      <c r="G94" s="8">
        <f t="shared" si="2"/>
        <v>6061</v>
      </c>
      <c r="H94" s="3">
        <v>45384</v>
      </c>
      <c r="I94" t="s">
        <v>19</v>
      </c>
      <c r="J94" s="8">
        <f>IFERROR(VLOOKUP(Table1[[#This Row],[Sales Rep]],Table2[#All],2,FALSE), "Not found")</f>
        <v>5269</v>
      </c>
      <c r="K94" t="s">
        <v>157</v>
      </c>
      <c r="L94" t="str">
        <f t="shared" si="3"/>
        <v>In progress</v>
      </c>
    </row>
    <row r="95" spans="1:12" x14ac:dyDescent="0.3">
      <c r="A95" t="s">
        <v>111</v>
      </c>
      <c r="B95" t="s">
        <v>142</v>
      </c>
      <c r="C95" t="s">
        <v>30</v>
      </c>
      <c r="D95" t="s">
        <v>18</v>
      </c>
      <c r="E95" s="8">
        <v>15</v>
      </c>
      <c r="F95" s="8">
        <v>145</v>
      </c>
      <c r="G95" s="8">
        <f t="shared" si="2"/>
        <v>2175</v>
      </c>
      <c r="H95" s="3">
        <v>45385</v>
      </c>
      <c r="I95" t="s">
        <v>25</v>
      </c>
      <c r="J95" s="8">
        <f>IFERROR(VLOOKUP(Table1[[#This Row],[Sales Rep]],Table2[#All],2,FALSE), "Not found")</f>
        <v>2676</v>
      </c>
      <c r="K95" t="s">
        <v>157</v>
      </c>
      <c r="L95" t="str">
        <f t="shared" si="3"/>
        <v>In progress</v>
      </c>
    </row>
    <row r="96" spans="1:12" x14ac:dyDescent="0.3">
      <c r="A96" t="s">
        <v>112</v>
      </c>
      <c r="B96" t="s">
        <v>147</v>
      </c>
      <c r="C96" t="s">
        <v>9</v>
      </c>
      <c r="D96" t="s">
        <v>22</v>
      </c>
      <c r="E96" s="8">
        <v>45</v>
      </c>
      <c r="F96" s="8">
        <v>282</v>
      </c>
      <c r="G96" s="8">
        <f t="shared" si="2"/>
        <v>12690</v>
      </c>
      <c r="H96" s="3">
        <v>45386</v>
      </c>
      <c r="I96" t="s">
        <v>25</v>
      </c>
      <c r="J96" s="8">
        <f>IFERROR(VLOOKUP(Table1[[#This Row],[Sales Rep]],Table2[#All],2,FALSE), "Not found")</f>
        <v>2676</v>
      </c>
      <c r="K96" t="s">
        <v>156</v>
      </c>
      <c r="L96" t="str">
        <f t="shared" si="3"/>
        <v>Cancelled</v>
      </c>
    </row>
    <row r="97" spans="1:12" x14ac:dyDescent="0.3">
      <c r="A97" t="s">
        <v>113</v>
      </c>
      <c r="B97" t="s">
        <v>146</v>
      </c>
      <c r="C97" t="s">
        <v>30</v>
      </c>
      <c r="D97" t="s">
        <v>22</v>
      </c>
      <c r="E97" s="8">
        <v>1</v>
      </c>
      <c r="F97" s="8">
        <v>229</v>
      </c>
      <c r="G97" s="8">
        <f t="shared" si="2"/>
        <v>229</v>
      </c>
      <c r="H97" s="3">
        <v>45387</v>
      </c>
      <c r="I97" t="s">
        <v>11</v>
      </c>
      <c r="J97" s="8">
        <f>IFERROR(VLOOKUP(Table1[[#This Row],[Sales Rep]],Table2[#All],2,FALSE), "Not found")</f>
        <v>3656</v>
      </c>
      <c r="K97" t="s">
        <v>156</v>
      </c>
      <c r="L97" t="str">
        <f t="shared" si="3"/>
        <v>Cancelled</v>
      </c>
    </row>
    <row r="98" spans="1:12" x14ac:dyDescent="0.3">
      <c r="A98" t="s">
        <v>114</v>
      </c>
      <c r="B98" t="s">
        <v>147</v>
      </c>
      <c r="C98" t="s">
        <v>16</v>
      </c>
      <c r="D98" t="s">
        <v>6</v>
      </c>
      <c r="E98" s="8">
        <v>25</v>
      </c>
      <c r="F98" s="8">
        <v>162</v>
      </c>
      <c r="G98" s="8">
        <f t="shared" si="2"/>
        <v>4050</v>
      </c>
      <c r="H98" s="3">
        <v>45388</v>
      </c>
      <c r="I98" t="s">
        <v>27</v>
      </c>
      <c r="J98" s="8">
        <f>IFERROR(VLOOKUP(Table1[[#This Row],[Sales Rep]],Table2[#All],2,FALSE), "Not found")</f>
        <v>4966</v>
      </c>
      <c r="K98" t="s">
        <v>158</v>
      </c>
      <c r="L98" t="str">
        <f t="shared" si="3"/>
        <v>Completed</v>
      </c>
    </row>
    <row r="99" spans="1:12" x14ac:dyDescent="0.3">
      <c r="A99" t="s">
        <v>115</v>
      </c>
      <c r="B99" t="s">
        <v>143</v>
      </c>
      <c r="C99" t="s">
        <v>9</v>
      </c>
      <c r="D99" t="s">
        <v>18</v>
      </c>
      <c r="E99" s="8">
        <v>7</v>
      </c>
      <c r="F99" s="8">
        <v>367</v>
      </c>
      <c r="G99" s="8">
        <f t="shared" si="2"/>
        <v>2569</v>
      </c>
      <c r="H99" s="3">
        <v>45389</v>
      </c>
      <c r="I99" t="s">
        <v>25</v>
      </c>
      <c r="J99" s="8">
        <f>IFERROR(VLOOKUP(Table1[[#This Row],[Sales Rep]],Table2[#All],2,FALSE), "Not found")</f>
        <v>2676</v>
      </c>
      <c r="K99" t="s">
        <v>156</v>
      </c>
      <c r="L99" t="str">
        <f t="shared" si="3"/>
        <v>Cancelled</v>
      </c>
    </row>
    <row r="100" spans="1:12" x14ac:dyDescent="0.3">
      <c r="A100" t="s">
        <v>116</v>
      </c>
      <c r="B100" t="s">
        <v>141</v>
      </c>
      <c r="C100" t="s">
        <v>30</v>
      </c>
      <c r="D100" t="s">
        <v>22</v>
      </c>
      <c r="E100" s="8">
        <v>9</v>
      </c>
      <c r="F100" s="8">
        <v>491</v>
      </c>
      <c r="G100" s="8">
        <f t="shared" si="2"/>
        <v>4419</v>
      </c>
      <c r="H100" s="3">
        <v>45390</v>
      </c>
      <c r="I100" t="s">
        <v>7</v>
      </c>
      <c r="J100" s="8">
        <f>IFERROR(VLOOKUP(Table1[[#This Row],[Sales Rep]],Table2[#All],2,FALSE), "Not found")</f>
        <v>4781</v>
      </c>
      <c r="K100" t="s">
        <v>157</v>
      </c>
      <c r="L100" t="str">
        <f t="shared" si="3"/>
        <v>In progress</v>
      </c>
    </row>
    <row r="101" spans="1:12" x14ac:dyDescent="0.3">
      <c r="A101" t="s">
        <v>117</v>
      </c>
      <c r="B101" t="s">
        <v>143</v>
      </c>
      <c r="C101" t="s">
        <v>5</v>
      </c>
      <c r="D101" t="s">
        <v>22</v>
      </c>
      <c r="E101" s="8">
        <v>24</v>
      </c>
      <c r="F101" s="8">
        <v>101</v>
      </c>
      <c r="G101" s="8">
        <f t="shared" si="2"/>
        <v>2424</v>
      </c>
      <c r="H101" s="3">
        <v>45391</v>
      </c>
      <c r="I101" t="s">
        <v>11</v>
      </c>
      <c r="J101" s="8">
        <f>IFERROR(VLOOKUP(Table1[[#This Row],[Sales Rep]],Table2[#All],2,FALSE), "Not found")</f>
        <v>3656</v>
      </c>
      <c r="K101" t="s">
        <v>157</v>
      </c>
      <c r="L101" t="str">
        <f t="shared" si="3"/>
        <v>In progress</v>
      </c>
    </row>
    <row r="102" spans="1:12" x14ac:dyDescent="0.3">
      <c r="A102" t="s">
        <v>118</v>
      </c>
      <c r="B102" t="s">
        <v>142</v>
      </c>
      <c r="C102" t="s">
        <v>9</v>
      </c>
      <c r="D102" t="s">
        <v>18</v>
      </c>
      <c r="E102" s="8">
        <v>1</v>
      </c>
      <c r="F102" s="8">
        <v>317</v>
      </c>
      <c r="G102" s="8">
        <f t="shared" si="2"/>
        <v>317</v>
      </c>
      <c r="H102" s="3">
        <v>45392</v>
      </c>
      <c r="I102" t="s">
        <v>11</v>
      </c>
      <c r="J102" s="8">
        <f>IFERROR(VLOOKUP(Table1[[#This Row],[Sales Rep]],Table2[#All],2,FALSE), "Not found")</f>
        <v>3656</v>
      </c>
      <c r="K102" t="s">
        <v>158</v>
      </c>
      <c r="L102" t="str">
        <f t="shared" si="3"/>
        <v>Completed</v>
      </c>
    </row>
    <row r="103" spans="1:12" x14ac:dyDescent="0.3">
      <c r="A103" t="s">
        <v>119</v>
      </c>
      <c r="B103" t="s">
        <v>144</v>
      </c>
      <c r="C103" t="s">
        <v>5</v>
      </c>
      <c r="D103" t="s">
        <v>14</v>
      </c>
      <c r="E103" s="8">
        <v>44</v>
      </c>
      <c r="F103" s="8">
        <v>344</v>
      </c>
      <c r="G103" s="8">
        <f t="shared" si="2"/>
        <v>15136</v>
      </c>
      <c r="H103" s="3">
        <v>45393</v>
      </c>
      <c r="I103" t="s">
        <v>19</v>
      </c>
      <c r="J103" s="8">
        <f>IFERROR(VLOOKUP(Table1[[#This Row],[Sales Rep]],Table2[#All],2,FALSE), "Not found")</f>
        <v>5269</v>
      </c>
      <c r="K103" t="s">
        <v>157</v>
      </c>
      <c r="L103" t="str">
        <f t="shared" si="3"/>
        <v>In progress</v>
      </c>
    </row>
    <row r="104" spans="1:12" x14ac:dyDescent="0.3">
      <c r="A104" t="s">
        <v>120</v>
      </c>
      <c r="B104" t="s">
        <v>144</v>
      </c>
      <c r="C104" t="s">
        <v>5</v>
      </c>
      <c r="D104" t="s">
        <v>18</v>
      </c>
      <c r="E104" s="8">
        <v>8</v>
      </c>
      <c r="F104" s="8">
        <v>435</v>
      </c>
      <c r="G104" s="8">
        <f t="shared" si="2"/>
        <v>3480</v>
      </c>
      <c r="H104" s="3">
        <v>45394</v>
      </c>
      <c r="I104" t="s">
        <v>27</v>
      </c>
      <c r="J104" s="8">
        <f>IFERROR(VLOOKUP(Table1[[#This Row],[Sales Rep]],Table2[#All],2,FALSE), "Not found")</f>
        <v>4966</v>
      </c>
      <c r="K104" t="s">
        <v>157</v>
      </c>
      <c r="L104" t="str">
        <f t="shared" si="3"/>
        <v>In progress</v>
      </c>
    </row>
    <row r="105" spans="1:12" x14ac:dyDescent="0.3">
      <c r="A105" t="s">
        <v>121</v>
      </c>
      <c r="B105" t="s">
        <v>141</v>
      </c>
      <c r="C105" t="s">
        <v>5</v>
      </c>
      <c r="D105" t="s">
        <v>14</v>
      </c>
      <c r="E105" s="8">
        <v>24</v>
      </c>
      <c r="F105" s="8">
        <v>436</v>
      </c>
      <c r="G105" s="8">
        <f t="shared" si="2"/>
        <v>10464</v>
      </c>
      <c r="H105" s="3">
        <v>45395</v>
      </c>
      <c r="I105" t="s">
        <v>25</v>
      </c>
      <c r="J105" s="8">
        <f>IFERROR(VLOOKUP(Table1[[#This Row],[Sales Rep]],Table2[#All],2,FALSE), "Not found")</f>
        <v>2676</v>
      </c>
      <c r="K105" t="s">
        <v>157</v>
      </c>
      <c r="L105" t="str">
        <f t="shared" si="3"/>
        <v>In progress</v>
      </c>
    </row>
    <row r="106" spans="1:12" x14ac:dyDescent="0.3">
      <c r="A106" t="s">
        <v>122</v>
      </c>
      <c r="B106" t="s">
        <v>145</v>
      </c>
      <c r="C106" t="s">
        <v>5</v>
      </c>
      <c r="D106" t="s">
        <v>6</v>
      </c>
      <c r="E106" s="8">
        <v>11</v>
      </c>
      <c r="F106" s="8">
        <v>162</v>
      </c>
      <c r="G106" s="8">
        <f t="shared" si="2"/>
        <v>1782</v>
      </c>
      <c r="H106" s="3">
        <v>45396</v>
      </c>
      <c r="I106" t="s">
        <v>25</v>
      </c>
      <c r="J106" s="8">
        <f>IFERROR(VLOOKUP(Table1[[#This Row],[Sales Rep]],Table2[#All],2,FALSE), "Not found")</f>
        <v>2676</v>
      </c>
      <c r="K106" t="s">
        <v>157</v>
      </c>
      <c r="L106" t="str">
        <f t="shared" si="3"/>
        <v>In progress</v>
      </c>
    </row>
    <row r="107" spans="1:12" x14ac:dyDescent="0.3">
      <c r="A107" t="s">
        <v>123</v>
      </c>
      <c r="B107" t="s">
        <v>146</v>
      </c>
      <c r="C107" t="s">
        <v>30</v>
      </c>
      <c r="D107" t="s">
        <v>10</v>
      </c>
      <c r="E107" s="8">
        <v>17</v>
      </c>
      <c r="F107" s="8">
        <v>150</v>
      </c>
      <c r="G107" s="8">
        <f t="shared" si="2"/>
        <v>2550</v>
      </c>
      <c r="H107" s="3">
        <v>45397</v>
      </c>
      <c r="I107" t="s">
        <v>11</v>
      </c>
      <c r="J107" s="8">
        <f>IFERROR(VLOOKUP(Table1[[#This Row],[Sales Rep]],Table2[#All],2,FALSE), "Not found")</f>
        <v>3656</v>
      </c>
      <c r="K107" t="s">
        <v>156</v>
      </c>
      <c r="L107" t="str">
        <f t="shared" si="3"/>
        <v>Cancelled</v>
      </c>
    </row>
    <row r="108" spans="1:12" x14ac:dyDescent="0.3">
      <c r="A108" t="s">
        <v>124</v>
      </c>
      <c r="B108" t="s">
        <v>145</v>
      </c>
      <c r="C108" t="s">
        <v>30</v>
      </c>
      <c r="D108" t="s">
        <v>6</v>
      </c>
      <c r="E108" s="8">
        <v>8</v>
      </c>
      <c r="F108" s="8">
        <v>162</v>
      </c>
      <c r="G108" s="8">
        <f t="shared" si="2"/>
        <v>1296</v>
      </c>
      <c r="H108" s="3">
        <v>45398</v>
      </c>
      <c r="I108" t="s">
        <v>27</v>
      </c>
      <c r="J108" s="8">
        <f>IFERROR(VLOOKUP(Table1[[#This Row],[Sales Rep]],Table2[#All],2,FALSE), "Not found")</f>
        <v>4966</v>
      </c>
      <c r="K108" t="s">
        <v>156</v>
      </c>
      <c r="L108" t="str">
        <f t="shared" si="3"/>
        <v>Cancelled</v>
      </c>
    </row>
    <row r="109" spans="1:12" x14ac:dyDescent="0.3">
      <c r="A109" t="s">
        <v>125</v>
      </c>
      <c r="B109" t="s">
        <v>146</v>
      </c>
      <c r="C109" t="s">
        <v>9</v>
      </c>
      <c r="D109" t="s">
        <v>10</v>
      </c>
      <c r="E109" s="8">
        <v>35</v>
      </c>
      <c r="F109" s="8">
        <v>489</v>
      </c>
      <c r="G109" s="8">
        <f t="shared" si="2"/>
        <v>17115</v>
      </c>
      <c r="H109" s="3">
        <v>45399</v>
      </c>
      <c r="I109" t="s">
        <v>27</v>
      </c>
      <c r="J109" s="8">
        <f>IFERROR(VLOOKUP(Table1[[#This Row],[Sales Rep]],Table2[#All],2,FALSE), "Not found")</f>
        <v>4966</v>
      </c>
      <c r="K109" t="s">
        <v>156</v>
      </c>
      <c r="L109" t="str">
        <f t="shared" si="3"/>
        <v>Cancelled</v>
      </c>
    </row>
    <row r="110" spans="1:12" x14ac:dyDescent="0.3">
      <c r="A110" t="s">
        <v>126</v>
      </c>
      <c r="B110" t="s">
        <v>148</v>
      </c>
      <c r="C110" t="s">
        <v>9</v>
      </c>
      <c r="D110" t="s">
        <v>22</v>
      </c>
      <c r="E110" s="8">
        <v>35</v>
      </c>
      <c r="F110" s="8">
        <v>130</v>
      </c>
      <c r="G110" s="8">
        <f t="shared" si="2"/>
        <v>4550</v>
      </c>
      <c r="H110" s="3">
        <v>45400</v>
      </c>
      <c r="I110" t="s">
        <v>27</v>
      </c>
      <c r="J110" s="8">
        <f>IFERROR(VLOOKUP(Table1[[#This Row],[Sales Rep]],Table2[#All],2,FALSE), "Not found")</f>
        <v>4966</v>
      </c>
      <c r="K110" t="s">
        <v>156</v>
      </c>
      <c r="L110" t="str">
        <f t="shared" si="3"/>
        <v>Cancelled</v>
      </c>
    </row>
    <row r="111" spans="1:12" x14ac:dyDescent="0.3">
      <c r="A111" t="s">
        <v>127</v>
      </c>
      <c r="B111" t="s">
        <v>142</v>
      </c>
      <c r="C111" t="s">
        <v>9</v>
      </c>
      <c r="D111" t="s">
        <v>22</v>
      </c>
      <c r="E111" s="8">
        <v>33</v>
      </c>
      <c r="F111" s="8">
        <v>236</v>
      </c>
      <c r="G111" s="8">
        <f t="shared" si="2"/>
        <v>7788</v>
      </c>
      <c r="H111" s="3">
        <v>45401</v>
      </c>
      <c r="I111" t="s">
        <v>19</v>
      </c>
      <c r="J111" s="8">
        <f>IFERROR(VLOOKUP(Table1[[#This Row],[Sales Rep]],Table2[#All],2,FALSE), "Not found")</f>
        <v>5269</v>
      </c>
      <c r="K111" t="s">
        <v>156</v>
      </c>
      <c r="L111" t="str">
        <f t="shared" si="3"/>
        <v>Cancelled</v>
      </c>
    </row>
    <row r="112" spans="1:12" x14ac:dyDescent="0.3">
      <c r="A112" t="s">
        <v>128</v>
      </c>
      <c r="B112" t="s">
        <v>143</v>
      </c>
      <c r="C112" t="s">
        <v>30</v>
      </c>
      <c r="D112" t="s">
        <v>22</v>
      </c>
      <c r="E112" s="8">
        <v>5</v>
      </c>
      <c r="F112" s="8">
        <v>162</v>
      </c>
      <c r="G112" s="8">
        <f t="shared" si="2"/>
        <v>810</v>
      </c>
      <c r="H112" s="3">
        <v>45402</v>
      </c>
      <c r="I112" t="s">
        <v>25</v>
      </c>
      <c r="J112" s="8">
        <f>IFERROR(VLOOKUP(Table1[[#This Row],[Sales Rep]],Table2[#All],2,FALSE), "Not found")</f>
        <v>2676</v>
      </c>
      <c r="K112" t="s">
        <v>158</v>
      </c>
      <c r="L112" t="str">
        <f t="shared" si="3"/>
        <v>Completed</v>
      </c>
    </row>
    <row r="113" spans="1:12" x14ac:dyDescent="0.3">
      <c r="A113" t="s">
        <v>129</v>
      </c>
      <c r="B113" t="s">
        <v>144</v>
      </c>
      <c r="C113" t="s">
        <v>9</v>
      </c>
      <c r="D113" t="s">
        <v>14</v>
      </c>
      <c r="E113" s="8">
        <v>42</v>
      </c>
      <c r="F113" s="8">
        <v>51</v>
      </c>
      <c r="G113" s="8">
        <f t="shared" si="2"/>
        <v>2142</v>
      </c>
      <c r="H113" s="3">
        <v>45403</v>
      </c>
      <c r="I113" t="s">
        <v>27</v>
      </c>
      <c r="J113" s="8">
        <f>IFERROR(VLOOKUP(Table1[[#This Row],[Sales Rep]],Table2[#All],2,FALSE), "Not found")</f>
        <v>4966</v>
      </c>
      <c r="K113" t="s">
        <v>157</v>
      </c>
      <c r="L113" t="str">
        <f t="shared" si="3"/>
        <v>In progress</v>
      </c>
    </row>
    <row r="114" spans="1:12" x14ac:dyDescent="0.3">
      <c r="A114" t="s">
        <v>130</v>
      </c>
      <c r="B114" t="s">
        <v>147</v>
      </c>
      <c r="C114" t="s">
        <v>5</v>
      </c>
      <c r="D114" t="s">
        <v>10</v>
      </c>
      <c r="E114" s="8">
        <v>39</v>
      </c>
      <c r="F114" s="8">
        <v>179</v>
      </c>
      <c r="G114" s="8">
        <f t="shared" si="2"/>
        <v>6981</v>
      </c>
      <c r="H114" s="3">
        <v>45404</v>
      </c>
      <c r="I114" t="s">
        <v>19</v>
      </c>
      <c r="J114" s="8">
        <f>IFERROR(VLOOKUP(Table1[[#This Row],[Sales Rep]],Table2[#All],2,FALSE), "Not found")</f>
        <v>5269</v>
      </c>
      <c r="K114" t="s">
        <v>158</v>
      </c>
      <c r="L114" t="str">
        <f t="shared" si="3"/>
        <v>Completed</v>
      </c>
    </row>
    <row r="115" spans="1:12" x14ac:dyDescent="0.3">
      <c r="A115" t="s">
        <v>131</v>
      </c>
      <c r="B115" t="s">
        <v>139</v>
      </c>
      <c r="C115" t="s">
        <v>30</v>
      </c>
      <c r="D115" t="s">
        <v>22</v>
      </c>
      <c r="E115" s="8">
        <v>41</v>
      </c>
      <c r="F115" s="8">
        <v>269</v>
      </c>
      <c r="G115" s="8">
        <f t="shared" si="2"/>
        <v>11029</v>
      </c>
      <c r="H115" s="3">
        <v>45405</v>
      </c>
      <c r="I115" t="s">
        <v>7</v>
      </c>
      <c r="J115" s="8">
        <f>IFERROR(VLOOKUP(Table1[[#This Row],[Sales Rep]],Table2[#All],2,FALSE), "Not found")</f>
        <v>4781</v>
      </c>
      <c r="K115" t="s">
        <v>157</v>
      </c>
      <c r="L115" t="str">
        <f t="shared" si="3"/>
        <v>In progress</v>
      </c>
    </row>
    <row r="116" spans="1:12" x14ac:dyDescent="0.3">
      <c r="A116" t="s">
        <v>132</v>
      </c>
      <c r="B116" t="s">
        <v>140</v>
      </c>
      <c r="C116" t="s">
        <v>9</v>
      </c>
      <c r="D116" t="s">
        <v>18</v>
      </c>
      <c r="E116" s="8">
        <v>28</v>
      </c>
      <c r="F116" s="8">
        <v>103</v>
      </c>
      <c r="G116" s="8">
        <f t="shared" si="2"/>
        <v>2884</v>
      </c>
      <c r="H116" s="3">
        <v>45406</v>
      </c>
      <c r="I116" t="s">
        <v>11</v>
      </c>
      <c r="J116" s="8">
        <f>IFERROR(VLOOKUP(Table1[[#This Row],[Sales Rep]],Table2[#All],2,FALSE), "Not found")</f>
        <v>3656</v>
      </c>
      <c r="K116" t="s">
        <v>157</v>
      </c>
      <c r="L116" t="str">
        <f t="shared" si="3"/>
        <v>In progress</v>
      </c>
    </row>
    <row r="117" spans="1:12" x14ac:dyDescent="0.3">
      <c r="A117" t="s">
        <v>133</v>
      </c>
      <c r="B117" t="s">
        <v>139</v>
      </c>
      <c r="C117" t="s">
        <v>5</v>
      </c>
      <c r="D117" t="s">
        <v>10</v>
      </c>
      <c r="E117" s="8">
        <v>7</v>
      </c>
      <c r="F117" s="8">
        <v>392</v>
      </c>
      <c r="G117" s="8">
        <f t="shared" si="2"/>
        <v>2744</v>
      </c>
      <c r="H117" s="3">
        <v>45407</v>
      </c>
      <c r="I117" t="s">
        <v>25</v>
      </c>
      <c r="J117" s="8">
        <f>IFERROR(VLOOKUP(Table1[[#This Row],[Sales Rep]],Table2[#All],2,FALSE), "Not found")</f>
        <v>2676</v>
      </c>
      <c r="K117" t="s">
        <v>157</v>
      </c>
      <c r="L117" t="str">
        <f t="shared" si="3"/>
        <v>In progress</v>
      </c>
    </row>
    <row r="118" spans="1:12" x14ac:dyDescent="0.3">
      <c r="A118" t="s">
        <v>134</v>
      </c>
      <c r="B118" t="s">
        <v>143</v>
      </c>
      <c r="C118" t="s">
        <v>9</v>
      </c>
      <c r="D118" t="s">
        <v>10</v>
      </c>
      <c r="E118" s="8">
        <v>9</v>
      </c>
      <c r="F118" s="8">
        <v>273</v>
      </c>
      <c r="G118" s="8">
        <f t="shared" si="2"/>
        <v>2457</v>
      </c>
      <c r="H118" s="3">
        <v>45408</v>
      </c>
      <c r="I118" t="s">
        <v>25</v>
      </c>
      <c r="J118" s="8">
        <f>IFERROR(VLOOKUP(Table1[[#This Row],[Sales Rep]],Table2[#All],2,FALSE), "Not found")</f>
        <v>2676</v>
      </c>
      <c r="K118" t="s">
        <v>158</v>
      </c>
      <c r="L118" t="str">
        <f t="shared" si="3"/>
        <v>Completed</v>
      </c>
    </row>
    <row r="119" spans="1:12" x14ac:dyDescent="0.3">
      <c r="A119" t="s">
        <v>135</v>
      </c>
      <c r="B119" t="s">
        <v>143</v>
      </c>
      <c r="C119" t="s">
        <v>16</v>
      </c>
      <c r="D119" t="s">
        <v>14</v>
      </c>
      <c r="E119" s="8">
        <v>8</v>
      </c>
      <c r="F119" s="8">
        <v>274</v>
      </c>
      <c r="G119" s="8">
        <f t="shared" si="2"/>
        <v>2192</v>
      </c>
      <c r="H119" s="3">
        <v>45409</v>
      </c>
      <c r="I119" t="s">
        <v>11</v>
      </c>
      <c r="J119" s="8">
        <f>IFERROR(VLOOKUP(Table1[[#This Row],[Sales Rep]],Table2[#All],2,FALSE), "Not found")</f>
        <v>3656</v>
      </c>
      <c r="K119" t="s">
        <v>157</v>
      </c>
      <c r="L119" t="str">
        <f t="shared" si="3"/>
        <v>In progress</v>
      </c>
    </row>
    <row r="120" spans="1:12" x14ac:dyDescent="0.3">
      <c r="A120" t="s">
        <v>136</v>
      </c>
      <c r="B120" t="s">
        <v>146</v>
      </c>
      <c r="C120" t="s">
        <v>9</v>
      </c>
      <c r="D120" t="s">
        <v>6</v>
      </c>
      <c r="E120" s="8">
        <v>12</v>
      </c>
      <c r="F120" s="8">
        <v>434</v>
      </c>
      <c r="G120" s="8">
        <f t="shared" si="2"/>
        <v>5208</v>
      </c>
      <c r="H120" s="3">
        <v>45410</v>
      </c>
      <c r="I120" t="s">
        <v>7</v>
      </c>
      <c r="J120" s="8">
        <f>IFERROR(VLOOKUP(Table1[[#This Row],[Sales Rep]],Table2[#All],2,FALSE), "Not found")</f>
        <v>4781</v>
      </c>
      <c r="K120" t="s">
        <v>157</v>
      </c>
      <c r="L120" t="str">
        <f t="shared" si="3"/>
        <v>In progress</v>
      </c>
    </row>
    <row r="121" spans="1:12" x14ac:dyDescent="0.3">
      <c r="A121" t="s">
        <v>137</v>
      </c>
      <c r="B121" t="s">
        <v>145</v>
      </c>
      <c r="C121" t="s">
        <v>16</v>
      </c>
      <c r="D121" t="s">
        <v>14</v>
      </c>
      <c r="E121" s="8">
        <v>34</v>
      </c>
      <c r="F121" s="8">
        <v>452</v>
      </c>
      <c r="G121" s="8">
        <f t="shared" si="2"/>
        <v>15368</v>
      </c>
      <c r="H121" s="3">
        <v>45411</v>
      </c>
      <c r="I121" t="s">
        <v>19</v>
      </c>
      <c r="J121" s="8">
        <f>IFERROR(VLOOKUP(Table1[[#This Row],[Sales Rep]],Table2[#All],2,FALSE), "Not found")</f>
        <v>5269</v>
      </c>
      <c r="K121" t="s">
        <v>156</v>
      </c>
      <c r="L121" t="str">
        <f t="shared" si="3"/>
        <v>Cancelled</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sqref="A1:B6"/>
    </sheetView>
  </sheetViews>
  <sheetFormatPr defaultRowHeight="14.4" x14ac:dyDescent="0.3"/>
  <cols>
    <col min="1" max="1" width="11.33203125" customWidth="1"/>
  </cols>
  <sheetData>
    <row r="1" spans="1:2" x14ac:dyDescent="0.3">
      <c r="A1" s="6" t="s">
        <v>2</v>
      </c>
      <c r="B1" s="6" t="s">
        <v>138</v>
      </c>
    </row>
    <row r="2" spans="1:2" x14ac:dyDescent="0.3">
      <c r="A2" t="s">
        <v>7</v>
      </c>
      <c r="B2">
        <v>4781</v>
      </c>
    </row>
    <row r="3" spans="1:2" x14ac:dyDescent="0.3">
      <c r="A3" t="s">
        <v>19</v>
      </c>
      <c r="B3">
        <v>5269</v>
      </c>
    </row>
    <row r="4" spans="1:2" x14ac:dyDescent="0.3">
      <c r="A4" t="s">
        <v>11</v>
      </c>
      <c r="B4">
        <v>3656</v>
      </c>
    </row>
    <row r="5" spans="1:2" x14ac:dyDescent="0.3">
      <c r="A5" t="s">
        <v>27</v>
      </c>
      <c r="B5">
        <v>4966</v>
      </c>
    </row>
    <row r="6" spans="1:2" x14ac:dyDescent="0.3">
      <c r="A6" t="s">
        <v>25</v>
      </c>
      <c r="B6">
        <v>2676</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5DD3E-021E-4122-8382-EA1DD120E743}">
  <dimension ref="B2:K61"/>
  <sheetViews>
    <sheetView workbookViewId="0">
      <selection activeCell="H16" sqref="H16"/>
    </sheetView>
  </sheetViews>
  <sheetFormatPr defaultRowHeight="14.4" x14ac:dyDescent="0.3"/>
  <cols>
    <col min="2" max="3" width="11.6640625" bestFit="1" customWidth="1"/>
    <col min="4" max="4" width="19.21875" bestFit="1" customWidth="1"/>
    <col min="6" max="6" width="12.5546875" bestFit="1" customWidth="1"/>
    <col min="7" max="7" width="16" bestFit="1" customWidth="1"/>
    <col min="9" max="9" width="12.5546875" bestFit="1" customWidth="1"/>
    <col min="10" max="10" width="11.6640625" bestFit="1" customWidth="1"/>
    <col min="11" max="11" width="12.77734375" bestFit="1" customWidth="1"/>
  </cols>
  <sheetData>
    <row r="2" spans="2:11" x14ac:dyDescent="0.3">
      <c r="B2" t="s">
        <v>163</v>
      </c>
      <c r="C2" s="8">
        <f>SUM(Table1[Sales])</f>
        <v>767841</v>
      </c>
    </row>
    <row r="3" spans="2:11" x14ac:dyDescent="0.3">
      <c r="B3" t="s">
        <v>170</v>
      </c>
      <c r="C3">
        <f>COUNT(Table1[Sales])</f>
        <v>120</v>
      </c>
    </row>
    <row r="4" spans="2:11" x14ac:dyDescent="0.3">
      <c r="B4" t="s">
        <v>171</v>
      </c>
      <c r="C4" s="8">
        <f>AVERAGE(Table1[Units Sold])</f>
        <v>24.008333333333333</v>
      </c>
    </row>
    <row r="6" spans="2:11" x14ac:dyDescent="0.3">
      <c r="F6" s="5" t="s">
        <v>181</v>
      </c>
    </row>
    <row r="7" spans="2:11" x14ac:dyDescent="0.3">
      <c r="B7" t="s">
        <v>162</v>
      </c>
      <c r="D7" t="s">
        <v>168</v>
      </c>
      <c r="F7" s="12" t="s">
        <v>160</v>
      </c>
      <c r="G7" t="s">
        <v>172</v>
      </c>
      <c r="I7" t="s">
        <v>162</v>
      </c>
      <c r="J7" t="s">
        <v>173</v>
      </c>
      <c r="K7" t="s">
        <v>174</v>
      </c>
    </row>
    <row r="8" spans="2:11" x14ac:dyDescent="0.3">
      <c r="B8" s="8">
        <v>767841</v>
      </c>
      <c r="D8" s="8">
        <v>24.008333333333333</v>
      </c>
      <c r="F8" s="13" t="s">
        <v>6</v>
      </c>
      <c r="G8" s="8">
        <v>279</v>
      </c>
      <c r="I8" s="8">
        <v>767841</v>
      </c>
      <c r="J8" s="8">
        <v>508502</v>
      </c>
      <c r="K8" s="14">
        <v>1.5100058603505984</v>
      </c>
    </row>
    <row r="9" spans="2:11" x14ac:dyDescent="0.3">
      <c r="F9" s="13" t="s">
        <v>14</v>
      </c>
      <c r="G9" s="8">
        <v>523</v>
      </c>
    </row>
    <row r="10" spans="2:11" x14ac:dyDescent="0.3">
      <c r="F10" s="13" t="s">
        <v>18</v>
      </c>
      <c r="G10" s="8">
        <v>528</v>
      </c>
    </row>
    <row r="11" spans="2:11" x14ac:dyDescent="0.3">
      <c r="F11" s="13" t="s">
        <v>22</v>
      </c>
      <c r="G11" s="8">
        <v>757</v>
      </c>
    </row>
    <row r="12" spans="2:11" x14ac:dyDescent="0.3">
      <c r="F12" s="13" t="s">
        <v>10</v>
      </c>
      <c r="G12" s="8">
        <v>794</v>
      </c>
    </row>
    <row r="13" spans="2:11" x14ac:dyDescent="0.3">
      <c r="F13" s="13" t="s">
        <v>161</v>
      </c>
      <c r="G13" s="8">
        <v>2881</v>
      </c>
    </row>
    <row r="20" spans="2:10" x14ac:dyDescent="0.3">
      <c r="B20" s="5" t="s">
        <v>184</v>
      </c>
    </row>
    <row r="21" spans="2:10" x14ac:dyDescent="0.3">
      <c r="B21" s="12" t="s">
        <v>160</v>
      </c>
      <c r="C21" t="s">
        <v>175</v>
      </c>
    </row>
    <row r="22" spans="2:10" x14ac:dyDescent="0.3">
      <c r="B22" s="13" t="s">
        <v>156</v>
      </c>
      <c r="C22" s="14">
        <v>0.30833333333333335</v>
      </c>
    </row>
    <row r="23" spans="2:10" x14ac:dyDescent="0.3">
      <c r="B23" s="13" t="s">
        <v>176</v>
      </c>
      <c r="C23" s="14">
        <v>0.30833333333333335</v>
      </c>
    </row>
    <row r="24" spans="2:10" x14ac:dyDescent="0.3">
      <c r="B24" s="13" t="s">
        <v>177</v>
      </c>
      <c r="C24" s="14">
        <v>0.38333333333333336</v>
      </c>
    </row>
    <row r="25" spans="2:10" x14ac:dyDescent="0.3">
      <c r="B25" s="13" t="s">
        <v>161</v>
      </c>
      <c r="C25" s="14">
        <v>1</v>
      </c>
    </row>
    <row r="28" spans="2:10" x14ac:dyDescent="0.3">
      <c r="I28" s="5" t="s">
        <v>180</v>
      </c>
    </row>
    <row r="29" spans="2:10" x14ac:dyDescent="0.3">
      <c r="B29" s="5" t="s">
        <v>179</v>
      </c>
      <c r="I29" s="12" t="s">
        <v>160</v>
      </c>
      <c r="J29" t="s">
        <v>162</v>
      </c>
    </row>
    <row r="30" spans="2:10" x14ac:dyDescent="0.3">
      <c r="B30" s="12" t="s">
        <v>160</v>
      </c>
      <c r="C30" t="s">
        <v>162</v>
      </c>
      <c r="I30" s="13" t="s">
        <v>16</v>
      </c>
      <c r="J30" s="8">
        <v>128842</v>
      </c>
    </row>
    <row r="31" spans="2:10" x14ac:dyDescent="0.3">
      <c r="B31" s="13" t="s">
        <v>164</v>
      </c>
      <c r="C31" s="8">
        <v>202384</v>
      </c>
      <c r="I31" s="13" t="s">
        <v>9</v>
      </c>
      <c r="J31" s="8">
        <v>209789</v>
      </c>
    </row>
    <row r="32" spans="2:10" x14ac:dyDescent="0.3">
      <c r="B32" s="13" t="s">
        <v>165</v>
      </c>
      <c r="C32" s="8">
        <v>168555</v>
      </c>
      <c r="I32" s="13" t="s">
        <v>5</v>
      </c>
      <c r="J32" s="8">
        <v>211145</v>
      </c>
    </row>
    <row r="33" spans="2:10" x14ac:dyDescent="0.3">
      <c r="B33" s="13" t="s">
        <v>166</v>
      </c>
      <c r="C33" s="8">
        <v>228649</v>
      </c>
      <c r="I33" s="13" t="s">
        <v>30</v>
      </c>
      <c r="J33" s="8">
        <v>218065</v>
      </c>
    </row>
    <row r="34" spans="2:10" x14ac:dyDescent="0.3">
      <c r="B34" s="13" t="s">
        <v>167</v>
      </c>
      <c r="C34" s="8">
        <v>168253</v>
      </c>
      <c r="I34" s="13" t="s">
        <v>161</v>
      </c>
      <c r="J34" s="8">
        <v>767841</v>
      </c>
    </row>
    <row r="35" spans="2:10" x14ac:dyDescent="0.3">
      <c r="B35" s="13" t="s">
        <v>161</v>
      </c>
      <c r="C35" s="8">
        <v>767841</v>
      </c>
    </row>
    <row r="54" spans="2:11" x14ac:dyDescent="0.3">
      <c r="B54" s="5" t="s">
        <v>183</v>
      </c>
      <c r="I54" s="5" t="s">
        <v>182</v>
      </c>
    </row>
    <row r="55" spans="2:11" x14ac:dyDescent="0.3">
      <c r="B55" t="s">
        <v>162</v>
      </c>
      <c r="C55" t="s">
        <v>173</v>
      </c>
      <c r="I55" s="12" t="s">
        <v>160</v>
      </c>
      <c r="J55" t="s">
        <v>162</v>
      </c>
      <c r="K55" t="s">
        <v>173</v>
      </c>
    </row>
    <row r="56" spans="2:11" x14ac:dyDescent="0.3">
      <c r="B56" s="8">
        <v>767841</v>
      </c>
      <c r="C56" s="8">
        <v>508502</v>
      </c>
      <c r="I56" s="13" t="s">
        <v>19</v>
      </c>
      <c r="J56" s="8">
        <v>204449</v>
      </c>
      <c r="K56" s="8">
        <v>126456</v>
      </c>
    </row>
    <row r="57" spans="2:11" x14ac:dyDescent="0.3">
      <c r="I57" s="13" t="s">
        <v>11</v>
      </c>
      <c r="J57" s="8">
        <v>178613</v>
      </c>
      <c r="K57" s="8">
        <v>113336</v>
      </c>
    </row>
    <row r="58" spans="2:11" x14ac:dyDescent="0.3">
      <c r="I58" s="13" t="s">
        <v>27</v>
      </c>
      <c r="J58" s="8">
        <v>144154</v>
      </c>
      <c r="K58" s="8">
        <v>114218</v>
      </c>
    </row>
    <row r="59" spans="2:11" x14ac:dyDescent="0.3">
      <c r="I59" s="13" t="s">
        <v>25</v>
      </c>
      <c r="J59" s="8">
        <v>132278</v>
      </c>
      <c r="K59" s="8">
        <v>58872</v>
      </c>
    </row>
    <row r="60" spans="2:11" x14ac:dyDescent="0.3">
      <c r="I60" s="13" t="s">
        <v>7</v>
      </c>
      <c r="J60" s="8">
        <v>108347</v>
      </c>
      <c r="K60" s="8">
        <v>95620</v>
      </c>
    </row>
    <row r="61" spans="2:11" x14ac:dyDescent="0.3">
      <c r="I61" s="13" t="s">
        <v>161</v>
      </c>
      <c r="J61" s="8">
        <v>767841</v>
      </c>
      <c r="K61" s="8">
        <v>508502</v>
      </c>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5FD48-100E-4244-9E85-542442498C57}">
  <dimension ref="A1:J42"/>
  <sheetViews>
    <sheetView showGridLines="0" tabSelected="1" zoomScale="60" zoomScaleNormal="60" workbookViewId="0">
      <pane xSplit="1" topLeftCell="B1" activePane="topRight" state="frozen"/>
      <selection pane="topRight" activeCell="M11" sqref="M11"/>
    </sheetView>
  </sheetViews>
  <sheetFormatPr defaultRowHeight="14.4" x14ac:dyDescent="0.3"/>
  <cols>
    <col min="1" max="10" width="20.77734375" customWidth="1"/>
  </cols>
  <sheetData>
    <row r="1" spans="1:10" ht="35.4" thickBot="1" x14ac:dyDescent="0.8">
      <c r="A1" s="37" t="s">
        <v>169</v>
      </c>
      <c r="B1" s="38"/>
      <c r="C1" s="38"/>
      <c r="D1" s="38"/>
      <c r="E1" s="38"/>
      <c r="F1" s="38"/>
      <c r="G1" s="38"/>
      <c r="H1" s="38"/>
      <c r="I1" s="38"/>
      <c r="J1" s="39"/>
    </row>
    <row r="2" spans="1:10" ht="15" thickBot="1" x14ac:dyDescent="0.35"/>
    <row r="3" spans="1:10" ht="31.2" x14ac:dyDescent="0.3">
      <c r="A3" s="25">
        <f>GETPIVOTDATA("Sales",'Summary Statistics'!$B$7)</f>
        <v>767841</v>
      </c>
      <c r="B3" s="26"/>
      <c r="C3" s="27">
        <f>GETPIVOTDATA("Units Sold",'Summary Statistics'!$D$7)</f>
        <v>24.008333333333333</v>
      </c>
      <c r="D3" s="30"/>
      <c r="E3" s="32">
        <f>GETPIVOTDATA("Sum of Percent target achieved",'Summary Statistics'!$I$7)</f>
        <v>1.5100058603505984</v>
      </c>
      <c r="F3" s="35"/>
      <c r="G3" s="25" t="str">
        <f>'Summary Statistics'!F8 &amp; "   " &amp;  (GETPIVOTDATA("Units Sold",'Summary Statistics'!$F$7,"Product","Monitor"))</f>
        <v>Headphones   794</v>
      </c>
      <c r="H3" s="35"/>
      <c r="I3" s="32">
        <f>GETPIVOTDATA("Order Flag",'Summary Statistics'!$B$21,"Order Flag","Cancelled")</f>
        <v>0.30833333333333335</v>
      </c>
      <c r="J3" s="33"/>
    </row>
    <row r="4" spans="1:10" ht="21" thickBot="1" x14ac:dyDescent="0.35">
      <c r="A4" s="23" t="s">
        <v>163</v>
      </c>
      <c r="B4" s="24"/>
      <c r="C4" s="28" t="s">
        <v>185</v>
      </c>
      <c r="D4" s="31"/>
      <c r="E4" s="34" t="s">
        <v>186</v>
      </c>
      <c r="F4" s="36"/>
      <c r="G4" s="23" t="s">
        <v>178</v>
      </c>
      <c r="H4" s="36"/>
      <c r="I4" s="34" t="s">
        <v>187</v>
      </c>
      <c r="J4" s="29"/>
    </row>
    <row r="5" spans="1:10" ht="15" thickBot="1" x14ac:dyDescent="0.35"/>
    <row r="6" spans="1:10" x14ac:dyDescent="0.3">
      <c r="B6" s="18"/>
      <c r="C6" s="15"/>
      <c r="D6" s="16"/>
      <c r="E6" s="18"/>
      <c r="F6" s="15"/>
      <c r="G6" s="16"/>
      <c r="H6" s="18"/>
      <c r="I6" s="15"/>
      <c r="J6" s="16"/>
    </row>
    <row r="7" spans="1:10" x14ac:dyDescent="0.3">
      <c r="B7" s="19"/>
      <c r="D7" s="17"/>
      <c r="E7" s="19"/>
      <c r="G7" s="17"/>
      <c r="H7" s="19"/>
      <c r="J7" s="17"/>
    </row>
    <row r="8" spans="1:10" x14ac:dyDescent="0.3">
      <c r="B8" s="19"/>
      <c r="D8" s="17"/>
      <c r="E8" s="19"/>
      <c r="G8" s="17"/>
      <c r="H8" s="19"/>
      <c r="J8" s="17"/>
    </row>
    <row r="9" spans="1:10" x14ac:dyDescent="0.3">
      <c r="B9" s="19"/>
      <c r="D9" s="17"/>
      <c r="E9" s="19"/>
      <c r="G9" s="17"/>
      <c r="H9" s="19"/>
      <c r="J9" s="17"/>
    </row>
    <row r="10" spans="1:10" x14ac:dyDescent="0.3">
      <c r="B10" s="19"/>
      <c r="D10" s="17"/>
      <c r="E10" s="19"/>
      <c r="G10" s="17"/>
      <c r="H10" s="19"/>
      <c r="J10" s="17"/>
    </row>
    <row r="11" spans="1:10" x14ac:dyDescent="0.3">
      <c r="B11" s="19"/>
      <c r="D11" s="17"/>
      <c r="E11" s="19"/>
      <c r="G11" s="17"/>
      <c r="H11" s="19"/>
      <c r="J11" s="17"/>
    </row>
    <row r="12" spans="1:10" x14ac:dyDescent="0.3">
      <c r="B12" s="19"/>
      <c r="D12" s="17"/>
      <c r="E12" s="19"/>
      <c r="G12" s="17"/>
      <c r="H12" s="19"/>
      <c r="J12" s="17"/>
    </row>
    <row r="13" spans="1:10" x14ac:dyDescent="0.3">
      <c r="B13" s="19"/>
      <c r="D13" s="17"/>
      <c r="E13" s="19"/>
      <c r="G13" s="17"/>
      <c r="H13" s="19"/>
      <c r="J13" s="17"/>
    </row>
    <row r="14" spans="1:10" x14ac:dyDescent="0.3">
      <c r="B14" s="19"/>
      <c r="D14" s="17"/>
      <c r="E14" s="19"/>
      <c r="G14" s="17"/>
      <c r="H14" s="19"/>
      <c r="J14" s="17"/>
    </row>
    <row r="15" spans="1:10" x14ac:dyDescent="0.3">
      <c r="B15" s="19"/>
      <c r="D15" s="17"/>
      <c r="E15" s="19"/>
      <c r="G15" s="17"/>
      <c r="H15" s="19"/>
      <c r="J15" s="17"/>
    </row>
    <row r="16" spans="1:10" x14ac:dyDescent="0.3">
      <c r="B16" s="19"/>
      <c r="D16" s="17"/>
      <c r="E16" s="19"/>
      <c r="G16" s="17"/>
      <c r="H16" s="19"/>
      <c r="J16" s="17"/>
    </row>
    <row r="17" spans="2:10" x14ac:dyDescent="0.3">
      <c r="B17" s="19"/>
      <c r="D17" s="17"/>
      <c r="E17" s="19"/>
      <c r="G17" s="17"/>
      <c r="H17" s="19"/>
      <c r="J17" s="17"/>
    </row>
    <row r="18" spans="2:10" x14ac:dyDescent="0.3">
      <c r="B18" s="19"/>
      <c r="D18" s="17"/>
      <c r="E18" s="19"/>
      <c r="G18" s="17"/>
      <c r="H18" s="19"/>
      <c r="J18" s="17"/>
    </row>
    <row r="19" spans="2:10" x14ac:dyDescent="0.3">
      <c r="B19" s="19"/>
      <c r="D19" s="17"/>
      <c r="E19" s="19"/>
      <c r="G19" s="17"/>
      <c r="H19" s="19"/>
      <c r="J19" s="17"/>
    </row>
    <row r="20" spans="2:10" x14ac:dyDescent="0.3">
      <c r="B20" s="19"/>
      <c r="D20" s="17"/>
      <c r="E20" s="19"/>
      <c r="G20" s="17"/>
      <c r="H20" s="19"/>
      <c r="J20" s="17"/>
    </row>
    <row r="21" spans="2:10" x14ac:dyDescent="0.3">
      <c r="B21" s="19"/>
      <c r="D21" s="17"/>
      <c r="E21" s="19"/>
      <c r="G21" s="17"/>
      <c r="H21" s="19"/>
      <c r="J21" s="17"/>
    </row>
    <row r="22" spans="2:10" x14ac:dyDescent="0.3">
      <c r="B22" s="19"/>
      <c r="D22" s="17"/>
      <c r="E22" s="19"/>
      <c r="G22" s="17"/>
      <c r="H22" s="19"/>
      <c r="J22" s="17"/>
    </row>
    <row r="23" spans="2:10" ht="15" thickBot="1" x14ac:dyDescent="0.35">
      <c r="B23" s="20"/>
      <c r="C23" s="22"/>
      <c r="D23" s="21"/>
      <c r="E23" s="20"/>
      <c r="F23" s="22"/>
      <c r="G23" s="21"/>
      <c r="H23" s="20"/>
      <c r="I23" s="22"/>
      <c r="J23" s="21"/>
    </row>
    <row r="24" spans="2:10" ht="15" thickBot="1" x14ac:dyDescent="0.35"/>
    <row r="25" spans="2:10" x14ac:dyDescent="0.3">
      <c r="B25" s="18"/>
      <c r="C25" s="15"/>
      <c r="D25" s="16"/>
      <c r="E25" s="18"/>
      <c r="F25" s="15"/>
      <c r="G25" s="16"/>
      <c r="H25" s="18"/>
      <c r="I25" s="15"/>
      <c r="J25" s="16"/>
    </row>
    <row r="26" spans="2:10" x14ac:dyDescent="0.3">
      <c r="B26" s="19"/>
      <c r="D26" s="17"/>
      <c r="E26" s="19"/>
      <c r="G26" s="17"/>
      <c r="H26" s="19"/>
      <c r="J26" s="17"/>
    </row>
    <row r="27" spans="2:10" x14ac:dyDescent="0.3">
      <c r="B27" s="19"/>
      <c r="D27" s="17"/>
      <c r="E27" s="19"/>
      <c r="G27" s="17"/>
      <c r="H27" s="19"/>
      <c r="J27" s="17"/>
    </row>
    <row r="28" spans="2:10" x14ac:dyDescent="0.3">
      <c r="B28" s="19"/>
      <c r="D28" s="17"/>
      <c r="E28" s="19"/>
      <c r="G28" s="17"/>
      <c r="H28" s="19"/>
      <c r="J28" s="17"/>
    </row>
    <row r="29" spans="2:10" x14ac:dyDescent="0.3">
      <c r="B29" s="19"/>
      <c r="D29" s="17"/>
      <c r="E29" s="19"/>
      <c r="G29" s="17"/>
      <c r="H29" s="19"/>
      <c r="J29" s="17"/>
    </row>
    <row r="30" spans="2:10" x14ac:dyDescent="0.3">
      <c r="B30" s="19"/>
      <c r="D30" s="17"/>
      <c r="E30" s="19"/>
      <c r="G30" s="17"/>
      <c r="H30" s="19"/>
      <c r="J30" s="17"/>
    </row>
    <row r="31" spans="2:10" x14ac:dyDescent="0.3">
      <c r="B31" s="19"/>
      <c r="D31" s="17"/>
      <c r="E31" s="19"/>
      <c r="G31" s="17"/>
      <c r="H31" s="19"/>
      <c r="J31" s="17"/>
    </row>
    <row r="32" spans="2:10" x14ac:dyDescent="0.3">
      <c r="B32" s="19"/>
      <c r="D32" s="17"/>
      <c r="E32" s="19"/>
      <c r="G32" s="17"/>
      <c r="H32" s="19"/>
      <c r="J32" s="17"/>
    </row>
    <row r="33" spans="2:10" x14ac:dyDescent="0.3">
      <c r="B33" s="19"/>
      <c r="D33" s="17"/>
      <c r="E33" s="19"/>
      <c r="G33" s="17"/>
      <c r="H33" s="19"/>
      <c r="J33" s="17"/>
    </row>
    <row r="34" spans="2:10" x14ac:dyDescent="0.3">
      <c r="B34" s="19"/>
      <c r="D34" s="17"/>
      <c r="E34" s="19"/>
      <c r="G34" s="17"/>
      <c r="H34" s="19"/>
      <c r="J34" s="17"/>
    </row>
    <row r="35" spans="2:10" x14ac:dyDescent="0.3">
      <c r="B35" s="19"/>
      <c r="D35" s="17"/>
      <c r="E35" s="19"/>
      <c r="G35" s="17"/>
      <c r="H35" s="19"/>
      <c r="J35" s="17"/>
    </row>
    <row r="36" spans="2:10" x14ac:dyDescent="0.3">
      <c r="B36" s="19"/>
      <c r="D36" s="17"/>
      <c r="E36" s="19"/>
      <c r="G36" s="17"/>
      <c r="H36" s="19"/>
      <c r="J36" s="17"/>
    </row>
    <row r="37" spans="2:10" x14ac:dyDescent="0.3">
      <c r="B37" s="19"/>
      <c r="D37" s="17"/>
      <c r="E37" s="19"/>
      <c r="G37" s="17"/>
      <c r="H37" s="19"/>
      <c r="J37" s="17"/>
    </row>
    <row r="38" spans="2:10" x14ac:dyDescent="0.3">
      <c r="B38" s="19"/>
      <c r="D38" s="17"/>
      <c r="E38" s="19"/>
      <c r="G38" s="17"/>
      <c r="H38" s="19"/>
      <c r="J38" s="17"/>
    </row>
    <row r="39" spans="2:10" x14ac:dyDescent="0.3">
      <c r="B39" s="19"/>
      <c r="D39" s="17"/>
      <c r="E39" s="19"/>
      <c r="G39" s="17"/>
      <c r="H39" s="19"/>
      <c r="J39" s="17"/>
    </row>
    <row r="40" spans="2:10" x14ac:dyDescent="0.3">
      <c r="B40" s="19"/>
      <c r="D40" s="17"/>
      <c r="E40" s="19"/>
      <c r="G40" s="17"/>
      <c r="H40" s="19"/>
      <c r="J40" s="17"/>
    </row>
    <row r="41" spans="2:10" x14ac:dyDescent="0.3">
      <c r="B41" s="19"/>
      <c r="D41" s="17"/>
      <c r="E41" s="19"/>
      <c r="G41" s="17"/>
      <c r="H41" s="19"/>
      <c r="J41" s="17"/>
    </row>
    <row r="42" spans="2:10" ht="15" thickBot="1" x14ac:dyDescent="0.35">
      <c r="B42" s="20"/>
      <c r="C42" s="22"/>
      <c r="D42" s="21"/>
      <c r="E42" s="20"/>
      <c r="F42" s="22"/>
      <c r="G42" s="21"/>
      <c r="H42" s="20"/>
      <c r="I42" s="22"/>
      <c r="J42" s="21"/>
    </row>
  </sheetData>
  <mergeCells count="1">
    <mergeCell ref="A1:J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Sales_Log</vt:lpstr>
      <vt:lpstr>Rep_Targets</vt:lpstr>
      <vt:lpstr>Summary Statistics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Belyne Lissa</cp:lastModifiedBy>
  <dcterms:created xsi:type="dcterms:W3CDTF">2025-09-22T04:30:17Z</dcterms:created>
  <dcterms:modified xsi:type="dcterms:W3CDTF">2025-09-26T11:41:51Z</dcterms:modified>
</cp:coreProperties>
</file>