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329b4690f9d67ff/Documents/Desktop/MSBA MASTER FOLDER/FALL/Advanced Corporate Finance/"/>
    </mc:Choice>
  </mc:AlternateContent>
  <xr:revisionPtr revIDLastSave="3" documentId="8_{8859AC54-414E-A14B-80A3-73DBCD0B60AD}" xr6:coauthVersionLast="47" xr6:coauthVersionMax="47" xr10:uidLastSave="{C6F5A0F5-BC6F-4111-854E-B44FF0C53F9A}"/>
  <bookViews>
    <workbookView xWindow="-110" yWindow="-110" windowWidth="19420" windowHeight="10420" xr2:uid="{24FF7FDB-BCC9-4E6B-90EF-4081A38B6C00}"/>
  </bookViews>
  <sheets>
    <sheet name="Instructions" sheetId="8" r:id="rId1"/>
    <sheet name="DIS SPY Ret" sheetId="1" r:id="rId2"/>
    <sheet name="DIS SCL Regres" sheetId="2" r:id="rId3"/>
    <sheet name="Comps Analysis DMED" sheetId="6" r:id="rId4"/>
    <sheet name="Comps Analysis DPEP" sheetId="4" r:id="rId5"/>
    <sheet name="Beta Calculation" sheetId="7" r:id="rId6"/>
    <sheet name="Notes &amp; Assumption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7" l="1"/>
  <c r="C12" i="7"/>
  <c r="D20" i="2"/>
  <c r="F23" i="7"/>
  <c r="H5" i="7"/>
  <c r="G5" i="7"/>
  <c r="E5" i="7"/>
  <c r="E6" i="7"/>
  <c r="K20" i="6"/>
  <c r="K21" i="4"/>
  <c r="K22" i="4"/>
  <c r="K23" i="4"/>
  <c r="K24" i="4"/>
  <c r="K20" i="4"/>
  <c r="I24" i="4"/>
  <c r="I23" i="4"/>
  <c r="I22" i="4"/>
  <c r="I21" i="4"/>
  <c r="I20" i="4"/>
  <c r="C24" i="4"/>
  <c r="C23" i="4"/>
  <c r="C22" i="4"/>
  <c r="C21" i="4"/>
  <c r="C20" i="4"/>
  <c r="K21" i="6"/>
  <c r="K22" i="6"/>
  <c r="K23" i="6"/>
  <c r="K24" i="6"/>
  <c r="I24" i="6"/>
  <c r="I23" i="6"/>
  <c r="I22" i="6"/>
  <c r="I21" i="6"/>
  <c r="I20" i="6"/>
  <c r="C22" i="6"/>
  <c r="C24" i="6"/>
  <c r="C23" i="6"/>
  <c r="C21" i="6"/>
  <c r="C20" i="6"/>
  <c r="F8" i="6"/>
  <c r="F9" i="6"/>
  <c r="F10" i="6"/>
  <c r="F7" i="6"/>
  <c r="F11" i="6"/>
  <c r="F11" i="4"/>
  <c r="F10" i="4"/>
  <c r="F9" i="4"/>
  <c r="F8" i="4"/>
  <c r="F7" i="4"/>
  <c r="F6" i="7" l="1"/>
  <c r="F5" i="7"/>
  <c r="J24" i="6"/>
  <c r="D22" i="4"/>
  <c r="L22" i="4" s="1"/>
  <c r="J21" i="4"/>
  <c r="J20" i="4"/>
  <c r="D23" i="4"/>
  <c r="L23" i="4" s="1"/>
  <c r="J24" i="4"/>
  <c r="D21" i="6"/>
  <c r="L21" i="6" s="1"/>
  <c r="J21" i="6"/>
  <c r="J22" i="4"/>
  <c r="D24" i="6"/>
  <c r="L24" i="6" s="1"/>
  <c r="J23" i="4"/>
  <c r="D23" i="6"/>
  <c r="L23" i="6" s="1"/>
  <c r="D24" i="4"/>
  <c r="L24" i="4" s="1"/>
  <c r="D21" i="4"/>
  <c r="L21" i="4" s="1"/>
  <c r="D20" i="4"/>
  <c r="J22" i="6"/>
  <c r="D20" i="6"/>
  <c r="L20" i="6" s="1"/>
  <c r="J23" i="6"/>
  <c r="D22" i="6"/>
  <c r="L22" i="6" s="1"/>
  <c r="J20" i="6"/>
  <c r="D26" i="4" l="1"/>
  <c r="G6" i="7" s="1"/>
  <c r="L20" i="4"/>
  <c r="L26" i="4" s="1"/>
  <c r="D26" i="6"/>
  <c r="L26" i="6"/>
  <c r="B27" i="7" l="1"/>
  <c r="H6" i="7"/>
  <c r="H27" i="7" s="1"/>
</calcChain>
</file>

<file path=xl/sharedStrings.xml><?xml version="1.0" encoding="utf-8"?>
<sst xmlns="http://schemas.openxmlformats.org/spreadsheetml/2006/main" count="183" uniqueCount="100">
  <si>
    <t>Date</t>
  </si>
  <si>
    <t>DIS Adj Close</t>
  </si>
  <si>
    <t>DIS Return</t>
  </si>
  <si>
    <t>SPY Adj Close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</si>
  <si>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</si>
  <si>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</si>
  <si>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</si>
  <si>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</si>
  <si>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</si>
  <si>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</si>
  <si>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</si>
  <si>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</si>
  <si>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</si>
  <si>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</si>
  <si>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</si>
  <si>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</si>
  <si>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</si>
  <si>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</si>
  <si>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</si>
  <si>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</si>
  <si>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</si>
  <si>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</si>
  <si>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</si>
  <si>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</si>
  <si>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</si>
  <si>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</si>
  <si>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</si>
  <si>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</si>
  <si>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</si>
  <si>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DPEP Comps:</t>
  </si>
  <si>
    <t>Marriot Vacations Worldwide Corporation</t>
  </si>
  <si>
    <t>Royal Caribbean</t>
  </si>
  <si>
    <t>Hilton Grand Vacations</t>
  </si>
  <si>
    <t xml:space="preserve">(Levered) Equity Beta </t>
  </si>
  <si>
    <t>D/E Ratio</t>
  </si>
  <si>
    <t>Debt</t>
  </si>
  <si>
    <t xml:space="preserve">Bu = Be/(1+D/E) + Bd(D/E)/(1+D/E) </t>
  </si>
  <si>
    <t xml:space="preserve">Be = Bu(1+D/E) - Bd(D/E) </t>
  </si>
  <si>
    <t>Ticker</t>
  </si>
  <si>
    <t xml:space="preserve">MGM Resorts International </t>
  </si>
  <si>
    <t>MGM</t>
  </si>
  <si>
    <t>Cash and Cash Equivalents</t>
  </si>
  <si>
    <t>VAC</t>
  </si>
  <si>
    <t>RCL</t>
  </si>
  <si>
    <t>HGV</t>
  </si>
  <si>
    <t>Comcast Corporation</t>
  </si>
  <si>
    <t>CMSCA</t>
  </si>
  <si>
    <t>DISNEY DPEP DIVISION BETA FROM COMPS</t>
  </si>
  <si>
    <t>Unlevered DPEP Comps Betas:</t>
  </si>
  <si>
    <t>Unlevered Beta</t>
  </si>
  <si>
    <t>Assumed Debt Beta</t>
  </si>
  <si>
    <t>Avg Bu</t>
  </si>
  <si>
    <t>Relever given Disney's capital structure:</t>
  </si>
  <si>
    <t>The Walt Disney Company</t>
  </si>
  <si>
    <t>DIS</t>
  </si>
  <si>
    <t>-</t>
  </si>
  <si>
    <t>The Liberty Braves Group</t>
  </si>
  <si>
    <t>BATRK</t>
  </si>
  <si>
    <t>DMED Comps:</t>
  </si>
  <si>
    <t>Netflix, Inc.</t>
  </si>
  <si>
    <t>NFLX</t>
  </si>
  <si>
    <t>Paramount Global</t>
  </si>
  <si>
    <t>PARA</t>
  </si>
  <si>
    <t>Warner Bros. Discovery, Inc</t>
  </si>
  <si>
    <t>WBD</t>
  </si>
  <si>
    <t>From Yahoo Finance and 10K</t>
  </si>
  <si>
    <t>Cash Adjusted Unlevered Comps Betas:</t>
  </si>
  <si>
    <t>Cash / D+E</t>
  </si>
  <si>
    <t>Cash Adj Beta</t>
  </si>
  <si>
    <t>DISNEY DMED DIVISION BETA FROM COMPS</t>
  </si>
  <si>
    <t>Segment</t>
  </si>
  <si>
    <t>Disney Media and Entertainment Distribution</t>
  </si>
  <si>
    <t>Disney Parks, Experiences and Products</t>
  </si>
  <si>
    <t>Broadcasting</t>
  </si>
  <si>
    <t>Hotel/Gaming</t>
  </si>
  <si>
    <t>Total Unlev Beta</t>
  </si>
  <si>
    <t>CMCSA</t>
  </si>
  <si>
    <t>DISNEY TOTAL UNLEVERED BETA CALCULATON</t>
  </si>
  <si>
    <t>SPY Return</t>
  </si>
  <si>
    <t xml:space="preserve"> -</t>
  </si>
  <si>
    <t>HISTORICAL DATA FOR SCL REGRESSION</t>
  </si>
  <si>
    <t>Marriott Vacations Worldwide Corporation</t>
  </si>
  <si>
    <t>Royal Caribbean Group</t>
  </si>
  <si>
    <t>Total Unlevered Cash Adj Beta</t>
  </si>
  <si>
    <t>Unlevered Cash Adj Beta</t>
  </si>
  <si>
    <t>Produced in Python</t>
  </si>
  <si>
    <t>Disney Levered  Beta:</t>
  </si>
  <si>
    <t>Disney Levered Cash Adjusted Beta:</t>
  </si>
  <si>
    <t>Assumptions</t>
  </si>
  <si>
    <t>Damodaran's data has industry EV/rev include our comps</t>
  </si>
  <si>
    <t>Yahoo Finance has correct Market Cap</t>
  </si>
  <si>
    <t>All comps are investment grade bonds and have a debt beta of 0.3</t>
  </si>
  <si>
    <t>Unlevered DMED Comps Betas:</t>
  </si>
  <si>
    <t xml:space="preserve">Debt to Equity Ratio is constant and can be adjusted </t>
  </si>
  <si>
    <t>Market Equity</t>
  </si>
  <si>
    <t>Revenue</t>
  </si>
  <si>
    <t>Industry Enterprise Value/Revenue</t>
  </si>
  <si>
    <t>Implied Enterprise Value</t>
  </si>
  <si>
    <t>Weight</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</si>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</sst>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000"/>
  </numFmts>
  <fonts count="9" x14ac:knownFonts="1">
    <font>
      <sz val="11"/>
      <color theme="1"/>
      <name val="Calibri"/>
      <family val="2"/>
      <scheme val="minor"/>
    </font>
    <font>
      <sz val="11"/>
      <color theme="1"/>
      <name val="Calibri"/>
      <family val="2"/>
      <scheme val="minor"/>
    </font>
    <font>
      <sz val="11"/>
      <color theme="1"/>
      <name val="Times New Roman"/>
      <family val="1"/>
    </font>
    <font>
      <i/>
      <sz val="11"/>
      <color theme="1"/>
      <name val="Times New Roman"/>
      <family val="1"/>
    </font>
    <font>
      <sz val="11"/>
      <color rgb="FF000000"/>
      <name val="Calibri"/>
      <family val="2"/>
      <scheme val="minor"/>
    </font>
    <font>
      <b/>
      <sz val="11"/>
      <color theme="1"/>
      <name val="Times New Roman"/>
      <family val="1"/>
    </font>
    <font>
      <b/>
      <i/>
      <sz val="11"/>
      <color theme="1"/>
      <name val="Times New Roman"/>
      <family val="1"/>
    </font>
    <font>
      <sz val="11"/>
      <color rgb="FF000000"/>
      <name val="Times New Roman"/>
      <family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0">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2" fillId="0" borderId="0" xfId="0" applyFont="1" applyAlignment="1">
      <alignment wrapText="1"/>
    </xf>
    <xf numFmtId="0" fontId="2" fillId="0" borderId="0" xfId="0" applyFont="1" applyAlignment="1">
      <alignment horizontal="right" wrapText="1"/>
    </xf>
    <xf numFmtId="0" fontId="2" fillId="0" borderId="0" xfId="0" applyFont="1"/>
    <xf numFmtId="0" fontId="3" fillId="0" borderId="2" xfId="0" applyFont="1" applyBorder="1" applyAlignment="1">
      <alignment horizontal="centerContinuous"/>
    </xf>
    <xf numFmtId="0" fontId="2" fillId="0" borderId="1" xfId="0" applyFont="1" applyBorder="1"/>
    <xf numFmtId="0" fontId="3" fillId="0" borderId="2" xfId="0" applyFont="1" applyBorder="1" applyAlignment="1">
      <alignment horizontal="center"/>
    </xf>
    <xf numFmtId="0" fontId="4" fillId="0" borderId="0" xfId="0" applyFont="1"/>
    <xf numFmtId="0" fontId="3" fillId="0" borderId="0" xfId="0" applyFont="1"/>
    <xf numFmtId="0" fontId="2" fillId="0" borderId="5" xfId="0" applyFont="1" applyBorder="1"/>
    <xf numFmtId="0" fontId="2" fillId="0" borderId="6" xfId="0" applyFont="1" applyBorder="1"/>
    <xf numFmtId="0" fontId="2" fillId="0" borderId="7" xfId="0" applyFont="1" applyBorder="1" applyAlignment="1">
      <alignment vertical="center"/>
    </xf>
    <xf numFmtId="0" fontId="2" fillId="3" borderId="8" xfId="0" applyFont="1" applyFill="1" applyBorder="1"/>
    <xf numFmtId="0" fontId="2" fillId="3" borderId="9" xfId="0" applyFont="1" applyFill="1" applyBorder="1"/>
    <xf numFmtId="0" fontId="2" fillId="0" borderId="10" xfId="0" applyFont="1" applyBorder="1"/>
    <xf numFmtId="44" fontId="2" fillId="0" borderId="0" xfId="1" applyFont="1" applyBorder="1"/>
    <xf numFmtId="10" fontId="2" fillId="0" borderId="0" xfId="2" applyNumberFormat="1" applyFont="1" applyBorder="1"/>
    <xf numFmtId="0" fontId="2" fillId="0" borderId="11" xfId="0" applyFont="1" applyBorder="1"/>
    <xf numFmtId="0" fontId="2" fillId="0" borderId="12" xfId="0" applyFont="1" applyBorder="1"/>
    <xf numFmtId="44" fontId="2" fillId="0" borderId="12" xfId="1" applyFont="1" applyBorder="1"/>
    <xf numFmtId="10" fontId="2" fillId="0" borderId="12" xfId="2" applyNumberFormat="1" applyFont="1" applyBorder="1"/>
    <xf numFmtId="0" fontId="5" fillId="0" borderId="0" xfId="0" applyFont="1"/>
    <xf numFmtId="0" fontId="2" fillId="0" borderId="0" xfId="0" applyFont="1" applyAlignment="1">
      <alignment vertical="center"/>
    </xf>
    <xf numFmtId="0" fontId="3" fillId="0" borderId="0" xfId="0" applyFont="1" applyAlignment="1">
      <alignment vertical="center"/>
    </xf>
    <xf numFmtId="0" fontId="2" fillId="3" borderId="13" xfId="0" applyFont="1" applyFill="1" applyBorder="1"/>
    <xf numFmtId="0" fontId="2" fillId="0" borderId="14" xfId="0" applyFont="1" applyBorder="1"/>
    <xf numFmtId="0" fontId="2" fillId="0" borderId="15" xfId="0" applyFont="1" applyBorder="1"/>
    <xf numFmtId="0" fontId="2" fillId="3" borderId="7" xfId="0" applyFont="1" applyFill="1" applyBorder="1"/>
    <xf numFmtId="0" fontId="6" fillId="0" borderId="0" xfId="0" applyFont="1"/>
    <xf numFmtId="0" fontId="2" fillId="0" borderId="12" xfId="0" applyFont="1" applyBorder="1" applyAlignment="1">
      <alignment horizontal="center"/>
    </xf>
    <xf numFmtId="0" fontId="6" fillId="0" borderId="3" xfId="0" applyFont="1" applyBorder="1"/>
    <xf numFmtId="0" fontId="5" fillId="0" borderId="4" xfId="0" applyFont="1" applyBorder="1"/>
    <xf numFmtId="0" fontId="6" fillId="2" borderId="16" xfId="0" applyFont="1" applyFill="1" applyBorder="1"/>
    <xf numFmtId="0" fontId="5" fillId="2" borderId="17" xfId="0" applyFont="1" applyFill="1" applyBorder="1"/>
    <xf numFmtId="0" fontId="6" fillId="0" borderId="0" xfId="0" applyFont="1" applyAlignment="1">
      <alignment vertical="center"/>
    </xf>
    <xf numFmtId="10" fontId="2" fillId="0" borderId="0" xfId="0" applyNumberFormat="1" applyFont="1"/>
    <xf numFmtId="164" fontId="2" fillId="0" borderId="0" xfId="1" applyNumberFormat="1" applyFont="1" applyBorder="1"/>
    <xf numFmtId="164" fontId="2" fillId="0" borderId="12" xfId="1" applyNumberFormat="1" applyFont="1" applyBorder="1"/>
    <xf numFmtId="0" fontId="7" fillId="0" borderId="12" xfId="0" applyFont="1" applyBorder="1"/>
    <xf numFmtId="0" fontId="7" fillId="0" borderId="14" xfId="0" applyFont="1" applyBorder="1"/>
    <xf numFmtId="0" fontId="7" fillId="0" borderId="15" xfId="0" applyFont="1" applyBorder="1"/>
    <xf numFmtId="164" fontId="2" fillId="0" borderId="0" xfId="1" applyNumberFormat="1" applyFont="1"/>
    <xf numFmtId="164" fontId="2" fillId="0" borderId="0" xfId="0" applyNumberFormat="1" applyFont="1"/>
    <xf numFmtId="164" fontId="2" fillId="0" borderId="12" xfId="0" applyNumberFormat="1" applyFont="1" applyBorder="1"/>
    <xf numFmtId="0" fontId="5" fillId="2" borderId="16" xfId="0" applyFont="1" applyFill="1" applyBorder="1"/>
    <xf numFmtId="165" fontId="5" fillId="2" borderId="17" xfId="0" applyNumberFormat="1" applyFont="1" applyFill="1" applyBorder="1"/>
    <xf numFmtId="0" fontId="5" fillId="2" borderId="18" xfId="0" applyFont="1" applyFill="1" applyBorder="1"/>
    <xf numFmtId="0" fontId="2" fillId="0" borderId="0" xfId="0" applyFont="1" applyAlignment="1">
      <alignment horizontal="center" vertical="center" wrapText="1"/>
    </xf>
    <xf numFmtId="0" fontId="2" fillId="3" borderId="13" xfId="0" applyFont="1" applyFill="1" applyBorder="1" applyAlignment="1">
      <alignment wrapText="1"/>
    </xf>
    <xf numFmtId="0" fontId="2" fillId="3" borderId="8" xfId="0" applyFont="1" applyFill="1" applyBorder="1" applyAlignment="1">
      <alignment wrapText="1"/>
    </xf>
    <xf numFmtId="0" fontId="2" fillId="3" borderId="9" xfId="0" applyFont="1" applyFill="1" applyBorder="1" applyAlignment="1">
      <alignment wrapText="1"/>
    </xf>
    <xf numFmtId="14" fontId="2" fillId="0" borderId="14" xfId="0" applyNumberFormat="1" applyFont="1" applyBorder="1" applyAlignment="1">
      <alignment horizontal="right" wrapText="1"/>
    </xf>
    <xf numFmtId="0" fontId="2" fillId="0" borderId="5" xfId="0" applyFont="1" applyBorder="1" applyAlignment="1">
      <alignment horizontal="center" vertical="center" wrapText="1"/>
    </xf>
    <xf numFmtId="0" fontId="2" fillId="0" borderId="5" xfId="0" applyFont="1" applyBorder="1" applyAlignment="1">
      <alignment horizontal="right" wrapText="1"/>
    </xf>
    <xf numFmtId="14" fontId="2" fillId="0" borderId="15" xfId="0" applyNumberFormat="1" applyFont="1" applyBorder="1" applyAlignment="1">
      <alignment horizontal="right" wrapText="1"/>
    </xf>
    <xf numFmtId="0" fontId="2" fillId="0" borderId="12" xfId="0" applyFont="1" applyBorder="1" applyAlignment="1">
      <alignment horizontal="right" wrapText="1"/>
    </xf>
    <xf numFmtId="0" fontId="2" fillId="0" borderId="6" xfId="0" applyFont="1" applyBorder="1" applyAlignment="1">
      <alignment horizontal="right" wrapText="1"/>
    </xf>
    <xf numFmtId="0" fontId="0" fillId="0" borderId="19" xfId="0" applyBorder="1"/>
    <xf numFmtId="0" fontId="8" fillId="0" borderId="19"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38101</xdr:colOff>
      <xdr:row>0</xdr:row>
      <xdr:rowOff>120648</xdr:rowOff>
    </xdr:from>
    <xdr:ext cx="7713546" cy="6092245"/>
    <xdr:sp macro="" textlink="">
      <xdr:nvSpPr>
        <xdr:cNvPr id="2" name="TextBox 1">
          <a:extLst>
            <a:ext uri="{FF2B5EF4-FFF2-40B4-BE49-F238E27FC236}">
              <a16:creationId xmlns:a16="http://schemas.microsoft.com/office/drawing/2014/main" id="{FEEF83C4-507F-D96D-9106-0DBF7D5F244F}"/>
            </a:ext>
          </a:extLst>
        </xdr:cNvPr>
        <xdr:cNvSpPr txBox="1"/>
      </xdr:nvSpPr>
      <xdr:spPr>
        <a:xfrm>
          <a:off x="38101" y="120648"/>
          <a:ext cx="7713546" cy="609224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tx1"/>
              </a:solidFill>
              <a:effectLst/>
              <a:latin typeface="Times New Roman" panose="02020603050405020304" pitchFamily="18" charset="0"/>
              <a:ea typeface="+mn-ea"/>
              <a:cs typeface="Times New Roman" panose="02020603050405020304" pitchFamily="18" charset="0"/>
            </a:rPr>
            <a:t>You may choose any publicly traded stock that has multiples lines of business (alternatively referred to as divisions, business segments, etc.)  Do </a:t>
          </a:r>
          <a:r>
            <a:rPr lang="en-US" sz="1100" b="0" i="0" u="sng">
              <a:solidFill>
                <a:schemeClr val="tx1"/>
              </a:solidFill>
              <a:effectLst/>
              <a:latin typeface="Times New Roman" panose="02020603050405020304" pitchFamily="18" charset="0"/>
              <a:ea typeface="+mn-ea"/>
              <a:cs typeface="Times New Roman" panose="02020603050405020304" pitchFamily="18" charset="0"/>
            </a:rPr>
            <a:t>not</a:t>
          </a:r>
          <a:r>
            <a:rPr lang="en-US" sz="1100" b="0" i="0">
              <a:solidFill>
                <a:schemeClr val="tx1"/>
              </a:solidFill>
              <a:effectLst/>
              <a:latin typeface="Times New Roman" panose="02020603050405020304" pitchFamily="18" charset="0"/>
              <a:ea typeface="+mn-ea"/>
              <a:cs typeface="Times New Roman" panose="02020603050405020304" pitchFamily="18" charset="0"/>
            </a:rPr>
            <a:t> analyze a company that is in a single line of business or otherwise known as a "pure play."  Make sure that you coordinate with the other teams to ensure that you are not analyzing a stock that another team is analyzing.</a:t>
          </a:r>
        </a:p>
        <a:p>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r>
            <a:rPr lang="en-US" sz="1100" b="1" i="0" u="sng">
              <a:solidFill>
                <a:schemeClr val="tx1"/>
              </a:solidFill>
              <a:effectLst/>
              <a:latin typeface="Times New Roman" panose="02020603050405020304" pitchFamily="18" charset="0"/>
              <a:ea typeface="+mn-ea"/>
              <a:cs typeface="Times New Roman" panose="02020603050405020304" pitchFamily="18" charset="0"/>
            </a:rPr>
            <a:t>Deliverables</a:t>
          </a:r>
          <a:r>
            <a:rPr lang="en-US" sz="1100" b="0" i="0">
              <a:solidFill>
                <a:schemeClr val="tx1"/>
              </a:solidFill>
              <a:effectLst/>
              <a:latin typeface="Times New Roman" panose="02020603050405020304" pitchFamily="18" charset="0"/>
              <a:ea typeface="+mn-ea"/>
              <a:cs typeface="Times New Roman" panose="02020603050405020304" pitchFamily="18" charset="0"/>
            </a:rPr>
            <a:t>:</a:t>
          </a:r>
        </a:p>
        <a:p>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r>
            <a:rPr lang="en-US" sz="1100" b="0" i="0">
              <a:solidFill>
                <a:schemeClr val="tx1"/>
              </a:solidFill>
              <a:effectLst/>
              <a:latin typeface="Times New Roman" panose="02020603050405020304" pitchFamily="18" charset="0"/>
              <a:ea typeface="+mn-ea"/>
              <a:cs typeface="Times New Roman" panose="02020603050405020304" pitchFamily="18" charset="0"/>
            </a:rPr>
            <a:t>1.  </a:t>
          </a:r>
          <a:r>
            <a:rPr lang="en-US" sz="1100" b="1" i="0">
              <a:solidFill>
                <a:schemeClr val="tx1"/>
              </a:solidFill>
              <a:effectLst/>
              <a:latin typeface="Times New Roman" panose="02020603050405020304" pitchFamily="18" charset="0"/>
              <a:ea typeface="+mn-ea"/>
              <a:cs typeface="Times New Roman" panose="02020603050405020304" pitchFamily="18" charset="0"/>
            </a:rPr>
            <a:t>Provide an estimate of the company's beta using an SCL analysis</a:t>
          </a:r>
          <a:r>
            <a:rPr lang="en-US" sz="1100" b="0" i="0">
              <a:solidFill>
                <a:schemeClr val="tx1"/>
              </a:solidFill>
              <a:effectLst/>
              <a:latin typeface="Times New Roman" panose="02020603050405020304" pitchFamily="18" charset="0"/>
              <a:ea typeface="+mn-ea"/>
              <a:cs typeface="Times New Roman" panose="02020603050405020304" pitchFamily="18" charset="0"/>
            </a:rPr>
            <a:t>.  In your narrative writeup, make sure to describe your approach, any assumptions used (e.g., time frame, level of granularity, risk free rate used,  regression assumptions, etc.), and the confidence interval of the beta.  When you report the CI, make sure you provide the appropriate description (e.g., the level of confidence), how it is computed, and what the CI </a:t>
          </a:r>
          <a:r>
            <a:rPr lang="en-US" sz="1100" b="0" i="1">
              <a:solidFill>
                <a:schemeClr val="tx1"/>
              </a:solidFill>
              <a:effectLst/>
              <a:latin typeface="Times New Roman" panose="02020603050405020304" pitchFamily="18" charset="0"/>
              <a:ea typeface="+mn-ea"/>
              <a:cs typeface="Times New Roman" panose="02020603050405020304" pitchFamily="18" charset="0"/>
            </a:rPr>
            <a:t>actually </a:t>
          </a:r>
          <a:r>
            <a:rPr lang="en-US" sz="1100" b="0" i="0">
              <a:solidFill>
                <a:schemeClr val="tx1"/>
              </a:solidFill>
              <a:effectLst/>
              <a:latin typeface="Times New Roman" panose="02020603050405020304" pitchFamily="18" charset="0"/>
              <a:ea typeface="+mn-ea"/>
              <a:cs typeface="Times New Roman" panose="02020603050405020304" pitchFamily="18" charset="0"/>
            </a:rPr>
            <a:t>means (i.e., as if you were explaining it to an unsophisticated audience).  </a:t>
          </a:r>
          <a:r>
            <a:rPr lang="en-US" sz="1100" b="1" i="0" u="sng">
              <a:solidFill>
                <a:schemeClr val="tx1"/>
              </a:solidFill>
              <a:effectLst/>
              <a:latin typeface="Times New Roman" panose="02020603050405020304" pitchFamily="18" charset="0"/>
              <a:ea typeface="+mn-ea"/>
              <a:cs typeface="Times New Roman" panose="02020603050405020304" pitchFamily="18" charset="0"/>
            </a:rPr>
            <a:t>Note</a:t>
          </a:r>
          <a:r>
            <a:rPr lang="en-US" sz="1100" b="0" i="0">
              <a:solidFill>
                <a:schemeClr val="tx1"/>
              </a:solidFill>
              <a:effectLst/>
              <a:latin typeface="Times New Roman" panose="02020603050405020304" pitchFamily="18" charset="0"/>
              <a:ea typeface="+mn-ea"/>
              <a:cs typeface="Times New Roman" panose="02020603050405020304" pitchFamily="18" charset="0"/>
            </a:rPr>
            <a:t>:  be sure to use the same time frame (e.g., 2 years, 5 years, etc.) and granularity (e.g., monthly) that are using in the comps analysis).</a:t>
          </a:r>
        </a:p>
        <a:p>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r>
            <a:rPr lang="en-US" sz="1100" b="0" i="0">
              <a:solidFill>
                <a:schemeClr val="tx1"/>
              </a:solidFill>
              <a:effectLst/>
              <a:latin typeface="Times New Roman" panose="02020603050405020304" pitchFamily="18" charset="0"/>
              <a:ea typeface="+mn-ea"/>
              <a:cs typeface="Times New Roman" panose="02020603050405020304" pitchFamily="18" charset="0"/>
            </a:rPr>
            <a:t>2.  </a:t>
          </a:r>
          <a:r>
            <a:rPr lang="en-US" sz="1100" b="1" i="0">
              <a:solidFill>
                <a:schemeClr val="tx1"/>
              </a:solidFill>
              <a:effectLst/>
              <a:latin typeface="Times New Roman" panose="02020603050405020304" pitchFamily="18" charset="0"/>
              <a:ea typeface="+mn-ea"/>
              <a:cs typeface="Times New Roman" panose="02020603050405020304" pitchFamily="18" charset="0"/>
            </a:rPr>
            <a:t>Provide an estimate of the company's beta using comparables analysis</a:t>
          </a:r>
          <a:r>
            <a:rPr lang="en-US" sz="1100" b="0" i="0">
              <a:solidFill>
                <a:schemeClr val="tx1"/>
              </a:solidFill>
              <a:effectLst/>
              <a:latin typeface="Times New Roman" panose="02020603050405020304" pitchFamily="18" charset="0"/>
              <a:ea typeface="+mn-ea"/>
              <a:cs typeface="Times New Roman" panose="02020603050405020304" pitchFamily="18" charset="0"/>
            </a:rPr>
            <a:t>.  In your narrative writeup, once again make sure to clearly describe your step-by-step approach and methodology, including:</a:t>
          </a:r>
        </a:p>
        <a:p>
          <a:r>
            <a:rPr lang="en-US" sz="1100" b="0" i="0">
              <a:solidFill>
                <a:schemeClr val="tx1"/>
              </a:solidFill>
              <a:effectLst/>
              <a:latin typeface="Times New Roman" panose="02020603050405020304" pitchFamily="18" charset="0"/>
              <a:ea typeface="+mn-ea"/>
              <a:cs typeface="Times New Roman" panose="02020603050405020304" pitchFamily="18" charset="0"/>
            </a:rPr>
            <a:t>make sure to do a segments analysis as applicable</a:t>
          </a:r>
        </a:p>
        <a:p>
          <a:pPr lvl="1"/>
          <a:r>
            <a:rPr lang="en-US" sz="1100" b="0" i="0">
              <a:solidFill>
                <a:schemeClr val="tx1"/>
              </a:solidFill>
              <a:effectLst/>
              <a:latin typeface="Times New Roman" panose="02020603050405020304" pitchFamily="18" charset="0"/>
              <a:ea typeface="+mn-ea"/>
              <a:cs typeface="Times New Roman" panose="02020603050405020304" pitchFamily="18" charset="0"/>
            </a:rPr>
            <a:t>cite your sources (e.g., 10K)</a:t>
          </a:r>
        </a:p>
        <a:p>
          <a:r>
            <a:rPr lang="en-US" sz="1100" b="0" i="0">
              <a:solidFill>
                <a:schemeClr val="tx1"/>
              </a:solidFill>
              <a:effectLst/>
              <a:latin typeface="Times New Roman" panose="02020603050405020304" pitchFamily="18" charset="0"/>
              <a:ea typeface="+mn-ea"/>
              <a:cs typeface="Times New Roman" panose="02020603050405020304" pitchFamily="18" charset="0"/>
            </a:rPr>
            <a:t>make a determination as to what driver you will use to help weight the segments (e.g., via sales?) and what multiple (e.g., EV/Sales) you will use to get a value weighting (make sure to include citations of sources).</a:t>
          </a:r>
        </a:p>
        <a:p>
          <a:r>
            <a:rPr lang="en-US" sz="1100" b="0" i="0">
              <a:solidFill>
                <a:schemeClr val="tx1"/>
              </a:solidFill>
              <a:effectLst/>
              <a:latin typeface="Times New Roman" panose="02020603050405020304" pitchFamily="18" charset="0"/>
              <a:ea typeface="+mn-ea"/>
              <a:cs typeface="Times New Roman" panose="02020603050405020304" pitchFamily="18" charset="0"/>
            </a:rPr>
            <a:t>describe your comps selection process for each segment </a:t>
          </a:r>
        </a:p>
        <a:p>
          <a:r>
            <a:rPr lang="en-US" sz="1100" b="0" i="0">
              <a:solidFill>
                <a:schemeClr val="tx1"/>
              </a:solidFill>
              <a:effectLst/>
              <a:latin typeface="Times New Roman" panose="02020603050405020304" pitchFamily="18" charset="0"/>
              <a:ea typeface="+mn-ea"/>
              <a:cs typeface="Times New Roman" panose="02020603050405020304" pitchFamily="18" charset="0"/>
            </a:rPr>
            <a:t>what did you do to ensure that they were truly comparable beyond just the SIC or sector code (i.e., did you narrow it down further)?</a:t>
          </a:r>
        </a:p>
        <a:p>
          <a:r>
            <a:rPr lang="en-US" sz="1100" b="0" i="0">
              <a:solidFill>
                <a:schemeClr val="tx1"/>
              </a:solidFill>
              <a:effectLst/>
              <a:latin typeface="Times New Roman" panose="02020603050405020304" pitchFamily="18" charset="0"/>
              <a:ea typeface="+mn-ea"/>
              <a:cs typeface="Times New Roman" panose="02020603050405020304" pitchFamily="18" charset="0"/>
            </a:rPr>
            <a:t>what other refinements did you make (if any), such as excluding any comps that otherwise fit the criteria (and why?)</a:t>
          </a:r>
        </a:p>
        <a:p>
          <a:r>
            <a:rPr lang="en-US" sz="1100" b="0" i="0">
              <a:solidFill>
                <a:schemeClr val="tx1"/>
              </a:solidFill>
              <a:effectLst/>
              <a:latin typeface="Times New Roman" panose="02020603050405020304" pitchFamily="18" charset="0"/>
              <a:ea typeface="+mn-ea"/>
              <a:cs typeface="Times New Roman" panose="02020603050405020304" pitchFamily="18" charset="0"/>
            </a:rPr>
            <a:t>how did you determine which capital structure assumption to make (did you examine the historical financials or other stated policies of the comps to see which assumption was more appropriate)? </a:t>
          </a:r>
        </a:p>
        <a:p>
          <a:pPr lvl="1"/>
          <a:r>
            <a:rPr lang="en-US" sz="1100" b="0" i="0">
              <a:solidFill>
                <a:schemeClr val="tx1"/>
              </a:solidFill>
              <a:effectLst/>
              <a:latin typeface="Times New Roman" panose="02020603050405020304" pitchFamily="18" charset="0"/>
              <a:ea typeface="+mn-ea"/>
              <a:cs typeface="Times New Roman" panose="02020603050405020304" pitchFamily="18" charset="0"/>
            </a:rPr>
            <a:t>for this one, you may choose to limit the choices to just two:  constant debt or constant D/E ratio</a:t>
          </a:r>
        </a:p>
        <a:p>
          <a:pPr lvl="1"/>
          <a:r>
            <a:rPr lang="en-US" sz="1100" b="0" i="0">
              <a:solidFill>
                <a:schemeClr val="tx1"/>
              </a:solidFill>
              <a:effectLst/>
              <a:latin typeface="Times New Roman" panose="02020603050405020304" pitchFamily="18" charset="0"/>
              <a:ea typeface="+mn-ea"/>
              <a:cs typeface="Times New Roman" panose="02020603050405020304" pitchFamily="18" charset="0"/>
            </a:rPr>
            <a:t>if the debt was sub-investment grade, at what level did you set the debt beta?  why?  make persuasive, logical arguments--there isn't necessarily "one" right answer here.</a:t>
          </a:r>
        </a:p>
        <a:p>
          <a:r>
            <a:rPr lang="en-US" sz="1100" b="0" i="0">
              <a:solidFill>
                <a:schemeClr val="tx1"/>
              </a:solidFill>
              <a:effectLst/>
              <a:latin typeface="Times New Roman" panose="02020603050405020304" pitchFamily="18" charset="0"/>
              <a:ea typeface="+mn-ea"/>
              <a:cs typeface="Times New Roman" panose="02020603050405020304" pitchFamily="18" charset="0"/>
            </a:rPr>
            <a:t> did you make other adjustments (e.g., cash adjusted beta?)</a:t>
          </a:r>
        </a:p>
        <a:p>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r>
            <a:rPr lang="en-US" sz="1100" b="0" i="0">
              <a:solidFill>
                <a:schemeClr val="tx1"/>
              </a:solidFill>
              <a:effectLst/>
              <a:latin typeface="Times New Roman" panose="02020603050405020304" pitchFamily="18" charset="0"/>
              <a:ea typeface="+mn-ea"/>
              <a:cs typeface="Times New Roman" panose="02020603050405020304" pitchFamily="18" charset="0"/>
            </a:rPr>
            <a:t>3.  </a:t>
          </a:r>
          <a:r>
            <a:rPr lang="en-US" sz="1100" b="1" i="0">
              <a:solidFill>
                <a:schemeClr val="tx1"/>
              </a:solidFill>
              <a:effectLst/>
              <a:latin typeface="Times New Roman" panose="02020603050405020304" pitchFamily="18" charset="0"/>
              <a:ea typeface="+mn-ea"/>
              <a:cs typeface="Times New Roman" panose="02020603050405020304" pitchFamily="18" charset="0"/>
            </a:rPr>
            <a:t>Compare the two estimates (SCL vs. comps).  </a:t>
          </a:r>
          <a:r>
            <a:rPr lang="en-US" sz="1100" b="0" i="0">
              <a:solidFill>
                <a:schemeClr val="tx1"/>
              </a:solidFill>
              <a:effectLst/>
              <a:latin typeface="Times New Roman" panose="02020603050405020304" pitchFamily="18" charset="0"/>
              <a:ea typeface="+mn-ea"/>
              <a:cs typeface="Times New Roman" panose="02020603050405020304" pitchFamily="18" charset="0"/>
            </a:rPr>
            <a:t>Are they similar?  different?  Is the beta estimated from the comps inside of the confidence interval?   What might account for differences (if any).  How would you go about using these estimates if they are different?  </a:t>
          </a:r>
        </a:p>
        <a:p>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r>
            <a:rPr lang="en-US" sz="1100" b="1" i="0">
              <a:solidFill>
                <a:schemeClr val="tx1"/>
              </a:solidFill>
              <a:effectLst/>
              <a:latin typeface="Times New Roman" panose="02020603050405020304" pitchFamily="18" charset="0"/>
              <a:ea typeface="+mn-ea"/>
              <a:cs typeface="Times New Roman" panose="02020603050405020304" pitchFamily="18" charset="0"/>
            </a:rPr>
            <a:t>Each team will submit:  A PDF written in a memo format that looks professional (as if you were presenting to an employer), as well as the supporting work (e.g., Python code and/or Excel spreadsheet).  The memo should have illustrations/exhibits supporting the writeup.</a:t>
          </a:r>
          <a:endParaRPr lang="en-US" sz="1100" b="0" i="0">
            <a:solidFill>
              <a:schemeClr val="tx1"/>
            </a:solidFill>
            <a:effectLst/>
            <a:latin typeface="Times New Roman" panose="02020603050405020304" pitchFamily="18" charset="0"/>
            <a:ea typeface="+mn-ea"/>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863600</xdr:colOff>
      <xdr:row>25</xdr:row>
      <xdr:rowOff>88900</xdr:rowOff>
    </xdr:from>
    <xdr:to>
      <xdr:col>17</xdr:col>
      <xdr:colOff>279400</xdr:colOff>
      <xdr:row>49</xdr:row>
      <xdr:rowOff>25400</xdr:rowOff>
    </xdr:to>
    <xdr:pic>
      <xdr:nvPicPr>
        <xdr:cNvPr id="3" name="Picture 2">
          <a:extLst>
            <a:ext uri="{FF2B5EF4-FFF2-40B4-BE49-F238E27FC236}">
              <a16:creationId xmlns:a16="http://schemas.microsoft.com/office/drawing/2014/main" id="{751FE2A6-9EA1-B8ED-8C61-CFCA2CA72E77}"/>
            </a:ext>
          </a:extLst>
        </xdr:cNvPr>
        <xdr:cNvPicPr>
          <a:picLocks noChangeAspect="1"/>
        </xdr:cNvPicPr>
      </xdr:nvPicPr>
      <xdr:blipFill>
        <a:blip xmlns:r="http://schemas.openxmlformats.org/officeDocument/2006/relationships" r:embed="rId1"/>
        <a:stretch>
          <a:fillRect/>
        </a:stretch>
      </xdr:blipFill>
      <xdr:spPr>
        <a:xfrm>
          <a:off x="7454900" y="4622800"/>
          <a:ext cx="7607300" cy="4203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292276</xdr:colOff>
      <xdr:row>4</xdr:row>
      <xdr:rowOff>28574</xdr:rowOff>
    </xdr:from>
    <xdr:to>
      <xdr:col>19</xdr:col>
      <xdr:colOff>256152</xdr:colOff>
      <xdr:row>29</xdr:row>
      <xdr:rowOff>114299</xdr:rowOff>
    </xdr:to>
    <xdr:pic>
      <xdr:nvPicPr>
        <xdr:cNvPr id="2" name="Picture 1">
          <a:extLst>
            <a:ext uri="{FF2B5EF4-FFF2-40B4-BE49-F238E27FC236}">
              <a16:creationId xmlns:a16="http://schemas.microsoft.com/office/drawing/2014/main" id="{FF7AB400-F62F-D706-CAAB-C56F16443B83}"/>
            </a:ext>
          </a:extLst>
        </xdr:cNvPr>
        <xdr:cNvPicPr>
          <a:picLocks noChangeAspect="1"/>
        </xdr:cNvPicPr>
      </xdr:nvPicPr>
      <xdr:blipFill>
        <a:blip xmlns:r="http://schemas.openxmlformats.org/officeDocument/2006/relationships" r:embed="rId1"/>
        <a:stretch>
          <a:fillRect/>
        </a:stretch>
      </xdr:blipFill>
      <xdr:spPr>
        <a:xfrm>
          <a:off x="292276" y="752474"/>
          <a:ext cx="14441876" cy="4610100"/>
        </a:xfrm>
        <a:prstGeom prst="rect">
          <a:avLst/>
        </a:prstGeom>
      </xdr:spPr>
    </xdr:pic>
    <xdr:clientData/>
  </xdr:twoCellAnchor>
  <xdr:oneCellAnchor>
    <xdr:from>
      <xdr:col>5</xdr:col>
      <xdr:colOff>571500</xdr:colOff>
      <xdr:row>31</xdr:row>
      <xdr:rowOff>38100</xdr:rowOff>
    </xdr:from>
    <xdr:ext cx="4019550" cy="1713931"/>
    <xdr:sp macro="" textlink="">
      <xdr:nvSpPr>
        <xdr:cNvPr id="3" name="TextBox 2">
          <a:extLst>
            <a:ext uri="{FF2B5EF4-FFF2-40B4-BE49-F238E27FC236}">
              <a16:creationId xmlns:a16="http://schemas.microsoft.com/office/drawing/2014/main" id="{C053AB4A-23CD-9C90-DDF5-A535359E0895}"/>
            </a:ext>
          </a:extLst>
        </xdr:cNvPr>
        <xdr:cNvSpPr txBox="1"/>
      </xdr:nvSpPr>
      <xdr:spPr>
        <a:xfrm>
          <a:off x="6574047" y="5609326"/>
          <a:ext cx="4019550" cy="171393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Times New Roman" panose="02020603050405020304" pitchFamily="18" charset="0"/>
              <a:cs typeface="Times New Roman" panose="02020603050405020304" pitchFamily="18" charset="0"/>
            </a:rPr>
            <a:t>In Finwiz</a:t>
          </a:r>
          <a:r>
            <a:rPr lang="en-US" sz="1100" baseline="0">
              <a:latin typeface="Times New Roman" panose="02020603050405020304" pitchFamily="18" charset="0"/>
              <a:cs typeface="Times New Roman" panose="02020603050405020304" pitchFamily="18" charset="0"/>
            </a:rPr>
            <a:t> we filtered by resorts and casinos for the DPEP sector and entertainment/media for the DMED sector</a:t>
          </a:r>
        </a:p>
        <a:p>
          <a:endParaRPr lang="en-US" sz="1100" baseline="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DMED: comcast, netflix,</a:t>
          </a:r>
          <a:r>
            <a:rPr lang="en-US" sz="1100" baseline="0">
              <a:latin typeface="Times New Roman" panose="02020603050405020304" pitchFamily="18" charset="0"/>
              <a:cs typeface="Times New Roman" panose="02020603050405020304" pitchFamily="18" charset="0"/>
            </a:rPr>
            <a:t> the liberty braves group, paramount,warner bros discovery</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DPEP: MGM, mariott vacations worldwide corporation, royal caribbean, Hilton grand vacations, comcast</a:t>
          </a:r>
        </a:p>
        <a:p>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0434-C43F-41E1-A1C3-A6CFEC02AA7B}">
  <dimension ref="A1"/>
  <sheetViews>
    <sheetView tabSelected="1" topLeftCell="A4" zoomScale="74" workbookViewId="0">
      <selection activeCell="P24" sqref="P2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B3EB-0B55-43E6-B38D-2B3F4561297D}">
  <dimension ref="A1:Z1002"/>
  <sheetViews>
    <sheetView zoomScale="85" workbookViewId="0">
      <selection activeCell="G23" sqref="G23"/>
    </sheetView>
  </sheetViews>
  <sheetFormatPr defaultColWidth="8.6328125" defaultRowHeight="14.5" x14ac:dyDescent="0.35"/>
  <cols>
    <col min="1" max="1" width="17" customWidth="1"/>
    <col min="2" max="2" width="12.6328125" customWidth="1"/>
    <col min="3" max="3" width="12" bestFit="1" customWidth="1"/>
    <col min="4" max="4" width="13.81640625" customWidth="1"/>
    <col min="5" max="5" width="12" bestFit="1" customWidth="1"/>
  </cols>
  <sheetData>
    <row r="1" spans="1:26" x14ac:dyDescent="0.35">
      <c r="A1" s="21" t="s">
        <v>80</v>
      </c>
    </row>
    <row r="3" spans="1:26" x14ac:dyDescent="0.35">
      <c r="A3" s="48" t="s">
        <v>0</v>
      </c>
      <c r="B3" s="49" t="s">
        <v>1</v>
      </c>
      <c r="C3" s="49" t="s">
        <v>2</v>
      </c>
      <c r="D3" s="49" t="s">
        <v>3</v>
      </c>
      <c r="E3" s="50" t="s">
        <v>78</v>
      </c>
      <c r="F3" s="1"/>
      <c r="G3" s="1"/>
      <c r="H3" s="1"/>
      <c r="I3" s="1"/>
      <c r="J3" s="1"/>
      <c r="K3" s="1"/>
      <c r="L3" s="1"/>
      <c r="M3" s="1"/>
      <c r="N3" s="1"/>
      <c r="O3" s="1"/>
      <c r="P3" s="1"/>
      <c r="Q3" s="1"/>
      <c r="R3" s="1"/>
      <c r="S3" s="1"/>
      <c r="T3" s="1"/>
      <c r="U3" s="1"/>
      <c r="V3" s="1"/>
      <c r="W3" s="1"/>
      <c r="X3" s="1"/>
      <c r="Y3" s="1"/>
      <c r="Z3" s="1"/>
    </row>
    <row r="4" spans="1:26" x14ac:dyDescent="0.35">
      <c r="A4" s="51">
        <v>43040</v>
      </c>
      <c r="B4" s="2">
        <v>101.1245</v>
      </c>
      <c r="C4" s="47" t="s">
        <v>55</v>
      </c>
      <c r="D4" s="2">
        <v>243.18879999999999</v>
      </c>
      <c r="E4" s="52" t="s">
        <v>79</v>
      </c>
      <c r="F4" s="1"/>
      <c r="G4" s="1"/>
      <c r="H4" s="1"/>
      <c r="I4" s="1"/>
      <c r="J4" s="1"/>
      <c r="K4" s="1"/>
      <c r="L4" s="1"/>
      <c r="M4" s="1"/>
      <c r="N4" s="1"/>
      <c r="O4" s="1"/>
      <c r="P4" s="1"/>
      <c r="Q4" s="1"/>
      <c r="R4" s="1"/>
      <c r="S4" s="1"/>
      <c r="T4" s="1"/>
      <c r="U4" s="1"/>
      <c r="V4" s="1"/>
      <c r="W4" s="1"/>
      <c r="X4" s="1"/>
      <c r="Y4" s="1"/>
      <c r="Z4" s="1"/>
    </row>
    <row r="5" spans="1:26" x14ac:dyDescent="0.35">
      <c r="A5" s="51">
        <v>43070</v>
      </c>
      <c r="B5" s="2">
        <v>103.7196</v>
      </c>
      <c r="C5" s="2">
        <v>2.566242602E-2</v>
      </c>
      <c r="D5" s="2">
        <v>244.88630000000001</v>
      </c>
      <c r="E5" s="53">
        <v>6.9801734289999997E-3</v>
      </c>
      <c r="F5" s="1"/>
      <c r="G5" s="1"/>
      <c r="H5" s="1"/>
      <c r="I5" s="1"/>
      <c r="J5" s="1"/>
      <c r="K5" s="1"/>
      <c r="L5" s="1"/>
      <c r="M5" s="1"/>
      <c r="N5" s="1"/>
      <c r="O5" s="1"/>
      <c r="P5" s="1"/>
      <c r="Q5" s="1"/>
      <c r="R5" s="1"/>
      <c r="S5" s="1"/>
      <c r="T5" s="1"/>
      <c r="U5" s="1"/>
      <c r="V5" s="1"/>
      <c r="W5" s="1"/>
      <c r="X5" s="1"/>
      <c r="Y5" s="1"/>
      <c r="Z5" s="1"/>
    </row>
    <row r="6" spans="1:26" x14ac:dyDescent="0.35">
      <c r="A6" s="51">
        <v>43101</v>
      </c>
      <c r="B6" s="2">
        <v>105.68210000000001</v>
      </c>
      <c r="C6" s="2">
        <v>1.8921206789999999E-2</v>
      </c>
      <c r="D6" s="2">
        <v>260.01029999999997</v>
      </c>
      <c r="E6" s="53">
        <v>6.1759273589999997E-2</v>
      </c>
      <c r="F6" s="1"/>
      <c r="G6" s="1"/>
      <c r="H6" s="1"/>
      <c r="I6" s="1"/>
      <c r="J6" s="1"/>
      <c r="K6" s="1"/>
      <c r="L6" s="1"/>
      <c r="M6" s="1"/>
      <c r="N6" s="1"/>
      <c r="O6" s="1"/>
      <c r="P6" s="1"/>
      <c r="Q6" s="1"/>
      <c r="R6" s="1"/>
      <c r="S6" s="1"/>
      <c r="T6" s="1"/>
      <c r="U6" s="1"/>
      <c r="V6" s="1"/>
      <c r="W6" s="1"/>
      <c r="X6" s="1"/>
      <c r="Y6" s="1"/>
      <c r="Z6" s="1"/>
    </row>
    <row r="7" spans="1:26" x14ac:dyDescent="0.35">
      <c r="A7" s="51">
        <v>43132</v>
      </c>
      <c r="B7" s="2">
        <v>100.3236</v>
      </c>
      <c r="C7" s="2">
        <v>-5.0703950810000002E-2</v>
      </c>
      <c r="D7" s="2">
        <v>250.55619999999999</v>
      </c>
      <c r="E7" s="53">
        <v>-3.6360482639999997E-2</v>
      </c>
      <c r="F7" s="1"/>
      <c r="G7" s="1"/>
      <c r="H7" s="1"/>
      <c r="I7" s="1"/>
      <c r="J7" s="1"/>
      <c r="K7" s="1"/>
      <c r="L7" s="1"/>
      <c r="M7" s="1"/>
      <c r="N7" s="1"/>
      <c r="O7" s="1"/>
      <c r="P7" s="1"/>
      <c r="Q7" s="1"/>
      <c r="R7" s="1"/>
      <c r="S7" s="1"/>
      <c r="T7" s="1"/>
      <c r="U7" s="1"/>
      <c r="V7" s="1"/>
      <c r="W7" s="1"/>
      <c r="X7" s="1"/>
      <c r="Y7" s="1"/>
      <c r="Z7" s="1"/>
    </row>
    <row r="8" spans="1:26" x14ac:dyDescent="0.35">
      <c r="A8" s="51">
        <v>43160</v>
      </c>
      <c r="B8" s="2">
        <v>97.678399999999996</v>
      </c>
      <c r="C8" s="2">
        <v>-2.6366677429999999E-2</v>
      </c>
      <c r="D8" s="2">
        <v>242.71619999999999</v>
      </c>
      <c r="E8" s="53">
        <v>-3.1290385150000002E-2</v>
      </c>
      <c r="F8" s="1"/>
      <c r="G8" s="1"/>
      <c r="H8" s="1"/>
      <c r="I8" s="1"/>
      <c r="J8" s="1"/>
      <c r="K8" s="1"/>
      <c r="L8" s="1"/>
      <c r="M8" s="1"/>
      <c r="N8" s="1"/>
      <c r="O8" s="1"/>
      <c r="P8" s="1"/>
      <c r="Q8" s="1"/>
      <c r="R8" s="1"/>
      <c r="S8" s="1"/>
      <c r="T8" s="1"/>
      <c r="U8" s="1"/>
      <c r="V8" s="1"/>
      <c r="W8" s="1"/>
      <c r="X8" s="1"/>
      <c r="Y8" s="1"/>
      <c r="Z8" s="1"/>
    </row>
    <row r="9" spans="1:26" x14ac:dyDescent="0.35">
      <c r="A9" s="51">
        <v>43191</v>
      </c>
      <c r="B9" s="2">
        <v>97.571430000000007</v>
      </c>
      <c r="C9" s="2">
        <v>-1.0951244079999999E-3</v>
      </c>
      <c r="D9" s="2">
        <v>244.9478</v>
      </c>
      <c r="E9" s="53">
        <v>9.1942771019999994E-3</v>
      </c>
      <c r="F9" s="1"/>
      <c r="G9" s="1"/>
      <c r="H9" s="1"/>
      <c r="I9" s="1"/>
      <c r="J9" s="1"/>
      <c r="K9" s="1"/>
      <c r="L9" s="1"/>
      <c r="M9" s="1"/>
      <c r="N9" s="1"/>
      <c r="O9" s="1"/>
      <c r="P9" s="1"/>
      <c r="Q9" s="1"/>
      <c r="R9" s="1"/>
      <c r="S9" s="1"/>
      <c r="T9" s="1"/>
      <c r="U9" s="1"/>
      <c r="V9" s="1"/>
      <c r="W9" s="1"/>
      <c r="X9" s="1"/>
      <c r="Y9" s="1"/>
      <c r="Z9" s="1"/>
    </row>
    <row r="10" spans="1:26" x14ac:dyDescent="0.35">
      <c r="A10" s="51">
        <v>43221</v>
      </c>
      <c r="B10" s="2">
        <v>96.735060000000004</v>
      </c>
      <c r="C10" s="2">
        <v>-8.5718739589999999E-3</v>
      </c>
      <c r="D10" s="2">
        <v>250.90219999999999</v>
      </c>
      <c r="E10" s="53">
        <v>2.4308852740000001E-2</v>
      </c>
      <c r="F10" s="1"/>
      <c r="G10" s="1"/>
      <c r="H10" s="1"/>
      <c r="I10" s="1"/>
      <c r="J10" s="1"/>
      <c r="K10" s="1"/>
      <c r="L10" s="1"/>
      <c r="M10" s="1"/>
      <c r="N10" s="1"/>
      <c r="O10" s="1"/>
      <c r="P10" s="1"/>
      <c r="Q10" s="1"/>
      <c r="R10" s="1"/>
      <c r="S10" s="1"/>
      <c r="T10" s="1"/>
      <c r="U10" s="1"/>
      <c r="V10" s="1"/>
      <c r="W10" s="1"/>
      <c r="X10" s="1"/>
      <c r="Y10" s="1"/>
      <c r="Z10" s="1"/>
    </row>
    <row r="11" spans="1:26" x14ac:dyDescent="0.35">
      <c r="A11" s="51">
        <v>43252</v>
      </c>
      <c r="B11" s="2">
        <v>101.9282</v>
      </c>
      <c r="C11" s="2">
        <v>5.3684155470000001E-2</v>
      </c>
      <c r="D11" s="2">
        <v>251.21700000000001</v>
      </c>
      <c r="E11" s="53">
        <v>1.254672139E-3</v>
      </c>
      <c r="F11" s="1"/>
      <c r="G11" s="1"/>
      <c r="H11" s="1"/>
      <c r="I11" s="1"/>
      <c r="J11" s="1"/>
      <c r="K11" s="1"/>
      <c r="L11" s="1"/>
      <c r="M11" s="1"/>
      <c r="N11" s="1"/>
      <c r="O11" s="1"/>
      <c r="P11" s="1"/>
      <c r="Q11" s="1"/>
      <c r="R11" s="1"/>
      <c r="S11" s="1"/>
      <c r="T11" s="1"/>
      <c r="U11" s="1"/>
      <c r="V11" s="1"/>
      <c r="W11" s="1"/>
      <c r="X11" s="1"/>
      <c r="Y11" s="1"/>
      <c r="Z11" s="1"/>
    </row>
    <row r="12" spans="1:26" x14ac:dyDescent="0.35">
      <c r="A12" s="51">
        <v>43282</v>
      </c>
      <c r="B12" s="2">
        <v>110.43770000000001</v>
      </c>
      <c r="C12" s="2">
        <v>8.3485237650000002E-2</v>
      </c>
      <c r="D12" s="2">
        <v>261.6936</v>
      </c>
      <c r="E12" s="53">
        <v>4.170338791E-2</v>
      </c>
      <c r="F12" s="1"/>
      <c r="G12" s="1"/>
      <c r="H12" s="1"/>
      <c r="I12" s="1"/>
      <c r="J12" s="1"/>
      <c r="K12" s="1"/>
      <c r="L12" s="1"/>
      <c r="M12" s="1"/>
      <c r="N12" s="1"/>
      <c r="O12" s="1"/>
      <c r="P12" s="1"/>
      <c r="Q12" s="1"/>
      <c r="R12" s="1"/>
      <c r="S12" s="1"/>
      <c r="T12" s="1"/>
      <c r="U12" s="1"/>
      <c r="V12" s="1"/>
      <c r="W12" s="1"/>
      <c r="X12" s="1"/>
      <c r="Y12" s="1"/>
      <c r="Z12" s="1"/>
    </row>
    <row r="13" spans="1:26" x14ac:dyDescent="0.35">
      <c r="A13" s="51">
        <v>43313</v>
      </c>
      <c r="B13" s="2">
        <v>109.81570000000001</v>
      </c>
      <c r="C13" s="2">
        <v>-5.6321346789999999E-3</v>
      </c>
      <c r="D13" s="2">
        <v>270.04680000000002</v>
      </c>
      <c r="E13" s="53">
        <v>3.1919771819999998E-2</v>
      </c>
      <c r="F13" s="1"/>
      <c r="G13" s="1"/>
      <c r="H13" s="1"/>
      <c r="I13" s="1"/>
      <c r="J13" s="1"/>
      <c r="K13" s="1"/>
      <c r="L13" s="1"/>
      <c r="M13" s="1"/>
      <c r="N13" s="1"/>
      <c r="O13" s="1"/>
      <c r="P13" s="1"/>
      <c r="Q13" s="1"/>
      <c r="R13" s="1"/>
      <c r="S13" s="1"/>
      <c r="T13" s="1"/>
      <c r="U13" s="1"/>
      <c r="V13" s="1"/>
      <c r="W13" s="1"/>
      <c r="X13" s="1"/>
      <c r="Y13" s="1"/>
      <c r="Z13" s="1"/>
    </row>
    <row r="14" spans="1:26" x14ac:dyDescent="0.35">
      <c r="A14" s="51">
        <v>43344</v>
      </c>
      <c r="B14" s="2">
        <v>114.63890000000001</v>
      </c>
      <c r="C14" s="2">
        <v>4.3920860130000003E-2</v>
      </c>
      <c r="D14" s="2">
        <v>270.4282</v>
      </c>
      <c r="E14" s="53">
        <v>1.4123477860000001E-3</v>
      </c>
      <c r="F14" s="1"/>
      <c r="G14" s="1"/>
      <c r="H14" s="1"/>
      <c r="I14" s="1"/>
      <c r="J14" s="1"/>
      <c r="K14" s="1"/>
      <c r="L14" s="1"/>
      <c r="M14" s="1"/>
      <c r="N14" s="1"/>
      <c r="O14" s="1"/>
      <c r="P14" s="1"/>
      <c r="Q14" s="1"/>
      <c r="R14" s="1"/>
      <c r="S14" s="1"/>
      <c r="T14" s="1"/>
      <c r="U14" s="1"/>
      <c r="V14" s="1"/>
      <c r="W14" s="1"/>
      <c r="X14" s="1"/>
      <c r="Y14" s="1"/>
      <c r="Z14" s="1"/>
    </row>
    <row r="15" spans="1:26" x14ac:dyDescent="0.35">
      <c r="A15" s="51">
        <v>43374</v>
      </c>
      <c r="B15" s="2">
        <v>112.57040000000001</v>
      </c>
      <c r="C15" s="2">
        <v>-1.8043613470000001E-2</v>
      </c>
      <c r="D15" s="2">
        <v>252.8801</v>
      </c>
      <c r="E15" s="53">
        <v>-6.4890052150000002E-2</v>
      </c>
      <c r="F15" s="1"/>
      <c r="G15" s="1"/>
      <c r="H15" s="1"/>
      <c r="I15" s="1"/>
      <c r="J15" s="1"/>
      <c r="K15" s="1"/>
      <c r="L15" s="1"/>
      <c r="M15" s="1"/>
      <c r="N15" s="1"/>
      <c r="O15" s="1"/>
      <c r="P15" s="1"/>
      <c r="Q15" s="1"/>
      <c r="R15" s="1"/>
      <c r="S15" s="1"/>
      <c r="T15" s="1"/>
      <c r="U15" s="1"/>
      <c r="V15" s="1"/>
      <c r="W15" s="1"/>
      <c r="X15" s="1"/>
      <c r="Y15" s="1"/>
      <c r="Z15" s="1"/>
    </row>
    <row r="16" spans="1:26" x14ac:dyDescent="0.35">
      <c r="A16" s="51">
        <v>43405</v>
      </c>
      <c r="B16" s="2">
        <v>113.2174</v>
      </c>
      <c r="C16" s="2">
        <v>5.7475144440000004E-3</v>
      </c>
      <c r="D16" s="2">
        <v>257.57080000000002</v>
      </c>
      <c r="E16" s="53">
        <v>1.8549106869999998E-2</v>
      </c>
      <c r="F16" s="1"/>
      <c r="G16" s="1"/>
      <c r="H16" s="1"/>
      <c r="I16" s="1"/>
      <c r="J16" s="1"/>
      <c r="K16" s="1"/>
      <c r="L16" s="1"/>
      <c r="M16" s="1"/>
      <c r="N16" s="1"/>
      <c r="O16" s="1"/>
      <c r="P16" s="1"/>
      <c r="Q16" s="1"/>
      <c r="R16" s="1"/>
      <c r="S16" s="1"/>
      <c r="T16" s="1"/>
      <c r="U16" s="1"/>
      <c r="V16" s="1"/>
      <c r="W16" s="1"/>
      <c r="X16" s="1"/>
      <c r="Y16" s="1"/>
      <c r="Z16" s="1"/>
    </row>
    <row r="17" spans="1:26" x14ac:dyDescent="0.35">
      <c r="A17" s="51">
        <v>43435</v>
      </c>
      <c r="B17" s="2">
        <v>107.4923</v>
      </c>
      <c r="C17" s="2">
        <v>-5.0567315619999997E-2</v>
      </c>
      <c r="D17" s="2">
        <v>233.5283</v>
      </c>
      <c r="E17" s="53">
        <v>-9.3343267169999994E-2</v>
      </c>
      <c r="F17" s="1"/>
      <c r="G17" s="1"/>
      <c r="H17" s="1"/>
      <c r="I17" s="1"/>
      <c r="J17" s="1"/>
      <c r="K17" s="1"/>
      <c r="L17" s="1"/>
      <c r="M17" s="1"/>
      <c r="N17" s="1"/>
      <c r="O17" s="1"/>
      <c r="P17" s="1"/>
      <c r="Q17" s="1"/>
      <c r="R17" s="1"/>
      <c r="S17" s="1"/>
      <c r="T17" s="1"/>
      <c r="U17" s="1"/>
      <c r="V17" s="1"/>
      <c r="W17" s="1"/>
      <c r="X17" s="1"/>
      <c r="Y17" s="1"/>
      <c r="Z17" s="1"/>
    </row>
    <row r="18" spans="1:26" x14ac:dyDescent="0.35">
      <c r="A18" s="51">
        <v>43466</v>
      </c>
      <c r="B18" s="2">
        <v>110.1735</v>
      </c>
      <c r="C18" s="2">
        <v>2.494318198E-2</v>
      </c>
      <c r="D18" s="2">
        <v>253.69880000000001</v>
      </c>
      <c r="E18" s="53">
        <v>8.6372829329999998E-2</v>
      </c>
      <c r="F18" s="1"/>
      <c r="G18" s="1"/>
      <c r="H18" s="1"/>
      <c r="I18" s="1"/>
      <c r="J18" s="1"/>
      <c r="K18" s="1"/>
      <c r="L18" s="1"/>
      <c r="M18" s="1"/>
      <c r="N18" s="1"/>
      <c r="O18" s="1"/>
      <c r="P18" s="1"/>
      <c r="Q18" s="1"/>
      <c r="R18" s="1"/>
      <c r="S18" s="1"/>
      <c r="T18" s="1"/>
      <c r="U18" s="1"/>
      <c r="V18" s="1"/>
      <c r="W18" s="1"/>
      <c r="X18" s="1"/>
      <c r="Y18" s="1"/>
      <c r="Z18" s="1"/>
    </row>
    <row r="19" spans="1:26" x14ac:dyDescent="0.35">
      <c r="A19" s="51">
        <v>43497</v>
      </c>
      <c r="B19" s="2">
        <v>111.4776</v>
      </c>
      <c r="C19" s="2">
        <v>1.1836784709999999E-2</v>
      </c>
      <c r="D19" s="2">
        <v>261.92270000000002</v>
      </c>
      <c r="E19" s="53">
        <v>3.2415998809999999E-2</v>
      </c>
      <c r="F19" s="1"/>
      <c r="G19" s="1"/>
      <c r="H19" s="1"/>
      <c r="I19" s="1"/>
      <c r="J19" s="1"/>
      <c r="K19" s="1"/>
      <c r="L19" s="1"/>
      <c r="M19" s="1"/>
      <c r="N19" s="1"/>
      <c r="O19" s="1"/>
      <c r="P19" s="1"/>
      <c r="Q19" s="1"/>
      <c r="R19" s="1"/>
      <c r="S19" s="1"/>
      <c r="T19" s="1"/>
      <c r="U19" s="1"/>
      <c r="V19" s="1"/>
      <c r="W19" s="1"/>
      <c r="X19" s="1"/>
      <c r="Y19" s="1"/>
      <c r="Z19" s="1"/>
    </row>
    <row r="20" spans="1:26" x14ac:dyDescent="0.35">
      <c r="A20" s="51">
        <v>43525</v>
      </c>
      <c r="B20" s="2">
        <v>109.6895</v>
      </c>
      <c r="C20" s="2">
        <v>-1.603999368E-2</v>
      </c>
      <c r="D20" s="2">
        <v>265.49419999999998</v>
      </c>
      <c r="E20" s="53">
        <v>1.363570244E-2</v>
      </c>
      <c r="F20" s="1"/>
      <c r="G20" s="1"/>
      <c r="H20" s="1"/>
      <c r="I20" s="1"/>
      <c r="J20" s="1"/>
      <c r="K20" s="1"/>
      <c r="L20" s="1"/>
      <c r="M20" s="1"/>
      <c r="N20" s="1"/>
      <c r="O20" s="1"/>
      <c r="P20" s="1"/>
      <c r="Q20" s="1"/>
      <c r="R20" s="1"/>
      <c r="S20" s="1"/>
      <c r="T20" s="1"/>
      <c r="U20" s="1"/>
      <c r="V20" s="1"/>
      <c r="W20" s="1"/>
      <c r="X20" s="1"/>
      <c r="Y20" s="1"/>
      <c r="Z20" s="1"/>
    </row>
    <row r="21" spans="1:26" x14ac:dyDescent="0.35">
      <c r="A21" s="51">
        <v>43556</v>
      </c>
      <c r="B21" s="2">
        <v>135.31630000000001</v>
      </c>
      <c r="C21" s="2">
        <v>0.23363038389999999</v>
      </c>
      <c r="D21" s="2">
        <v>277.5575</v>
      </c>
      <c r="E21" s="53">
        <v>4.5437150789999999E-2</v>
      </c>
      <c r="F21" s="1"/>
      <c r="G21" s="1"/>
      <c r="H21" s="1"/>
      <c r="I21" s="1"/>
      <c r="J21" s="1"/>
      <c r="K21" s="1"/>
      <c r="L21" s="1"/>
      <c r="M21" s="1"/>
      <c r="N21" s="1"/>
      <c r="O21" s="1"/>
      <c r="P21" s="1"/>
      <c r="Q21" s="1"/>
      <c r="R21" s="1"/>
      <c r="S21" s="1"/>
      <c r="T21" s="1"/>
      <c r="U21" s="1"/>
      <c r="V21" s="1"/>
      <c r="W21" s="1"/>
      <c r="X21" s="1"/>
      <c r="Y21" s="1"/>
      <c r="Z21" s="1"/>
    </row>
    <row r="22" spans="1:26" x14ac:dyDescent="0.35">
      <c r="A22" s="51">
        <v>43586</v>
      </c>
      <c r="B22" s="2">
        <v>130.44579999999999</v>
      </c>
      <c r="C22" s="2">
        <v>-3.5993446470000003E-2</v>
      </c>
      <c r="D22" s="2">
        <v>259.85730000000001</v>
      </c>
      <c r="E22" s="53">
        <v>-6.3771290630000005E-2</v>
      </c>
      <c r="F22" s="1"/>
      <c r="G22" s="1"/>
      <c r="H22" s="1"/>
      <c r="I22" s="1"/>
      <c r="J22" s="1"/>
      <c r="K22" s="1"/>
      <c r="L22" s="1"/>
      <c r="M22" s="1"/>
      <c r="N22" s="1"/>
      <c r="O22" s="1"/>
      <c r="P22" s="1"/>
      <c r="Q22" s="1"/>
      <c r="R22" s="1"/>
      <c r="S22" s="1"/>
      <c r="T22" s="1"/>
      <c r="U22" s="1"/>
      <c r="V22" s="1"/>
      <c r="W22" s="1"/>
      <c r="X22" s="1"/>
      <c r="Y22" s="1"/>
      <c r="Z22" s="1"/>
    </row>
    <row r="23" spans="1:26" x14ac:dyDescent="0.35">
      <c r="A23" s="51">
        <v>43617</v>
      </c>
      <c r="B23" s="2">
        <v>137.95400000000001</v>
      </c>
      <c r="C23" s="2">
        <v>5.7558004929999997E-2</v>
      </c>
      <c r="D23" s="2">
        <v>276.59460000000001</v>
      </c>
      <c r="E23" s="53">
        <v>6.4409581719999998E-2</v>
      </c>
      <c r="F23" s="1"/>
      <c r="G23" s="1"/>
      <c r="H23" s="1"/>
      <c r="I23" s="1"/>
      <c r="J23" s="1"/>
      <c r="K23" s="1"/>
      <c r="L23" s="1"/>
      <c r="M23" s="1"/>
      <c r="N23" s="1"/>
      <c r="O23" s="1"/>
      <c r="P23" s="1"/>
      <c r="Q23" s="1"/>
      <c r="R23" s="1"/>
      <c r="S23" s="1"/>
      <c r="T23" s="1"/>
      <c r="U23" s="1"/>
      <c r="V23" s="1"/>
      <c r="W23" s="1"/>
      <c r="X23" s="1"/>
      <c r="Y23" s="1"/>
      <c r="Z23" s="1"/>
    </row>
    <row r="24" spans="1:26" x14ac:dyDescent="0.35">
      <c r="A24" s="51">
        <v>43647</v>
      </c>
      <c r="B24" s="2">
        <v>141.2833</v>
      </c>
      <c r="C24" s="2">
        <v>2.4133406789999999E-2</v>
      </c>
      <c r="D24" s="2">
        <v>282.1422</v>
      </c>
      <c r="E24" s="53">
        <v>2.00567907E-2</v>
      </c>
      <c r="F24" s="1"/>
      <c r="G24" s="1"/>
      <c r="H24" s="1"/>
      <c r="I24" s="1"/>
      <c r="J24" s="1"/>
      <c r="K24" s="1"/>
      <c r="L24" s="1"/>
      <c r="M24" s="1"/>
      <c r="N24" s="1"/>
      <c r="O24" s="1"/>
      <c r="P24" s="1"/>
      <c r="Q24" s="1"/>
      <c r="R24" s="1"/>
      <c r="S24" s="1"/>
      <c r="T24" s="1"/>
      <c r="U24" s="1"/>
      <c r="V24" s="1"/>
      <c r="W24" s="1"/>
      <c r="X24" s="1"/>
      <c r="Y24" s="1"/>
      <c r="Z24" s="1"/>
    </row>
    <row r="25" spans="1:26" x14ac:dyDescent="0.35">
      <c r="A25" s="51">
        <v>43678</v>
      </c>
      <c r="B25" s="2">
        <v>136.4425</v>
      </c>
      <c r="C25" s="2">
        <v>-3.426307285E-2</v>
      </c>
      <c r="D25" s="2">
        <v>277.41820000000001</v>
      </c>
      <c r="E25" s="53">
        <v>-1.6743330139999998E-2</v>
      </c>
      <c r="F25" s="1"/>
      <c r="G25" s="1"/>
      <c r="H25" s="1"/>
      <c r="I25" s="1"/>
      <c r="J25" s="1"/>
      <c r="K25" s="1"/>
      <c r="L25" s="1"/>
      <c r="M25" s="1"/>
      <c r="N25" s="1"/>
      <c r="O25" s="1"/>
      <c r="P25" s="1"/>
      <c r="Q25" s="1"/>
      <c r="R25" s="1"/>
      <c r="S25" s="1"/>
      <c r="T25" s="1"/>
      <c r="U25" s="1"/>
      <c r="V25" s="1"/>
      <c r="W25" s="1"/>
      <c r="X25" s="1"/>
      <c r="Y25" s="1"/>
      <c r="Z25" s="1"/>
    </row>
    <row r="26" spans="1:26" x14ac:dyDescent="0.35">
      <c r="A26" s="51">
        <v>43709</v>
      </c>
      <c r="B26" s="2">
        <v>129.54390000000001</v>
      </c>
      <c r="C26" s="2">
        <v>-5.056049252E-2</v>
      </c>
      <c r="D26" s="2">
        <v>281.51609999999999</v>
      </c>
      <c r="E26" s="53">
        <v>1.477156149E-2</v>
      </c>
      <c r="F26" s="1"/>
      <c r="G26" s="1"/>
      <c r="H26" s="1"/>
      <c r="I26" s="1"/>
      <c r="J26" s="1"/>
      <c r="K26" s="1"/>
      <c r="L26" s="1"/>
      <c r="M26" s="1"/>
      <c r="N26" s="1"/>
      <c r="O26" s="1"/>
      <c r="P26" s="1"/>
      <c r="Q26" s="1"/>
      <c r="R26" s="1"/>
      <c r="S26" s="1"/>
      <c r="T26" s="1"/>
      <c r="U26" s="1"/>
      <c r="V26" s="1"/>
      <c r="W26" s="1"/>
      <c r="X26" s="1"/>
      <c r="Y26" s="1"/>
      <c r="Z26" s="1"/>
    </row>
    <row r="27" spans="1:26" x14ac:dyDescent="0.35">
      <c r="A27" s="51">
        <v>43739</v>
      </c>
      <c r="B27" s="2">
        <v>129.1463</v>
      </c>
      <c r="C27" s="2">
        <v>-3.0692298129999999E-3</v>
      </c>
      <c r="D27" s="2">
        <v>289.0677</v>
      </c>
      <c r="E27" s="53">
        <v>2.6824753539999999E-2</v>
      </c>
      <c r="F27" s="1"/>
      <c r="G27" s="1"/>
      <c r="H27" s="1"/>
      <c r="I27" s="1"/>
      <c r="J27" s="1"/>
      <c r="K27" s="1"/>
      <c r="L27" s="1"/>
      <c r="M27" s="1"/>
      <c r="N27" s="1"/>
      <c r="O27" s="1"/>
      <c r="P27" s="1"/>
      <c r="Q27" s="1"/>
      <c r="R27" s="1"/>
      <c r="S27" s="1"/>
      <c r="T27" s="1"/>
      <c r="U27" s="1"/>
      <c r="V27" s="1"/>
      <c r="W27" s="1"/>
      <c r="X27" s="1"/>
      <c r="Y27" s="1"/>
      <c r="Z27" s="1"/>
    </row>
    <row r="28" spans="1:26" x14ac:dyDescent="0.35">
      <c r="A28" s="51">
        <v>43770</v>
      </c>
      <c r="B28" s="2">
        <v>150.6773</v>
      </c>
      <c r="C28" s="2">
        <v>0.1667179006</v>
      </c>
      <c r="D28" s="2">
        <v>299.53149999999999</v>
      </c>
      <c r="E28" s="53">
        <v>3.6198440710000002E-2</v>
      </c>
      <c r="F28" s="1"/>
      <c r="G28" s="1"/>
      <c r="H28" s="1"/>
      <c r="I28" s="1"/>
      <c r="J28" s="1"/>
      <c r="K28" s="1"/>
      <c r="L28" s="1"/>
      <c r="M28" s="1"/>
      <c r="N28" s="1"/>
      <c r="O28" s="1"/>
      <c r="P28" s="1"/>
      <c r="Q28" s="1"/>
      <c r="R28" s="1"/>
      <c r="S28" s="1"/>
      <c r="T28" s="1"/>
      <c r="U28" s="1"/>
      <c r="V28" s="1"/>
      <c r="W28" s="1"/>
      <c r="X28" s="1"/>
      <c r="Y28" s="1"/>
      <c r="Z28" s="1"/>
    </row>
    <row r="29" spans="1:26" x14ac:dyDescent="0.35">
      <c r="A29" s="51">
        <v>43800</v>
      </c>
      <c r="B29" s="2">
        <v>143.76859999999999</v>
      </c>
      <c r="C29" s="2">
        <v>-4.58509676E-2</v>
      </c>
      <c r="D29" s="2">
        <v>306.72649999999999</v>
      </c>
      <c r="E29" s="53">
        <v>2.402084589E-2</v>
      </c>
      <c r="F29" s="1"/>
      <c r="G29" s="1"/>
      <c r="H29" s="1"/>
      <c r="I29" s="1"/>
      <c r="J29" s="1"/>
      <c r="K29" s="1"/>
      <c r="L29" s="1"/>
      <c r="M29" s="1"/>
      <c r="N29" s="1"/>
      <c r="O29" s="1"/>
      <c r="P29" s="1"/>
      <c r="Q29" s="1"/>
      <c r="R29" s="1"/>
      <c r="S29" s="1"/>
      <c r="T29" s="1"/>
      <c r="U29" s="1"/>
      <c r="V29" s="1"/>
      <c r="W29" s="1"/>
      <c r="X29" s="1"/>
      <c r="Y29" s="1"/>
      <c r="Z29" s="1"/>
    </row>
    <row r="30" spans="1:26" x14ac:dyDescent="0.35">
      <c r="A30" s="51">
        <v>43831</v>
      </c>
      <c r="B30" s="2">
        <v>138.31</v>
      </c>
      <c r="C30" s="2">
        <v>-3.7967956839999997E-2</v>
      </c>
      <c r="D30" s="2">
        <v>308.11</v>
      </c>
      <c r="E30" s="53">
        <v>4.5105329990000002E-3</v>
      </c>
      <c r="F30" s="1"/>
      <c r="G30" s="1"/>
      <c r="H30" s="1"/>
      <c r="I30" s="1"/>
      <c r="J30" s="1"/>
      <c r="K30" s="1"/>
      <c r="L30" s="1"/>
      <c r="M30" s="1"/>
      <c r="N30" s="1"/>
      <c r="O30" s="1"/>
      <c r="P30" s="1"/>
      <c r="Q30" s="1"/>
      <c r="R30" s="1"/>
      <c r="S30" s="1"/>
      <c r="T30" s="1"/>
      <c r="U30" s="1"/>
      <c r="V30" s="1"/>
      <c r="W30" s="1"/>
      <c r="X30" s="1"/>
      <c r="Y30" s="1"/>
      <c r="Z30" s="1"/>
    </row>
    <row r="31" spans="1:26" x14ac:dyDescent="0.35">
      <c r="A31" s="51">
        <v>43862</v>
      </c>
      <c r="B31" s="2">
        <v>117.65</v>
      </c>
      <c r="C31" s="2">
        <v>-0.1493745933</v>
      </c>
      <c r="D31" s="2">
        <v>283.71820000000002</v>
      </c>
      <c r="E31" s="53">
        <v>-7.9165882310000005E-2</v>
      </c>
      <c r="F31" s="1"/>
      <c r="G31" s="1"/>
      <c r="H31" s="1"/>
      <c r="I31" s="1"/>
      <c r="J31" s="1"/>
      <c r="K31" s="1"/>
      <c r="L31" s="1"/>
      <c r="M31" s="1"/>
      <c r="N31" s="1"/>
      <c r="O31" s="1"/>
      <c r="P31" s="1"/>
      <c r="Q31" s="1"/>
      <c r="R31" s="1"/>
      <c r="S31" s="1"/>
      <c r="T31" s="1"/>
      <c r="U31" s="1"/>
      <c r="V31" s="1"/>
      <c r="W31" s="1"/>
      <c r="X31" s="1"/>
      <c r="Y31" s="1"/>
      <c r="Z31" s="1"/>
    </row>
    <row r="32" spans="1:26" x14ac:dyDescent="0.35">
      <c r="A32" s="51">
        <v>43891</v>
      </c>
      <c r="B32" s="2">
        <v>96.6</v>
      </c>
      <c r="C32" s="2">
        <v>-0.178920527</v>
      </c>
      <c r="D32" s="2">
        <v>246.83850000000001</v>
      </c>
      <c r="E32" s="53">
        <v>-0.12998707870000001</v>
      </c>
      <c r="F32" s="1"/>
      <c r="G32" s="1"/>
      <c r="H32" s="1"/>
      <c r="I32" s="1"/>
      <c r="J32" s="1"/>
      <c r="K32" s="1"/>
      <c r="L32" s="1"/>
      <c r="M32" s="1"/>
      <c r="N32" s="1"/>
      <c r="O32" s="1"/>
      <c r="P32" s="1"/>
      <c r="Q32" s="1"/>
      <c r="R32" s="1"/>
      <c r="S32" s="1"/>
      <c r="T32" s="1"/>
      <c r="U32" s="1"/>
      <c r="V32" s="1"/>
      <c r="W32" s="1"/>
      <c r="X32" s="1"/>
      <c r="Y32" s="1"/>
      <c r="Z32" s="1"/>
    </row>
    <row r="33" spans="1:26" x14ac:dyDescent="0.35">
      <c r="A33" s="51">
        <v>43922</v>
      </c>
      <c r="B33" s="2">
        <v>108.15</v>
      </c>
      <c r="C33" s="2">
        <v>0.11956521740000001</v>
      </c>
      <c r="D33" s="2">
        <v>279.81869999999998</v>
      </c>
      <c r="E33" s="53">
        <v>0.13361043759999999</v>
      </c>
      <c r="F33" s="1"/>
      <c r="G33" s="1"/>
      <c r="H33" s="1"/>
      <c r="I33" s="1"/>
      <c r="J33" s="1"/>
      <c r="K33" s="1"/>
      <c r="L33" s="1"/>
      <c r="M33" s="1"/>
      <c r="N33" s="1"/>
      <c r="O33" s="1"/>
      <c r="P33" s="1"/>
      <c r="Q33" s="1"/>
      <c r="R33" s="1"/>
      <c r="S33" s="1"/>
      <c r="T33" s="1"/>
      <c r="U33" s="1"/>
      <c r="V33" s="1"/>
      <c r="W33" s="1"/>
      <c r="X33" s="1"/>
      <c r="Y33" s="1"/>
      <c r="Z33" s="1"/>
    </row>
    <row r="34" spans="1:26" x14ac:dyDescent="0.35">
      <c r="A34" s="51">
        <v>43952</v>
      </c>
      <c r="B34" s="2">
        <v>117.3</v>
      </c>
      <c r="C34" s="2">
        <v>8.4604715669999997E-2</v>
      </c>
      <c r="D34" s="2">
        <v>293.1508</v>
      </c>
      <c r="E34" s="53">
        <v>4.7645493310000002E-2</v>
      </c>
      <c r="F34" s="1"/>
      <c r="G34" s="1"/>
      <c r="H34" s="1"/>
      <c r="I34" s="1"/>
      <c r="J34" s="1"/>
      <c r="K34" s="1"/>
      <c r="L34" s="1"/>
      <c r="M34" s="1"/>
      <c r="N34" s="1"/>
      <c r="O34" s="1"/>
      <c r="P34" s="1"/>
      <c r="Q34" s="1"/>
      <c r="R34" s="1"/>
      <c r="S34" s="1"/>
      <c r="T34" s="1"/>
      <c r="U34" s="1"/>
      <c r="V34" s="1"/>
      <c r="W34" s="1"/>
      <c r="X34" s="1"/>
      <c r="Y34" s="1"/>
      <c r="Z34" s="1"/>
    </row>
    <row r="35" spans="1:26" x14ac:dyDescent="0.35">
      <c r="A35" s="51">
        <v>43983</v>
      </c>
      <c r="B35" s="2">
        <v>111.51</v>
      </c>
      <c r="C35" s="2">
        <v>-4.9360613810000002E-2</v>
      </c>
      <c r="D35" s="2">
        <v>297.04250000000002</v>
      </c>
      <c r="E35" s="53">
        <v>1.327542002E-2</v>
      </c>
      <c r="F35" s="1"/>
      <c r="G35" s="1"/>
      <c r="H35" s="1"/>
      <c r="I35" s="1"/>
      <c r="J35" s="1"/>
      <c r="K35" s="1"/>
      <c r="L35" s="1"/>
      <c r="M35" s="1"/>
      <c r="N35" s="1"/>
      <c r="O35" s="1"/>
      <c r="P35" s="1"/>
      <c r="Q35" s="1"/>
      <c r="R35" s="1"/>
      <c r="S35" s="1"/>
      <c r="T35" s="1"/>
      <c r="U35" s="1"/>
      <c r="V35" s="1"/>
      <c r="W35" s="1"/>
      <c r="X35" s="1"/>
      <c r="Y35" s="1"/>
      <c r="Z35" s="1"/>
    </row>
    <row r="36" spans="1:26" x14ac:dyDescent="0.35">
      <c r="A36" s="51">
        <v>44013</v>
      </c>
      <c r="B36" s="2">
        <v>116.94</v>
      </c>
      <c r="C36" s="2">
        <v>4.8695184289999999E-2</v>
      </c>
      <c r="D36" s="2">
        <v>315.92</v>
      </c>
      <c r="E36" s="53">
        <v>6.3551511990000004E-2</v>
      </c>
      <c r="F36" s="1"/>
      <c r="G36" s="1"/>
      <c r="H36" s="1"/>
      <c r="I36" s="1"/>
      <c r="J36" s="1"/>
      <c r="K36" s="1"/>
      <c r="L36" s="1"/>
      <c r="M36" s="1"/>
      <c r="N36" s="1"/>
      <c r="O36" s="1"/>
      <c r="P36" s="1"/>
      <c r="Q36" s="1"/>
      <c r="R36" s="1"/>
      <c r="S36" s="1"/>
      <c r="T36" s="1"/>
      <c r="U36" s="1"/>
      <c r="V36" s="1"/>
      <c r="W36" s="1"/>
      <c r="X36" s="1"/>
      <c r="Y36" s="1"/>
      <c r="Z36" s="1"/>
    </row>
    <row r="37" spans="1:26" x14ac:dyDescent="0.35">
      <c r="A37" s="51">
        <v>44044</v>
      </c>
      <c r="B37" s="2">
        <v>131.87</v>
      </c>
      <c r="C37" s="2">
        <v>0.12767231060000001</v>
      </c>
      <c r="D37" s="2">
        <v>337.97019999999998</v>
      </c>
      <c r="E37" s="53">
        <v>6.9796784000000001E-2</v>
      </c>
      <c r="F37" s="1"/>
      <c r="G37" s="1"/>
      <c r="H37" s="1"/>
      <c r="I37" s="1"/>
      <c r="J37" s="1"/>
      <c r="K37" s="1"/>
      <c r="L37" s="1"/>
      <c r="M37" s="1"/>
      <c r="N37" s="1"/>
      <c r="O37" s="1"/>
      <c r="P37" s="1"/>
      <c r="Q37" s="1"/>
      <c r="R37" s="1"/>
      <c r="S37" s="1"/>
      <c r="T37" s="1"/>
      <c r="U37" s="1"/>
      <c r="V37" s="1"/>
      <c r="W37" s="1"/>
      <c r="X37" s="1"/>
      <c r="Y37" s="1"/>
      <c r="Z37" s="1"/>
    </row>
    <row r="38" spans="1:26" x14ac:dyDescent="0.35">
      <c r="A38" s="51">
        <v>44075</v>
      </c>
      <c r="B38" s="2">
        <v>124.08</v>
      </c>
      <c r="C38" s="2">
        <v>-5.9073329789999997E-2</v>
      </c>
      <c r="D38" s="2">
        <v>324.01839999999999</v>
      </c>
      <c r="E38" s="53">
        <v>-4.1281154370000003E-2</v>
      </c>
      <c r="F38" s="1"/>
      <c r="G38" s="1"/>
      <c r="H38" s="1"/>
      <c r="I38" s="1"/>
      <c r="J38" s="1"/>
      <c r="K38" s="1"/>
      <c r="L38" s="1"/>
      <c r="M38" s="1"/>
      <c r="N38" s="1"/>
      <c r="O38" s="1"/>
      <c r="P38" s="1"/>
      <c r="Q38" s="1"/>
      <c r="R38" s="1"/>
      <c r="S38" s="1"/>
      <c r="T38" s="1"/>
      <c r="U38" s="1"/>
      <c r="V38" s="1"/>
      <c r="W38" s="1"/>
      <c r="X38" s="1"/>
      <c r="Y38" s="1"/>
      <c r="Z38" s="1"/>
    </row>
    <row r="39" spans="1:26" x14ac:dyDescent="0.35">
      <c r="A39" s="51">
        <v>44105</v>
      </c>
      <c r="B39" s="2">
        <v>121.25</v>
      </c>
      <c r="C39" s="2">
        <v>-2.2807865890000001E-2</v>
      </c>
      <c r="D39" s="2">
        <v>317.20409999999998</v>
      </c>
      <c r="E39" s="53">
        <v>-2.1030595789999999E-2</v>
      </c>
      <c r="F39" s="1"/>
      <c r="G39" s="1"/>
      <c r="H39" s="1"/>
      <c r="I39" s="1"/>
      <c r="J39" s="1"/>
      <c r="K39" s="1"/>
      <c r="L39" s="1"/>
      <c r="M39" s="1"/>
      <c r="N39" s="1"/>
      <c r="O39" s="1"/>
      <c r="P39" s="1"/>
      <c r="Q39" s="1"/>
      <c r="R39" s="1"/>
      <c r="S39" s="1"/>
      <c r="T39" s="1"/>
      <c r="U39" s="1"/>
      <c r="V39" s="1"/>
      <c r="W39" s="1"/>
      <c r="X39" s="1"/>
      <c r="Y39" s="1"/>
      <c r="Z39" s="1"/>
    </row>
    <row r="40" spans="1:26" x14ac:dyDescent="0.35">
      <c r="A40" s="51">
        <v>44136</v>
      </c>
      <c r="B40" s="2">
        <v>148.01</v>
      </c>
      <c r="C40" s="2">
        <v>0.22070103090000001</v>
      </c>
      <c r="D40" s="2">
        <v>351.70859999999999</v>
      </c>
      <c r="E40" s="53">
        <v>0.1087769673</v>
      </c>
      <c r="F40" s="1"/>
      <c r="G40" s="1"/>
      <c r="H40" s="1"/>
      <c r="I40" s="1"/>
      <c r="J40" s="1"/>
      <c r="K40" s="1"/>
      <c r="L40" s="1"/>
      <c r="M40" s="1"/>
      <c r="N40" s="1"/>
      <c r="O40" s="1"/>
      <c r="P40" s="1"/>
      <c r="Q40" s="1"/>
      <c r="R40" s="1"/>
      <c r="S40" s="1"/>
      <c r="T40" s="1"/>
      <c r="U40" s="1"/>
      <c r="V40" s="1"/>
      <c r="W40" s="1"/>
      <c r="X40" s="1"/>
      <c r="Y40" s="1"/>
      <c r="Z40" s="1"/>
    </row>
    <row r="41" spans="1:26" x14ac:dyDescent="0.35">
      <c r="A41" s="51">
        <v>44166</v>
      </c>
      <c r="B41" s="2">
        <v>181.18</v>
      </c>
      <c r="C41" s="2">
        <v>0.22410647929999999</v>
      </c>
      <c r="D41" s="2">
        <v>363.19069999999999</v>
      </c>
      <c r="E41" s="53">
        <v>3.2646628490000003E-2</v>
      </c>
      <c r="F41" s="1"/>
      <c r="G41" s="1"/>
      <c r="H41" s="1"/>
      <c r="I41" s="1"/>
      <c r="J41" s="1"/>
      <c r="K41" s="1"/>
      <c r="L41" s="1"/>
      <c r="M41" s="1"/>
      <c r="N41" s="1"/>
      <c r="O41" s="1"/>
      <c r="P41" s="1"/>
      <c r="Q41" s="1"/>
      <c r="R41" s="1"/>
      <c r="S41" s="1"/>
      <c r="T41" s="1"/>
      <c r="U41" s="1"/>
      <c r="V41" s="1"/>
      <c r="W41" s="1"/>
      <c r="X41" s="1"/>
      <c r="Y41" s="1"/>
      <c r="Z41" s="1"/>
    </row>
    <row r="42" spans="1:26" x14ac:dyDescent="0.35">
      <c r="A42" s="51">
        <v>44197</v>
      </c>
      <c r="B42" s="2">
        <v>168.17</v>
      </c>
      <c r="C42" s="2">
        <v>-7.1807042720000006E-2</v>
      </c>
      <c r="D42" s="2">
        <v>361.02199999999999</v>
      </c>
      <c r="E42" s="53">
        <v>-5.9712432060000003E-3</v>
      </c>
      <c r="F42" s="1"/>
      <c r="G42" s="1"/>
      <c r="H42" s="1"/>
      <c r="I42" s="1"/>
      <c r="J42" s="1"/>
      <c r="K42" s="1"/>
      <c r="L42" s="1"/>
      <c r="M42" s="1"/>
      <c r="N42" s="1"/>
      <c r="O42" s="1"/>
      <c r="P42" s="1"/>
      <c r="Q42" s="1"/>
      <c r="R42" s="1"/>
      <c r="S42" s="1"/>
      <c r="T42" s="1"/>
      <c r="U42" s="1"/>
      <c r="V42" s="1"/>
      <c r="W42" s="1"/>
      <c r="X42" s="1"/>
      <c r="Y42" s="1"/>
      <c r="Z42" s="1"/>
    </row>
    <row r="43" spans="1:26" x14ac:dyDescent="0.35">
      <c r="A43" s="51">
        <v>44228</v>
      </c>
      <c r="B43" s="2">
        <v>189.04</v>
      </c>
      <c r="C43" s="2">
        <v>0.1241006125</v>
      </c>
      <c r="D43" s="2">
        <v>371.06040000000002</v>
      </c>
      <c r="E43" s="53">
        <v>2.7805507699999999E-2</v>
      </c>
      <c r="F43" s="1"/>
      <c r="G43" s="1"/>
      <c r="H43" s="1"/>
      <c r="I43" s="1"/>
      <c r="J43" s="1"/>
      <c r="K43" s="1"/>
      <c r="L43" s="1"/>
      <c r="M43" s="1"/>
      <c r="N43" s="1"/>
      <c r="O43" s="1"/>
      <c r="P43" s="1"/>
      <c r="Q43" s="1"/>
      <c r="R43" s="1"/>
      <c r="S43" s="1"/>
      <c r="T43" s="1"/>
      <c r="U43" s="1"/>
      <c r="V43" s="1"/>
      <c r="W43" s="1"/>
      <c r="X43" s="1"/>
      <c r="Y43" s="1"/>
      <c r="Z43" s="1"/>
    </row>
    <row r="44" spans="1:26" x14ac:dyDescent="0.35">
      <c r="A44" s="51">
        <v>44256</v>
      </c>
      <c r="B44" s="2">
        <v>184.52</v>
      </c>
      <c r="C44" s="2">
        <v>-2.3910283540000001E-2</v>
      </c>
      <c r="D44" s="2">
        <v>386.63990000000001</v>
      </c>
      <c r="E44" s="53">
        <v>4.1986425930000001E-2</v>
      </c>
      <c r="F44" s="1"/>
      <c r="G44" s="1"/>
      <c r="H44" s="1"/>
      <c r="I44" s="1"/>
      <c r="J44" s="1"/>
      <c r="K44" s="1"/>
      <c r="L44" s="1"/>
      <c r="M44" s="1"/>
      <c r="N44" s="1"/>
      <c r="O44" s="1"/>
      <c r="P44" s="1"/>
      <c r="Q44" s="1"/>
      <c r="R44" s="1"/>
      <c r="S44" s="1"/>
      <c r="T44" s="1"/>
      <c r="U44" s="1"/>
      <c r="V44" s="1"/>
      <c r="W44" s="1"/>
      <c r="X44" s="1"/>
      <c r="Y44" s="1"/>
      <c r="Z44" s="1"/>
    </row>
    <row r="45" spans="1:26" x14ac:dyDescent="0.35">
      <c r="A45" s="51">
        <v>44287</v>
      </c>
      <c r="B45" s="2">
        <v>186.02</v>
      </c>
      <c r="C45" s="2">
        <v>8.1292000870000006E-3</v>
      </c>
      <c r="D45" s="2">
        <v>408.43060000000003</v>
      </c>
      <c r="E45" s="53">
        <v>5.6359160030000001E-2</v>
      </c>
      <c r="F45" s="1"/>
      <c r="G45" s="1"/>
      <c r="H45" s="1"/>
      <c r="I45" s="1"/>
      <c r="J45" s="1"/>
      <c r="K45" s="1"/>
      <c r="L45" s="1"/>
      <c r="M45" s="1"/>
      <c r="N45" s="1"/>
      <c r="O45" s="1"/>
      <c r="P45" s="1"/>
      <c r="Q45" s="1"/>
      <c r="R45" s="1"/>
      <c r="S45" s="1"/>
      <c r="T45" s="1"/>
      <c r="U45" s="1"/>
      <c r="V45" s="1"/>
      <c r="W45" s="1"/>
      <c r="X45" s="1"/>
      <c r="Y45" s="1"/>
      <c r="Z45" s="1"/>
    </row>
    <row r="46" spans="1:26" x14ac:dyDescent="0.35">
      <c r="A46" s="51">
        <v>44317</v>
      </c>
      <c r="B46" s="2">
        <v>178.65</v>
      </c>
      <c r="C46" s="2">
        <v>-3.9619395760000002E-2</v>
      </c>
      <c r="D46" s="2">
        <v>411.1123</v>
      </c>
      <c r="E46" s="53">
        <v>6.5658645559999998E-3</v>
      </c>
      <c r="F46" s="1"/>
      <c r="G46" s="1"/>
      <c r="H46" s="1"/>
      <c r="I46" s="1"/>
      <c r="J46" s="1"/>
      <c r="K46" s="1"/>
      <c r="L46" s="1"/>
      <c r="M46" s="1"/>
      <c r="N46" s="1"/>
      <c r="O46" s="1"/>
      <c r="P46" s="1"/>
      <c r="Q46" s="1"/>
      <c r="R46" s="1"/>
      <c r="S46" s="1"/>
      <c r="T46" s="1"/>
      <c r="U46" s="1"/>
      <c r="V46" s="1"/>
      <c r="W46" s="1"/>
      <c r="X46" s="1"/>
      <c r="Y46" s="1"/>
      <c r="Z46" s="1"/>
    </row>
    <row r="47" spans="1:26" x14ac:dyDescent="0.35">
      <c r="A47" s="51">
        <v>44348</v>
      </c>
      <c r="B47" s="2">
        <v>175.77</v>
      </c>
      <c r="C47" s="2">
        <v>-1.6120906800000001E-2</v>
      </c>
      <c r="D47" s="2">
        <v>418.96190000000001</v>
      </c>
      <c r="E47" s="53">
        <v>1.9093566409999999E-2</v>
      </c>
      <c r="F47" s="1"/>
      <c r="G47" s="1"/>
      <c r="H47" s="1"/>
      <c r="I47" s="1"/>
      <c r="J47" s="1"/>
      <c r="K47" s="1"/>
      <c r="L47" s="1"/>
      <c r="M47" s="1"/>
      <c r="N47" s="1"/>
      <c r="O47" s="1"/>
      <c r="P47" s="1"/>
      <c r="Q47" s="1"/>
      <c r="R47" s="1"/>
      <c r="S47" s="1"/>
      <c r="T47" s="1"/>
      <c r="U47" s="1"/>
      <c r="V47" s="1"/>
      <c r="W47" s="1"/>
      <c r="X47" s="1"/>
      <c r="Y47" s="1"/>
      <c r="Z47" s="1"/>
    </row>
    <row r="48" spans="1:26" x14ac:dyDescent="0.35">
      <c r="A48" s="51">
        <v>44378</v>
      </c>
      <c r="B48" s="2">
        <v>176.02</v>
      </c>
      <c r="C48" s="2">
        <v>1.42231325E-3</v>
      </c>
      <c r="D48" s="2">
        <v>430.59390000000002</v>
      </c>
      <c r="E48" s="53">
        <v>2.7763861109999999E-2</v>
      </c>
      <c r="F48" s="1"/>
      <c r="G48" s="1"/>
      <c r="H48" s="1"/>
      <c r="I48" s="1"/>
      <c r="J48" s="1"/>
      <c r="K48" s="1"/>
      <c r="L48" s="1"/>
      <c r="M48" s="1"/>
      <c r="N48" s="1"/>
      <c r="O48" s="1"/>
      <c r="P48" s="1"/>
      <c r="Q48" s="1"/>
      <c r="R48" s="1"/>
      <c r="S48" s="1"/>
      <c r="T48" s="1"/>
      <c r="U48" s="1"/>
      <c r="V48" s="1"/>
      <c r="W48" s="1"/>
      <c r="X48" s="1"/>
      <c r="Y48" s="1"/>
      <c r="Z48" s="1"/>
    </row>
    <row r="49" spans="1:26" x14ac:dyDescent="0.35">
      <c r="A49" s="51">
        <v>44409</v>
      </c>
      <c r="B49" s="2">
        <v>181.3</v>
      </c>
      <c r="C49" s="2">
        <v>2.99965913E-2</v>
      </c>
      <c r="D49" s="2">
        <v>443.4083</v>
      </c>
      <c r="E49" s="53">
        <v>2.9759827070000001E-2</v>
      </c>
      <c r="F49" s="1"/>
      <c r="G49" s="1"/>
      <c r="H49" s="1"/>
      <c r="I49" s="1"/>
      <c r="J49" s="1"/>
      <c r="K49" s="1"/>
      <c r="L49" s="1"/>
      <c r="M49" s="1"/>
      <c r="N49" s="1"/>
      <c r="O49" s="1"/>
      <c r="P49" s="1"/>
      <c r="Q49" s="1"/>
      <c r="R49" s="1"/>
      <c r="S49" s="1"/>
      <c r="T49" s="1"/>
      <c r="U49" s="1"/>
      <c r="V49" s="1"/>
      <c r="W49" s="1"/>
      <c r="X49" s="1"/>
      <c r="Y49" s="1"/>
      <c r="Z49" s="1"/>
    </row>
    <row r="50" spans="1:26" x14ac:dyDescent="0.35">
      <c r="A50" s="51">
        <v>44440</v>
      </c>
      <c r="B50" s="2">
        <v>169.17</v>
      </c>
      <c r="C50" s="2">
        <v>-6.6905681189999996E-2</v>
      </c>
      <c r="D50" s="2">
        <v>421.39299999999997</v>
      </c>
      <c r="E50" s="53">
        <v>-4.96501757E-2</v>
      </c>
      <c r="F50" s="1"/>
      <c r="G50" s="1"/>
      <c r="H50" s="1"/>
      <c r="I50" s="1"/>
      <c r="J50" s="1"/>
      <c r="K50" s="1"/>
      <c r="L50" s="1"/>
      <c r="M50" s="1"/>
      <c r="N50" s="1"/>
      <c r="O50" s="1"/>
      <c r="P50" s="1"/>
      <c r="Q50" s="1"/>
      <c r="R50" s="1"/>
      <c r="S50" s="1"/>
      <c r="T50" s="1"/>
      <c r="U50" s="1"/>
      <c r="V50" s="1"/>
      <c r="W50" s="1"/>
      <c r="X50" s="1"/>
      <c r="Y50" s="1"/>
      <c r="Z50" s="1"/>
    </row>
    <row r="51" spans="1:26" x14ac:dyDescent="0.35">
      <c r="A51" s="51">
        <v>44470</v>
      </c>
      <c r="B51" s="2">
        <v>169.07</v>
      </c>
      <c r="C51" s="2">
        <v>-5.9112135719999995E-4</v>
      </c>
      <c r="D51" s="2">
        <v>452.4042</v>
      </c>
      <c r="E51" s="53">
        <v>7.3592109980000001E-2</v>
      </c>
      <c r="F51" s="1"/>
      <c r="G51" s="1"/>
      <c r="H51" s="1"/>
      <c r="I51" s="1"/>
      <c r="J51" s="1"/>
      <c r="K51" s="1"/>
      <c r="L51" s="1"/>
      <c r="M51" s="1"/>
      <c r="N51" s="1"/>
      <c r="O51" s="1"/>
      <c r="P51" s="1"/>
      <c r="Q51" s="1"/>
      <c r="R51" s="1"/>
      <c r="S51" s="1"/>
      <c r="T51" s="1"/>
      <c r="U51" s="1"/>
      <c r="V51" s="1"/>
      <c r="W51" s="1"/>
      <c r="X51" s="1"/>
      <c r="Y51" s="1"/>
      <c r="Z51" s="1"/>
    </row>
    <row r="52" spans="1:26" x14ac:dyDescent="0.35">
      <c r="A52" s="51">
        <v>44501</v>
      </c>
      <c r="B52" s="2">
        <v>144.9</v>
      </c>
      <c r="C52" s="2">
        <v>-0.14295853789999999</v>
      </c>
      <c r="D52" s="2">
        <v>448.76920000000001</v>
      </c>
      <c r="E52" s="53">
        <v>-8.0348502509999999E-3</v>
      </c>
      <c r="F52" s="1"/>
      <c r="G52" s="1"/>
      <c r="H52" s="1"/>
      <c r="I52" s="1"/>
      <c r="J52" s="1"/>
      <c r="K52" s="1"/>
      <c r="L52" s="1"/>
      <c r="M52" s="1"/>
      <c r="N52" s="1"/>
      <c r="O52" s="1"/>
      <c r="P52" s="1"/>
      <c r="Q52" s="1"/>
      <c r="R52" s="1"/>
      <c r="S52" s="1"/>
      <c r="T52" s="1"/>
      <c r="U52" s="1"/>
      <c r="V52" s="1"/>
      <c r="W52" s="1"/>
      <c r="X52" s="1"/>
      <c r="Y52" s="1"/>
      <c r="Z52" s="1"/>
    </row>
    <row r="53" spans="1:26" x14ac:dyDescent="0.35">
      <c r="A53" s="51">
        <v>44531</v>
      </c>
      <c r="B53" s="2">
        <v>154.88999999999999</v>
      </c>
      <c r="C53" s="2">
        <v>6.8944099379999998E-2</v>
      </c>
      <c r="D53" s="2">
        <v>467.88</v>
      </c>
      <c r="E53" s="53">
        <v>4.258491893E-2</v>
      </c>
      <c r="F53" s="1"/>
      <c r="G53" s="1"/>
      <c r="H53" s="1"/>
      <c r="I53" s="1"/>
      <c r="J53" s="1"/>
      <c r="K53" s="1"/>
      <c r="L53" s="1"/>
      <c r="M53" s="1"/>
      <c r="N53" s="1"/>
      <c r="O53" s="1"/>
      <c r="P53" s="1"/>
      <c r="Q53" s="1"/>
      <c r="R53" s="1"/>
      <c r="S53" s="1"/>
      <c r="T53" s="1"/>
      <c r="U53" s="1"/>
      <c r="V53" s="1"/>
      <c r="W53" s="1"/>
      <c r="X53" s="1"/>
      <c r="Y53" s="1"/>
      <c r="Z53" s="1"/>
    </row>
    <row r="54" spans="1:26" x14ac:dyDescent="0.35">
      <c r="A54" s="51">
        <v>44562</v>
      </c>
      <c r="B54" s="2">
        <v>142.97</v>
      </c>
      <c r="C54" s="2">
        <v>-7.6957841050000003E-2</v>
      </c>
      <c r="D54" s="2">
        <v>444.76049999999998</v>
      </c>
      <c r="E54" s="53">
        <v>-4.9413311109999997E-2</v>
      </c>
      <c r="F54" s="1"/>
      <c r="G54" s="1"/>
      <c r="H54" s="1"/>
      <c r="I54" s="1"/>
      <c r="J54" s="1"/>
      <c r="K54" s="1"/>
      <c r="L54" s="1"/>
      <c r="M54" s="1"/>
      <c r="N54" s="1"/>
      <c r="O54" s="1"/>
      <c r="P54" s="1"/>
      <c r="Q54" s="1"/>
      <c r="R54" s="1"/>
      <c r="S54" s="1"/>
      <c r="T54" s="1"/>
      <c r="U54" s="1"/>
      <c r="V54" s="1"/>
      <c r="W54" s="1"/>
      <c r="X54" s="1"/>
      <c r="Y54" s="1"/>
      <c r="Z54" s="1"/>
    </row>
    <row r="55" spans="1:26" x14ac:dyDescent="0.35">
      <c r="A55" s="51">
        <v>44593</v>
      </c>
      <c r="B55" s="2">
        <v>148.46</v>
      </c>
      <c r="C55" s="2">
        <v>3.8399664270000002E-2</v>
      </c>
      <c r="D55" s="2">
        <v>431.63249999999999</v>
      </c>
      <c r="E55" s="53">
        <v>-2.9517009720000001E-2</v>
      </c>
      <c r="F55" s="1"/>
      <c r="G55" s="1"/>
      <c r="H55" s="1"/>
      <c r="I55" s="1"/>
      <c r="J55" s="1"/>
      <c r="K55" s="1"/>
      <c r="L55" s="1"/>
      <c r="M55" s="1"/>
      <c r="N55" s="1"/>
      <c r="O55" s="1"/>
      <c r="P55" s="1"/>
      <c r="Q55" s="1"/>
      <c r="R55" s="1"/>
      <c r="S55" s="1"/>
      <c r="T55" s="1"/>
      <c r="U55" s="1"/>
      <c r="V55" s="1"/>
      <c r="W55" s="1"/>
      <c r="X55" s="1"/>
      <c r="Y55" s="1"/>
      <c r="Z55" s="1"/>
    </row>
    <row r="56" spans="1:26" x14ac:dyDescent="0.35">
      <c r="A56" s="51">
        <v>44621</v>
      </c>
      <c r="B56" s="2">
        <v>137.16</v>
      </c>
      <c r="C56" s="2">
        <v>-7.6114778389999999E-2</v>
      </c>
      <c r="D56" s="2">
        <v>446.47070000000002</v>
      </c>
      <c r="E56" s="53">
        <v>3.4376929450000003E-2</v>
      </c>
      <c r="F56" s="1"/>
      <c r="G56" s="1"/>
      <c r="H56" s="1"/>
      <c r="I56" s="1"/>
      <c r="J56" s="1"/>
      <c r="K56" s="1"/>
      <c r="L56" s="1"/>
      <c r="M56" s="1"/>
      <c r="N56" s="1"/>
      <c r="O56" s="1"/>
      <c r="P56" s="1"/>
      <c r="Q56" s="1"/>
      <c r="R56" s="1"/>
      <c r="S56" s="1"/>
      <c r="T56" s="1"/>
      <c r="U56" s="1"/>
      <c r="V56" s="1"/>
      <c r="W56" s="1"/>
      <c r="X56" s="1"/>
      <c r="Y56" s="1"/>
      <c r="Z56" s="1"/>
    </row>
    <row r="57" spans="1:26" x14ac:dyDescent="0.35">
      <c r="A57" s="51">
        <v>44652</v>
      </c>
      <c r="B57" s="2">
        <v>111.63</v>
      </c>
      <c r="C57" s="2">
        <v>-0.18613298340000001</v>
      </c>
      <c r="D57" s="2">
        <v>408.54969999999997</v>
      </c>
      <c r="E57" s="53">
        <v>-8.4935024849999999E-2</v>
      </c>
      <c r="F57" s="1"/>
      <c r="G57" s="1"/>
      <c r="H57" s="1"/>
      <c r="I57" s="1"/>
      <c r="J57" s="1"/>
      <c r="K57" s="1"/>
      <c r="L57" s="1"/>
      <c r="M57" s="1"/>
      <c r="N57" s="1"/>
      <c r="O57" s="1"/>
      <c r="P57" s="1"/>
      <c r="Q57" s="1"/>
      <c r="R57" s="1"/>
      <c r="S57" s="1"/>
      <c r="T57" s="1"/>
      <c r="U57" s="1"/>
      <c r="V57" s="1"/>
      <c r="W57" s="1"/>
      <c r="X57" s="1"/>
      <c r="Y57" s="1"/>
      <c r="Z57" s="1"/>
    </row>
    <row r="58" spans="1:26" x14ac:dyDescent="0.35">
      <c r="A58" s="51">
        <v>44682</v>
      </c>
      <c r="B58" s="2">
        <v>110.44</v>
      </c>
      <c r="C58" s="2">
        <v>-1.066021679E-2</v>
      </c>
      <c r="D58" s="2">
        <v>409.47190000000001</v>
      </c>
      <c r="E58" s="53">
        <v>2.2572529120000002E-3</v>
      </c>
      <c r="F58" s="1"/>
      <c r="G58" s="1"/>
      <c r="H58" s="1"/>
      <c r="I58" s="1"/>
      <c r="J58" s="1"/>
      <c r="K58" s="1"/>
      <c r="L58" s="1"/>
      <c r="M58" s="1"/>
      <c r="N58" s="1"/>
      <c r="O58" s="1"/>
      <c r="P58" s="1"/>
      <c r="Q58" s="1"/>
      <c r="R58" s="1"/>
      <c r="S58" s="1"/>
      <c r="T58" s="1"/>
      <c r="U58" s="1"/>
      <c r="V58" s="1"/>
      <c r="W58" s="1"/>
      <c r="X58" s="1"/>
      <c r="Y58" s="1"/>
      <c r="Z58" s="1"/>
    </row>
    <row r="59" spans="1:26" x14ac:dyDescent="0.35">
      <c r="A59" s="51">
        <v>44713</v>
      </c>
      <c r="B59" s="2">
        <v>94.4</v>
      </c>
      <c r="C59" s="2">
        <v>-0.14523723290000001</v>
      </c>
      <c r="D59" s="2">
        <v>374.09070000000003</v>
      </c>
      <c r="E59" s="53">
        <v>-8.6406906069999997E-2</v>
      </c>
      <c r="F59" s="1"/>
      <c r="G59" s="1"/>
      <c r="H59" s="1"/>
      <c r="I59" s="1"/>
      <c r="J59" s="1"/>
      <c r="K59" s="1"/>
      <c r="L59" s="1"/>
      <c r="M59" s="1"/>
      <c r="N59" s="1"/>
      <c r="O59" s="1"/>
      <c r="P59" s="1"/>
      <c r="Q59" s="1"/>
      <c r="R59" s="1"/>
      <c r="S59" s="1"/>
      <c r="T59" s="1"/>
      <c r="U59" s="1"/>
      <c r="V59" s="1"/>
      <c r="W59" s="1"/>
      <c r="X59" s="1"/>
      <c r="Y59" s="1"/>
      <c r="Z59" s="1"/>
    </row>
    <row r="60" spans="1:26" x14ac:dyDescent="0.35">
      <c r="A60" s="51">
        <v>44743</v>
      </c>
      <c r="B60" s="2">
        <v>106.1</v>
      </c>
      <c r="C60" s="2">
        <v>0.123940678</v>
      </c>
      <c r="D60" s="2">
        <v>410.30450000000002</v>
      </c>
      <c r="E60" s="53">
        <v>9.6804865769999998E-2</v>
      </c>
      <c r="F60" s="1"/>
      <c r="G60" s="1"/>
      <c r="H60" s="1"/>
      <c r="I60" s="1"/>
      <c r="J60" s="1"/>
      <c r="K60" s="1"/>
      <c r="L60" s="1"/>
      <c r="M60" s="1"/>
      <c r="N60" s="1"/>
      <c r="O60" s="1"/>
      <c r="P60" s="1"/>
      <c r="Q60" s="1"/>
      <c r="R60" s="1"/>
      <c r="S60" s="1"/>
      <c r="T60" s="1"/>
      <c r="U60" s="1"/>
      <c r="V60" s="1"/>
      <c r="W60" s="1"/>
      <c r="X60" s="1"/>
      <c r="Y60" s="1"/>
      <c r="Z60" s="1"/>
    </row>
    <row r="61" spans="1:26" x14ac:dyDescent="0.35">
      <c r="A61" s="51">
        <v>44774</v>
      </c>
      <c r="B61" s="2">
        <v>112.08</v>
      </c>
      <c r="C61" s="2">
        <v>5.6361922709999998E-2</v>
      </c>
      <c r="D61" s="2">
        <v>393.56330000000003</v>
      </c>
      <c r="E61" s="53">
        <v>-4.0801892249999999E-2</v>
      </c>
      <c r="F61" s="1"/>
      <c r="G61" s="1"/>
      <c r="H61" s="1"/>
      <c r="I61" s="1"/>
      <c r="J61" s="1"/>
      <c r="K61" s="1"/>
      <c r="L61" s="1"/>
      <c r="M61" s="1"/>
      <c r="N61" s="1"/>
      <c r="O61" s="1"/>
      <c r="P61" s="1"/>
      <c r="Q61" s="1"/>
      <c r="R61" s="1"/>
      <c r="S61" s="1"/>
      <c r="T61" s="1"/>
      <c r="U61" s="1"/>
      <c r="V61" s="1"/>
      <c r="W61" s="1"/>
      <c r="X61" s="1"/>
      <c r="Y61" s="1"/>
      <c r="Z61" s="1"/>
    </row>
    <row r="62" spans="1:26" x14ac:dyDescent="0.35">
      <c r="A62" s="51">
        <v>44805</v>
      </c>
      <c r="B62" s="2">
        <v>94.33</v>
      </c>
      <c r="C62" s="2">
        <v>-0.15836902210000001</v>
      </c>
      <c r="D62" s="2">
        <v>355.71879999999999</v>
      </c>
      <c r="E62" s="53">
        <v>-9.6158610320000004E-2</v>
      </c>
      <c r="F62" s="1"/>
      <c r="G62" s="1"/>
      <c r="H62" s="1"/>
      <c r="I62" s="1"/>
      <c r="J62" s="1"/>
      <c r="K62" s="1"/>
      <c r="L62" s="1"/>
      <c r="M62" s="1"/>
      <c r="N62" s="1"/>
      <c r="O62" s="1"/>
      <c r="P62" s="1"/>
      <c r="Q62" s="1"/>
      <c r="R62" s="1"/>
      <c r="S62" s="1"/>
      <c r="T62" s="1"/>
      <c r="U62" s="1"/>
      <c r="V62" s="1"/>
      <c r="W62" s="1"/>
      <c r="X62" s="1"/>
      <c r="Y62" s="1"/>
      <c r="Z62" s="1"/>
    </row>
    <row r="63" spans="1:26" x14ac:dyDescent="0.35">
      <c r="A63" s="54">
        <v>44835</v>
      </c>
      <c r="B63" s="55">
        <v>101.72</v>
      </c>
      <c r="C63" s="55">
        <v>7.8341990880000004E-2</v>
      </c>
      <c r="D63" s="55">
        <v>378.87</v>
      </c>
      <c r="E63" s="56">
        <v>6.5082868830000001E-2</v>
      </c>
      <c r="F63" s="1"/>
      <c r="G63" s="1"/>
      <c r="H63" s="1"/>
      <c r="I63" s="1"/>
      <c r="J63" s="1"/>
      <c r="K63" s="1"/>
      <c r="L63" s="1"/>
      <c r="M63" s="1"/>
      <c r="N63" s="1"/>
      <c r="O63" s="1"/>
      <c r="P63" s="1"/>
      <c r="Q63" s="1"/>
      <c r="R63" s="1"/>
      <c r="S63" s="1"/>
      <c r="T63" s="1"/>
      <c r="U63" s="1"/>
      <c r="V63" s="1"/>
      <c r="W63" s="1"/>
      <c r="X63" s="1"/>
      <c r="Y63" s="1"/>
      <c r="Z63" s="1"/>
    </row>
    <row r="64" spans="1:26"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CC66-541C-431D-9F2D-99D6C21DA7AB}">
  <dimension ref="A1:I24"/>
  <sheetViews>
    <sheetView zoomScale="61" workbookViewId="0">
      <selection activeCell="A20" sqref="A20"/>
    </sheetView>
  </sheetViews>
  <sheetFormatPr defaultColWidth="8.6328125" defaultRowHeight="14" x14ac:dyDescent="0.3"/>
  <cols>
    <col min="1" max="1" width="20.453125" style="3" bestFit="1" customWidth="1"/>
    <col min="2" max="2" width="12.453125" style="3" bestFit="1" customWidth="1"/>
    <col min="3" max="3" width="14.81640625" style="3" bestFit="1" customWidth="1"/>
    <col min="4" max="4" width="12.453125" style="3" bestFit="1" customWidth="1"/>
    <col min="5" max="5" width="12.1796875" style="3" bestFit="1" customWidth="1"/>
    <col min="6" max="6" width="14" style="3" bestFit="1" customWidth="1"/>
    <col min="7" max="7" width="11.81640625" style="3" bestFit="1" customWidth="1"/>
    <col min="8" max="9" width="13.1796875" style="3" bestFit="1" customWidth="1"/>
    <col min="10" max="16384" width="8.6328125" style="3"/>
  </cols>
  <sheetData>
    <row r="1" spans="1:9" x14ac:dyDescent="0.3">
      <c r="A1" s="21" t="s">
        <v>4</v>
      </c>
    </row>
    <row r="2" spans="1:9" ht="14.5" thickBot="1" x14ac:dyDescent="0.35"/>
    <row r="3" spans="1:9" x14ac:dyDescent="0.3">
      <c r="A3" s="4" t="s">
        <v>5</v>
      </c>
      <c r="B3" s="4"/>
    </row>
    <row r="4" spans="1:9" x14ac:dyDescent="0.3">
      <c r="A4" s="3" t="s">
        <v>6</v>
      </c>
      <c r="B4" s="3">
        <v>0.71492899339220695</v>
      </c>
    </row>
    <row r="5" spans="1:9" x14ac:dyDescent="0.3">
      <c r="A5" s="3" t="s">
        <v>7</v>
      </c>
      <c r="B5" s="3">
        <v>0.51112346559279431</v>
      </c>
    </row>
    <row r="6" spans="1:9" x14ac:dyDescent="0.3">
      <c r="A6" s="3" t="s">
        <v>8</v>
      </c>
      <c r="B6" s="3">
        <v>0.50254668428740479</v>
      </c>
    </row>
    <row r="7" spans="1:9" x14ac:dyDescent="0.3">
      <c r="A7" s="3" t="s">
        <v>9</v>
      </c>
      <c r="B7" s="3">
        <v>6.4573001582824432E-2</v>
      </c>
    </row>
    <row r="8" spans="1:9" ht="14.5" thickBot="1" x14ac:dyDescent="0.35">
      <c r="A8" s="5" t="s">
        <v>10</v>
      </c>
      <c r="B8" s="5">
        <v>59</v>
      </c>
    </row>
    <row r="10" spans="1:9" ht="14.5" thickBot="1" x14ac:dyDescent="0.35">
      <c r="A10" s="3" t="s">
        <v>11</v>
      </c>
    </row>
    <row r="11" spans="1:9" x14ac:dyDescent="0.3">
      <c r="A11" s="6"/>
      <c r="B11" s="6" t="s">
        <v>16</v>
      </c>
      <c r="C11" s="6" t="s">
        <v>17</v>
      </c>
      <c r="D11" s="6" t="s">
        <v>18</v>
      </c>
      <c r="E11" s="6" t="s">
        <v>19</v>
      </c>
      <c r="F11" s="6" t="s">
        <v>20</v>
      </c>
    </row>
    <row r="12" spans="1:9" x14ac:dyDescent="0.3">
      <c r="A12" s="3" t="s">
        <v>12</v>
      </c>
      <c r="B12" s="3">
        <v>1</v>
      </c>
      <c r="C12" s="3">
        <v>0.24848686235326434</v>
      </c>
      <c r="D12" s="3">
        <v>0.24848686235326434</v>
      </c>
      <c r="E12" s="3">
        <v>59.593855479515234</v>
      </c>
      <c r="F12" s="3">
        <v>2.0101435797199379E-10</v>
      </c>
    </row>
    <row r="13" spans="1:9" x14ac:dyDescent="0.3">
      <c r="A13" s="3" t="s">
        <v>13</v>
      </c>
      <c r="B13" s="3">
        <v>57</v>
      </c>
      <c r="C13" s="3">
        <v>0.23767133440468052</v>
      </c>
      <c r="D13" s="3">
        <v>4.1696725334154474E-3</v>
      </c>
    </row>
    <row r="14" spans="1:9" ht="14.5" thickBot="1" x14ac:dyDescent="0.35">
      <c r="A14" s="5" t="s">
        <v>14</v>
      </c>
      <c r="B14" s="5">
        <v>58</v>
      </c>
      <c r="C14" s="5">
        <v>0.48615819675794486</v>
      </c>
      <c r="D14" s="5"/>
      <c r="E14" s="5"/>
      <c r="F14" s="5"/>
    </row>
    <row r="15" spans="1:9" ht="14.5" thickBot="1" x14ac:dyDescent="0.35"/>
    <row r="16" spans="1:9" x14ac:dyDescent="0.3">
      <c r="A16" s="6"/>
      <c r="B16" s="6" t="s">
        <v>21</v>
      </c>
      <c r="C16" s="6" t="s">
        <v>9</v>
      </c>
      <c r="D16" s="6" t="s">
        <v>22</v>
      </c>
      <c r="E16" s="6" t="s">
        <v>23</v>
      </c>
      <c r="F16" s="6" t="s">
        <v>24</v>
      </c>
      <c r="G16" s="6" t="s">
        <v>25</v>
      </c>
      <c r="H16" s="6" t="s">
        <v>26</v>
      </c>
      <c r="I16" s="6" t="s">
        <v>27</v>
      </c>
    </row>
    <row r="17" spans="1:9" ht="14.5" thickBot="1" x14ac:dyDescent="0.35">
      <c r="A17" s="3" t="s">
        <v>15</v>
      </c>
      <c r="B17" s="3">
        <v>-6.7274506179978762E-3</v>
      </c>
      <c r="C17" s="3">
        <v>8.5242200458123633E-3</v>
      </c>
      <c r="D17" s="3">
        <v>-0.78921597305583702</v>
      </c>
      <c r="E17" s="3">
        <v>0.4332564115583406</v>
      </c>
      <c r="F17" s="3">
        <v>-2.3796906827133132E-2</v>
      </c>
      <c r="G17" s="3">
        <v>1.0342005591137382E-2</v>
      </c>
      <c r="H17" s="3">
        <v>-2.3796906827133132E-2</v>
      </c>
      <c r="I17" s="3">
        <v>1.0342005591137382E-2</v>
      </c>
    </row>
    <row r="18" spans="1:9" ht="14.5" thickBot="1" x14ac:dyDescent="0.35">
      <c r="A18" s="5" t="s">
        <v>28</v>
      </c>
      <c r="B18" s="46">
        <v>1.2115231271814786</v>
      </c>
      <c r="C18" s="5">
        <v>0.15693903116459992</v>
      </c>
      <c r="D18" s="5">
        <v>7.7197056601605727</v>
      </c>
      <c r="E18" s="5">
        <v>2.0101435797199676E-10</v>
      </c>
      <c r="F18" s="5">
        <v>0.89725813805977239</v>
      </c>
      <c r="G18" s="5">
        <v>1.5257881163031848</v>
      </c>
      <c r="H18" s="5">
        <v>0.89725813805977239</v>
      </c>
      <c r="I18" s="5">
        <v>1.5257881163031848</v>
      </c>
    </row>
    <row r="20" spans="1:9" x14ac:dyDescent="0.3">
      <c r="D20" s="3">
        <f>B18/C18</f>
        <v>7.7197056601605727</v>
      </c>
    </row>
    <row r="24" spans="1:9" x14ac:dyDescent="0.3">
      <c r="H24" s="3" t="s">
        <v>85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3281-8294-48EF-BAA3-5522ABC15DF7}">
  <dimension ref="A1:L26"/>
  <sheetViews>
    <sheetView zoomScale="64" zoomScaleNormal="90" workbookViewId="0">
      <selection activeCell="D21" sqref="D21"/>
    </sheetView>
  </sheetViews>
  <sheetFormatPr defaultColWidth="8.6328125" defaultRowHeight="14" x14ac:dyDescent="0.3"/>
  <cols>
    <col min="1" max="1" width="47" style="3" bestFit="1" customWidth="1"/>
    <col min="2" max="2" width="8.6328125" style="3"/>
    <col min="3" max="3" width="19.6328125" style="3" bestFit="1" customWidth="1"/>
    <col min="4" max="5" width="19.6328125" style="3" customWidth="1"/>
    <col min="6" max="6" width="9.6328125" style="3" bestFit="1" customWidth="1"/>
    <col min="7" max="7" width="33.36328125" style="3" customWidth="1"/>
    <col min="8" max="8" width="17.453125" style="3" bestFit="1" customWidth="1"/>
    <col min="9" max="9" width="18" style="3" customWidth="1"/>
    <col min="10" max="10" width="21.36328125" style="3" customWidth="1"/>
    <col min="11" max="11" width="17.453125" style="3" bestFit="1" customWidth="1"/>
    <col min="12" max="12" width="13" style="3" customWidth="1"/>
    <col min="13" max="16384" width="8.6328125" style="3"/>
  </cols>
  <sheetData>
    <row r="1" spans="1:12" x14ac:dyDescent="0.3">
      <c r="A1" s="21" t="s">
        <v>69</v>
      </c>
    </row>
    <row r="2" spans="1:12" ht="14.5" x14ac:dyDescent="0.35">
      <c r="A2" s="21"/>
      <c r="C2" s="7"/>
    </row>
    <row r="3" spans="1:12" x14ac:dyDescent="0.3">
      <c r="A3" s="21"/>
    </row>
    <row r="4" spans="1:12" x14ac:dyDescent="0.3">
      <c r="A4" s="34" t="s">
        <v>58</v>
      </c>
    </row>
    <row r="5" spans="1:12" x14ac:dyDescent="0.3">
      <c r="A5" s="23"/>
    </row>
    <row r="6" spans="1:12" x14ac:dyDescent="0.3">
      <c r="A6" s="11"/>
      <c r="B6" s="12" t="s">
        <v>38</v>
      </c>
      <c r="C6" s="12" t="s">
        <v>33</v>
      </c>
      <c r="D6" s="12" t="s">
        <v>35</v>
      </c>
      <c r="E6" s="12" t="s">
        <v>94</v>
      </c>
      <c r="F6" s="12" t="s">
        <v>34</v>
      </c>
      <c r="G6" s="12" t="s">
        <v>41</v>
      </c>
      <c r="H6" s="13" t="s">
        <v>50</v>
      </c>
    </row>
    <row r="7" spans="1:12" ht="14.5" x14ac:dyDescent="0.35">
      <c r="A7" s="14" t="s">
        <v>59</v>
      </c>
      <c r="B7" s="3" t="s">
        <v>60</v>
      </c>
      <c r="C7" s="3">
        <v>1.22</v>
      </c>
      <c r="D7" s="15">
        <v>14693072000</v>
      </c>
      <c r="E7" s="36">
        <v>130235000000</v>
      </c>
      <c r="F7" s="16">
        <f>D7/E7</f>
        <v>0.11281968748800246</v>
      </c>
      <c r="G7" s="15">
        <v>6027804000</v>
      </c>
      <c r="H7" s="9">
        <v>0.3</v>
      </c>
      <c r="I7" s="8" t="s">
        <v>65</v>
      </c>
      <c r="J7"/>
    </row>
    <row r="8" spans="1:12" x14ac:dyDescent="0.3">
      <c r="A8" s="14" t="s">
        <v>56</v>
      </c>
      <c r="B8" s="3" t="s">
        <v>57</v>
      </c>
      <c r="C8" s="3">
        <v>0.87</v>
      </c>
      <c r="D8" s="15">
        <v>15699000000</v>
      </c>
      <c r="E8" s="36">
        <v>1635000000</v>
      </c>
      <c r="F8" s="16">
        <f t="shared" ref="F8:F10" si="0">D8/E8</f>
        <v>9.6018348623853207</v>
      </c>
      <c r="G8" s="15">
        <v>2814000000</v>
      </c>
      <c r="H8" s="9">
        <v>0.3</v>
      </c>
      <c r="I8" s="8" t="s">
        <v>65</v>
      </c>
      <c r="L8" s="8"/>
    </row>
    <row r="9" spans="1:12" ht="14.5" x14ac:dyDescent="0.35">
      <c r="A9" s="14" t="s">
        <v>61</v>
      </c>
      <c r="B9" s="3" t="s">
        <v>62</v>
      </c>
      <c r="C9" s="3">
        <v>1.57</v>
      </c>
      <c r="D9" s="15">
        <v>17698000000</v>
      </c>
      <c r="E9" s="36">
        <v>12888000000</v>
      </c>
      <c r="F9" s="16">
        <f t="shared" si="0"/>
        <v>1.3732153941651148</v>
      </c>
      <c r="G9" s="15">
        <v>6267000000</v>
      </c>
      <c r="H9" s="9">
        <v>0.3</v>
      </c>
      <c r="I9" s="8" t="s">
        <v>65</v>
      </c>
      <c r="L9"/>
    </row>
    <row r="10" spans="1:12" x14ac:dyDescent="0.3">
      <c r="A10" s="14" t="s">
        <v>63</v>
      </c>
      <c r="B10" s="3" t="s">
        <v>64</v>
      </c>
      <c r="C10" s="3">
        <v>1.81</v>
      </c>
      <c r="D10" s="15">
        <v>14420000000</v>
      </c>
      <c r="E10" s="36">
        <v>33027000000</v>
      </c>
      <c r="F10" s="16">
        <f t="shared" si="0"/>
        <v>0.43661246858630814</v>
      </c>
      <c r="G10" s="15">
        <v>3905000000</v>
      </c>
      <c r="H10" s="9">
        <v>0.3</v>
      </c>
      <c r="I10" s="8" t="s">
        <v>65</v>
      </c>
      <c r="L10" s="8"/>
    </row>
    <row r="11" spans="1:12" x14ac:dyDescent="0.3">
      <c r="A11" s="17" t="s">
        <v>45</v>
      </c>
      <c r="B11" s="18" t="s">
        <v>76</v>
      </c>
      <c r="C11" s="18">
        <v>0.98</v>
      </c>
      <c r="D11" s="19">
        <v>92718000000</v>
      </c>
      <c r="E11" s="37">
        <v>138719000000</v>
      </c>
      <c r="F11" s="20">
        <f>D11/E11</f>
        <v>0.66838717118779689</v>
      </c>
      <c r="G11" s="19">
        <v>8711000000</v>
      </c>
      <c r="H11" s="10">
        <v>0.3</v>
      </c>
      <c r="I11" s="8" t="s">
        <v>65</v>
      </c>
    </row>
    <row r="12" spans="1:12" x14ac:dyDescent="0.3">
      <c r="B12" s="8"/>
    </row>
    <row r="14" spans="1:12" x14ac:dyDescent="0.3">
      <c r="A14" s="28" t="s">
        <v>92</v>
      </c>
      <c r="G14" s="28" t="s">
        <v>66</v>
      </c>
    </row>
    <row r="15" spans="1:12" x14ac:dyDescent="0.3">
      <c r="A15" s="8"/>
    </row>
    <row r="16" spans="1:12" x14ac:dyDescent="0.3">
      <c r="A16" s="3" t="s">
        <v>36</v>
      </c>
    </row>
    <row r="19" spans="1:12" x14ac:dyDescent="0.3">
      <c r="A19" s="11"/>
      <c r="B19" s="24" t="s">
        <v>38</v>
      </c>
      <c r="C19" s="12" t="s">
        <v>33</v>
      </c>
      <c r="D19" s="13" t="s">
        <v>49</v>
      </c>
      <c r="E19" s="22"/>
      <c r="G19" s="11"/>
      <c r="H19" s="24" t="s">
        <v>38</v>
      </c>
      <c r="I19" s="12" t="s">
        <v>33</v>
      </c>
      <c r="J19" s="12" t="s">
        <v>49</v>
      </c>
      <c r="K19" s="12" t="s">
        <v>67</v>
      </c>
      <c r="L19" s="13" t="s">
        <v>68</v>
      </c>
    </row>
    <row r="20" spans="1:12" x14ac:dyDescent="0.3">
      <c r="A20" s="14" t="s">
        <v>59</v>
      </c>
      <c r="B20" s="25" t="s">
        <v>60</v>
      </c>
      <c r="C20" s="3">
        <f>$C$7</f>
        <v>1.22</v>
      </c>
      <c r="D20" s="9">
        <f>($C$20/(1+$F$7)) + (($H$7*$F$7)/(1+$F$7))</f>
        <v>1.126728723749254</v>
      </c>
      <c r="G20" s="14" t="s">
        <v>59</v>
      </c>
      <c r="H20" s="25" t="s">
        <v>60</v>
      </c>
      <c r="I20" s="3">
        <f>$C$7</f>
        <v>1.22</v>
      </c>
      <c r="J20" s="3">
        <f>($C$20/(1+$F$7)) + (($H$7*$F$7)/(1+$F$7))</f>
        <v>1.126728723749254</v>
      </c>
      <c r="K20" s="16">
        <f>(G7/(D7+E7))</f>
        <v>4.1591693843826195E-2</v>
      </c>
      <c r="L20" s="9">
        <f>D20/(1-K20)</f>
        <v>1.1756249570375199</v>
      </c>
    </row>
    <row r="21" spans="1:12" x14ac:dyDescent="0.3">
      <c r="A21" s="14" t="s">
        <v>56</v>
      </c>
      <c r="B21" s="25" t="s">
        <v>57</v>
      </c>
      <c r="C21" s="3">
        <f>$C$8</f>
        <v>0.87</v>
      </c>
      <c r="D21" s="9">
        <f>($C$21/(1+$F$8)) + (($H$8*$F$8)/(1+$F$8))</f>
        <v>0.35376427829698859</v>
      </c>
      <c r="G21" s="14" t="s">
        <v>56</v>
      </c>
      <c r="H21" s="25" t="s">
        <v>57</v>
      </c>
      <c r="I21" s="3">
        <f>$C$8</f>
        <v>0.87</v>
      </c>
      <c r="J21" s="3">
        <f>($C$21/(1+$F$8)) + (($H$8*$F$8)/(1+$F$8))</f>
        <v>0.35376427829698859</v>
      </c>
      <c r="K21" s="16">
        <f>(G8/(D8+E8))</f>
        <v>0.1623399100034614</v>
      </c>
      <c r="L21" s="9">
        <f t="shared" ref="L21:L24" si="1">D21/(1-K21)</f>
        <v>0.42232438016528923</v>
      </c>
    </row>
    <row r="22" spans="1:12" x14ac:dyDescent="0.3">
      <c r="A22" s="14" t="s">
        <v>61</v>
      </c>
      <c r="B22" s="25" t="s">
        <v>62</v>
      </c>
      <c r="C22" s="3">
        <f>$C$9</f>
        <v>1.57</v>
      </c>
      <c r="D22" s="9">
        <f>($C$22/(1+$F$9)) + (($H$9*$F$9)/(1+$F$9))</f>
        <v>0.83513895246191072</v>
      </c>
      <c r="G22" s="14" t="s">
        <v>61</v>
      </c>
      <c r="H22" s="25" t="s">
        <v>62</v>
      </c>
      <c r="I22" s="3">
        <f>$C$9</f>
        <v>1.57</v>
      </c>
      <c r="J22" s="3">
        <f>($C$22/(1+$F$9)) + (($H$9*$F$9)/(1+$F$9))</f>
        <v>0.83513895246191072</v>
      </c>
      <c r="K22" s="16">
        <f>(G9/(D9+E9))</f>
        <v>0.20489766559863989</v>
      </c>
      <c r="L22" s="9">
        <f t="shared" si="1"/>
        <v>1.0503540441630002</v>
      </c>
    </row>
    <row r="23" spans="1:12" x14ac:dyDescent="0.3">
      <c r="A23" s="14" t="s">
        <v>63</v>
      </c>
      <c r="B23" s="25" t="s">
        <v>64</v>
      </c>
      <c r="C23" s="3">
        <f>$C$10</f>
        <v>1.81</v>
      </c>
      <c r="D23" s="9">
        <f>($C$23/(1+$F$10)) + (($H$10*$F$10)/(1+$F$10))</f>
        <v>1.3510837355364935</v>
      </c>
      <c r="G23" s="14" t="s">
        <v>63</v>
      </c>
      <c r="H23" s="25" t="s">
        <v>64</v>
      </c>
      <c r="I23" s="3">
        <f>$C$10</f>
        <v>1.81</v>
      </c>
      <c r="J23" s="3">
        <f>($C$23/(1+$F$10)) + (($H$10*$F$10)/(1+$F$10))</f>
        <v>1.3510837355364935</v>
      </c>
      <c r="K23" s="16">
        <f>(G10/(D10+E10))</f>
        <v>8.2302358420974983E-2</v>
      </c>
      <c r="L23" s="9">
        <f t="shared" si="1"/>
        <v>1.4722536860961832</v>
      </c>
    </row>
    <row r="24" spans="1:12" x14ac:dyDescent="0.3">
      <c r="A24" s="17" t="s">
        <v>45</v>
      </c>
      <c r="B24" s="26" t="s">
        <v>46</v>
      </c>
      <c r="C24" s="18">
        <f>$C$11</f>
        <v>0.98</v>
      </c>
      <c r="D24" s="10">
        <f>($C$24/(1+$F$11)) + (($H$11*$F$11)/(1+$F$11))</f>
        <v>0.70757925482960804</v>
      </c>
      <c r="G24" s="17" t="s">
        <v>45</v>
      </c>
      <c r="H24" s="26" t="s">
        <v>46</v>
      </c>
      <c r="I24" s="18">
        <f>$C$11</f>
        <v>0.98</v>
      </c>
      <c r="J24" s="18">
        <f>($C$24/(1+$F$11)) + (($H$11*$F$11)/(1+$F$11))</f>
        <v>0.70757925482960804</v>
      </c>
      <c r="K24" s="20">
        <f>(G11/(D11+E11))</f>
        <v>3.7638752662711668E-2</v>
      </c>
      <c r="L24" s="10">
        <f t="shared" si="1"/>
        <v>0.73525327083501701</v>
      </c>
    </row>
    <row r="25" spans="1:12" x14ac:dyDescent="0.3">
      <c r="K25" s="35"/>
    </row>
    <row r="26" spans="1:12" x14ac:dyDescent="0.3">
      <c r="C26" s="30" t="s">
        <v>51</v>
      </c>
      <c r="D26" s="31">
        <f>AVERAGE(D20:D24)</f>
        <v>0.87485898897485082</v>
      </c>
      <c r="K26" s="30" t="s">
        <v>51</v>
      </c>
      <c r="L26" s="31">
        <f>AVERAGE(L20:L24)</f>
        <v>0.97116206765940194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BE0C-C00F-4420-9A49-B7C5000DE282}">
  <dimension ref="A1:L26"/>
  <sheetViews>
    <sheetView zoomScale="70" zoomScaleNormal="90" workbookViewId="0">
      <selection activeCell="E7" sqref="E7"/>
    </sheetView>
  </sheetViews>
  <sheetFormatPr defaultColWidth="8.6328125" defaultRowHeight="14" x14ac:dyDescent="0.3"/>
  <cols>
    <col min="1" max="1" width="47" style="3" bestFit="1" customWidth="1"/>
    <col min="2" max="2" width="8.6328125" style="3"/>
    <col min="3" max="3" width="19.6328125" style="3" bestFit="1" customWidth="1"/>
    <col min="4" max="5" width="19.6328125" style="3" customWidth="1"/>
    <col min="6" max="6" width="36.36328125" style="3" customWidth="1"/>
    <col min="7" max="7" width="36" style="3" bestFit="1" customWidth="1"/>
    <col min="8" max="8" width="17.453125" style="3" bestFit="1" customWidth="1"/>
    <col min="9" max="9" width="22.453125" style="3" bestFit="1" customWidth="1"/>
    <col min="10" max="10" width="17.6328125" style="3" customWidth="1"/>
    <col min="11" max="11" width="10.453125" style="3" bestFit="1" customWidth="1"/>
    <col min="12" max="12" width="12.81640625" style="3" bestFit="1" customWidth="1"/>
    <col min="13" max="16384" width="8.6328125" style="3"/>
  </cols>
  <sheetData>
    <row r="1" spans="1:12" x14ac:dyDescent="0.3">
      <c r="A1" s="21" t="s">
        <v>47</v>
      </c>
    </row>
    <row r="2" spans="1:12" x14ac:dyDescent="0.3">
      <c r="A2" s="21"/>
    </row>
    <row r="3" spans="1:12" x14ac:dyDescent="0.3">
      <c r="A3" s="21"/>
    </row>
    <row r="4" spans="1:12" x14ac:dyDescent="0.3">
      <c r="A4" s="34" t="s">
        <v>29</v>
      </c>
    </row>
    <row r="5" spans="1:12" x14ac:dyDescent="0.3">
      <c r="A5" s="23"/>
    </row>
    <row r="6" spans="1:12" x14ac:dyDescent="0.3">
      <c r="A6" s="11"/>
      <c r="B6" s="12" t="s">
        <v>38</v>
      </c>
      <c r="C6" s="12" t="s">
        <v>33</v>
      </c>
      <c r="D6" s="12" t="s">
        <v>35</v>
      </c>
      <c r="E6" s="12" t="s">
        <v>94</v>
      </c>
      <c r="F6" s="12" t="s">
        <v>34</v>
      </c>
      <c r="G6" s="12" t="s">
        <v>41</v>
      </c>
      <c r="H6" s="13" t="s">
        <v>50</v>
      </c>
      <c r="I6" s="8"/>
    </row>
    <row r="7" spans="1:12" ht="14.5" x14ac:dyDescent="0.35">
      <c r="A7" s="14" t="s">
        <v>39</v>
      </c>
      <c r="B7" s="3" t="s">
        <v>40</v>
      </c>
      <c r="C7" s="3">
        <v>2.0499999999999998</v>
      </c>
      <c r="D7" s="15">
        <v>11770797000</v>
      </c>
      <c r="E7" s="15">
        <v>13421000000</v>
      </c>
      <c r="F7" s="16">
        <f>D7/E7</f>
        <v>0.8770432158557484</v>
      </c>
      <c r="G7" s="15">
        <v>4703059000</v>
      </c>
      <c r="H7" s="9">
        <v>0.3</v>
      </c>
      <c r="I7" s="8" t="s">
        <v>65</v>
      </c>
      <c r="J7"/>
    </row>
    <row r="8" spans="1:12" x14ac:dyDescent="0.3">
      <c r="A8" s="14" t="s">
        <v>81</v>
      </c>
      <c r="B8" s="3" t="s">
        <v>42</v>
      </c>
      <c r="C8" s="3">
        <v>2.0699999999999998</v>
      </c>
      <c r="D8" s="15">
        <v>1856000000</v>
      </c>
      <c r="E8" s="15">
        <v>5698000000</v>
      </c>
      <c r="F8" s="16">
        <f>D8/E8</f>
        <v>0.32572832572832572</v>
      </c>
      <c r="G8" s="15">
        <v>342000000</v>
      </c>
      <c r="H8" s="9">
        <v>0.3</v>
      </c>
      <c r="I8" s="8" t="s">
        <v>65</v>
      </c>
      <c r="L8" s="8"/>
    </row>
    <row r="9" spans="1:12" ht="14.5" x14ac:dyDescent="0.35">
      <c r="A9" s="14" t="s">
        <v>82</v>
      </c>
      <c r="B9" s="3" t="s">
        <v>43</v>
      </c>
      <c r="C9" s="3">
        <v>2.31</v>
      </c>
      <c r="D9" s="15">
        <v>18847209000</v>
      </c>
      <c r="E9" s="15">
        <v>12921000000</v>
      </c>
      <c r="F9" s="16">
        <f>D9/E9</f>
        <v>1.4586494079405619</v>
      </c>
      <c r="G9" s="15">
        <v>2701770000</v>
      </c>
      <c r="H9" s="9">
        <v>0.3</v>
      </c>
      <c r="I9" s="8" t="s">
        <v>65</v>
      </c>
      <c r="L9"/>
    </row>
    <row r="10" spans="1:12" x14ac:dyDescent="0.3">
      <c r="A10" s="14" t="s">
        <v>32</v>
      </c>
      <c r="B10" s="3" t="s">
        <v>44</v>
      </c>
      <c r="C10" s="3">
        <v>1.96</v>
      </c>
      <c r="D10" s="15">
        <v>2913000000</v>
      </c>
      <c r="E10" s="15">
        <v>4479000000</v>
      </c>
      <c r="F10" s="16">
        <f>D10/E10</f>
        <v>0.6503683858004019</v>
      </c>
      <c r="G10" s="15">
        <v>432000000</v>
      </c>
      <c r="H10" s="9">
        <v>0.3</v>
      </c>
      <c r="I10" s="8" t="s">
        <v>65</v>
      </c>
    </row>
    <row r="11" spans="1:12" x14ac:dyDescent="0.3">
      <c r="A11" s="17" t="s">
        <v>45</v>
      </c>
      <c r="B11" s="18" t="s">
        <v>76</v>
      </c>
      <c r="C11" s="18">
        <v>0.98</v>
      </c>
      <c r="D11" s="19">
        <v>92718000000</v>
      </c>
      <c r="E11" s="37">
        <v>138719000000</v>
      </c>
      <c r="F11" s="20">
        <f>D11/E11</f>
        <v>0.66838717118779689</v>
      </c>
      <c r="G11" s="19">
        <v>8711000000</v>
      </c>
      <c r="H11" s="10">
        <v>0.3</v>
      </c>
      <c r="I11" s="8" t="s">
        <v>65</v>
      </c>
    </row>
    <row r="12" spans="1:12" x14ac:dyDescent="0.3">
      <c r="B12" s="8"/>
    </row>
    <row r="14" spans="1:12" x14ac:dyDescent="0.3">
      <c r="A14" s="28" t="s">
        <v>48</v>
      </c>
      <c r="G14" s="28" t="s">
        <v>66</v>
      </c>
    </row>
    <row r="15" spans="1:12" x14ac:dyDescent="0.3">
      <c r="A15" s="8"/>
    </row>
    <row r="16" spans="1:12" x14ac:dyDescent="0.3">
      <c r="A16" s="3" t="s">
        <v>36</v>
      </c>
    </row>
    <row r="19" spans="1:12" x14ac:dyDescent="0.3">
      <c r="A19" s="11"/>
      <c r="B19" s="24" t="s">
        <v>38</v>
      </c>
      <c r="C19" s="12" t="s">
        <v>33</v>
      </c>
      <c r="D19" s="27" t="s">
        <v>49</v>
      </c>
      <c r="E19" s="22"/>
      <c r="G19" s="11"/>
      <c r="H19" s="24" t="s">
        <v>38</v>
      </c>
      <c r="I19" s="12" t="s">
        <v>33</v>
      </c>
      <c r="J19" s="12" t="s">
        <v>49</v>
      </c>
      <c r="K19" s="12" t="s">
        <v>67</v>
      </c>
      <c r="L19" s="13" t="s">
        <v>68</v>
      </c>
    </row>
    <row r="20" spans="1:12" x14ac:dyDescent="0.3">
      <c r="A20" s="14" t="s">
        <v>39</v>
      </c>
      <c r="B20" s="25" t="s">
        <v>40</v>
      </c>
      <c r="C20" s="3">
        <f>$C$7</f>
        <v>2.0499999999999998</v>
      </c>
      <c r="D20" s="14">
        <f>($C$20/(1+$F$7)) + (($H$7*$F$7)/(1+$F$7))</f>
        <v>1.2323173729924863</v>
      </c>
      <c r="G20" s="14" t="s">
        <v>39</v>
      </c>
      <c r="H20" s="25" t="s">
        <v>40</v>
      </c>
      <c r="I20" s="3">
        <f>$C$7</f>
        <v>2.0499999999999998</v>
      </c>
      <c r="J20" s="3">
        <f>($C$20/(1+$F$7)) + (($H$7*$F$7)/(1+$F$7))</f>
        <v>1.2323173729924863</v>
      </c>
      <c r="K20" s="16">
        <f>(G7/(D7+E7))</f>
        <v>0.18669009598640382</v>
      </c>
      <c r="L20" s="9">
        <f>D20/(1-K20)</f>
        <v>1.5151879583798671</v>
      </c>
    </row>
    <row r="21" spans="1:12" x14ac:dyDescent="0.3">
      <c r="A21" s="14" t="s">
        <v>30</v>
      </c>
      <c r="B21" s="25" t="s">
        <v>42</v>
      </c>
      <c r="C21" s="3">
        <f>$C$8</f>
        <v>2.0699999999999998</v>
      </c>
      <c r="D21" s="14">
        <f>($C$21/(1+$F$8)) + (($H$8*$F$8)/(1+$F$8))</f>
        <v>1.6351151707704528</v>
      </c>
      <c r="G21" s="14" t="s">
        <v>30</v>
      </c>
      <c r="H21" s="25" t="s">
        <v>42</v>
      </c>
      <c r="I21" s="3">
        <f>$C$8</f>
        <v>2.0699999999999998</v>
      </c>
      <c r="J21" s="3">
        <f>($C$21/(1+$F$8)) + (($H$8*$F$8)/(1+$F$8))</f>
        <v>1.6351151707704528</v>
      </c>
      <c r="K21" s="16">
        <f t="shared" ref="K21:K24" si="0">(G8/(D8+E8))</f>
        <v>4.5274027005559971E-2</v>
      </c>
      <c r="L21" s="9">
        <f>D21/(1-K21)</f>
        <v>1.7126539101497504</v>
      </c>
    </row>
    <row r="22" spans="1:12" x14ac:dyDescent="0.3">
      <c r="A22" s="14" t="s">
        <v>31</v>
      </c>
      <c r="B22" s="25" t="s">
        <v>43</v>
      </c>
      <c r="C22" s="3">
        <f>$C$9</f>
        <v>2.31</v>
      </c>
      <c r="D22" s="14">
        <f>($C$22/(1+$F$9)) + (($H$9*$F$9)/(1+$F$9))</f>
        <v>1.1175220076145937</v>
      </c>
      <c r="G22" s="14" t="s">
        <v>31</v>
      </c>
      <c r="H22" s="25" t="s">
        <v>43</v>
      </c>
      <c r="I22" s="3">
        <f>$C$9</f>
        <v>2.31</v>
      </c>
      <c r="J22" s="3">
        <f>($C$22/(1+$F$9)) + (($H$9*$F$9)/(1+$F$9))</f>
        <v>1.1175220076145937</v>
      </c>
      <c r="K22" s="16">
        <f t="shared" si="0"/>
        <v>8.5046343028025287E-2</v>
      </c>
      <c r="L22" s="9">
        <f>D22/(1-K22)</f>
        <v>1.2213973889267964</v>
      </c>
    </row>
    <row r="23" spans="1:12" x14ac:dyDescent="0.3">
      <c r="A23" s="14" t="s">
        <v>32</v>
      </c>
      <c r="B23" s="25" t="s">
        <v>44</v>
      </c>
      <c r="C23" s="3">
        <f>$C$10</f>
        <v>1.96</v>
      </c>
      <c r="D23" s="14">
        <f>($C$23/(1+$F$10)) + (($H$10*$F$10)/(1+$F$10))</f>
        <v>1.3058360389610388</v>
      </c>
      <c r="G23" s="14" t="s">
        <v>32</v>
      </c>
      <c r="H23" s="25" t="s">
        <v>44</v>
      </c>
      <c r="I23" s="3">
        <f>$C$10</f>
        <v>1.96</v>
      </c>
      <c r="J23" s="3">
        <f>($C$23/(1+$F$10)) + (($H$10*$F$10)/(1+$F$10))</f>
        <v>1.3058360389610388</v>
      </c>
      <c r="K23" s="16">
        <f t="shared" si="0"/>
        <v>5.844155844155844E-2</v>
      </c>
      <c r="L23" s="9">
        <f>D23/(1-K23)</f>
        <v>1.3868879310344826</v>
      </c>
    </row>
    <row r="24" spans="1:12" x14ac:dyDescent="0.3">
      <c r="A24" s="17" t="s">
        <v>45</v>
      </c>
      <c r="B24" s="26" t="s">
        <v>46</v>
      </c>
      <c r="C24" s="18">
        <f>$C$11</f>
        <v>0.98</v>
      </c>
      <c r="D24" s="17">
        <f>($C$24/(1+$F$11)) + (($H$11*$F$11)/(1+$F$11))</f>
        <v>0.70757925482960804</v>
      </c>
      <c r="G24" s="17" t="s">
        <v>45</v>
      </c>
      <c r="H24" s="26" t="s">
        <v>46</v>
      </c>
      <c r="I24" s="18">
        <f>$C$11</f>
        <v>0.98</v>
      </c>
      <c r="J24" s="18">
        <f>($C$24/(1+$F$11)) + (($H$11*$F$11)/(1+$F$11))</f>
        <v>0.70757925482960804</v>
      </c>
      <c r="K24" s="20">
        <f t="shared" si="0"/>
        <v>3.7638752662711668E-2</v>
      </c>
      <c r="L24" s="10">
        <f>D24/(1-K24)</f>
        <v>0.73525327083501701</v>
      </c>
    </row>
    <row r="25" spans="1:12" x14ac:dyDescent="0.3">
      <c r="K25" s="16"/>
    </row>
    <row r="26" spans="1:12" x14ac:dyDescent="0.3">
      <c r="C26" s="30" t="s">
        <v>51</v>
      </c>
      <c r="D26" s="31">
        <f>AVERAGE(D20:D24)</f>
        <v>1.199673969033636</v>
      </c>
      <c r="K26" s="30" t="s">
        <v>51</v>
      </c>
      <c r="L26" s="31">
        <f>AVERAGE(L19:L24)</f>
        <v>1.3142760918651828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A38A-4177-A540-B502-9AD88631EBD8}">
  <dimension ref="A1:H27"/>
  <sheetViews>
    <sheetView zoomScale="61" zoomScaleNormal="80" workbookViewId="0">
      <selection activeCell="D32" sqref="D32"/>
    </sheetView>
  </sheetViews>
  <sheetFormatPr defaultColWidth="10.81640625" defaultRowHeight="14" x14ac:dyDescent="0.3"/>
  <cols>
    <col min="1" max="1" width="50.6328125" style="3" bestFit="1" customWidth="1"/>
    <col min="2" max="2" width="27.36328125" style="3" bestFit="1" customWidth="1"/>
    <col min="3" max="3" width="16.453125" style="3" bestFit="1" customWidth="1"/>
    <col min="4" max="4" width="31.1796875" style="3" bestFit="1" customWidth="1"/>
    <col min="5" max="5" width="21.453125" style="3" bestFit="1" customWidth="1"/>
    <col min="6" max="6" width="19.6328125" style="3" bestFit="1" customWidth="1"/>
    <col min="7" max="7" width="36.81640625" style="3" bestFit="1" customWidth="1"/>
    <col min="8" max="8" width="21.453125" style="3" bestFit="1" customWidth="1"/>
    <col min="9" max="9" width="16.36328125" style="3" customWidth="1"/>
    <col min="10" max="16384" width="10.81640625" style="3"/>
  </cols>
  <sheetData>
    <row r="1" spans="1:8" x14ac:dyDescent="0.3">
      <c r="A1" s="21" t="s">
        <v>77</v>
      </c>
    </row>
    <row r="4" spans="1:8" x14ac:dyDescent="0.3">
      <c r="A4" s="24" t="s">
        <v>70</v>
      </c>
      <c r="B4" s="12" t="s">
        <v>99</v>
      </c>
      <c r="C4" s="12" t="s">
        <v>95</v>
      </c>
      <c r="D4" s="12" t="s">
        <v>96</v>
      </c>
      <c r="E4" s="12" t="s">
        <v>97</v>
      </c>
      <c r="F4" s="12" t="s">
        <v>98</v>
      </c>
      <c r="G4" s="12" t="s">
        <v>49</v>
      </c>
      <c r="H4" s="13" t="s">
        <v>84</v>
      </c>
    </row>
    <row r="5" spans="1:8" x14ac:dyDescent="0.3">
      <c r="A5" s="39" t="s">
        <v>71</v>
      </c>
      <c r="B5" s="3" t="s">
        <v>73</v>
      </c>
      <c r="C5" s="41">
        <v>50866000000</v>
      </c>
      <c r="D5" s="3">
        <v>1.85</v>
      </c>
      <c r="E5" s="42">
        <f>D5*C5</f>
        <v>94102100000</v>
      </c>
      <c r="F5" s="3">
        <f>E5/($E$5+$E$6)</f>
        <v>0.39059749457015186</v>
      </c>
      <c r="G5" s="3">
        <f>'Comps Analysis DMED'!D26</f>
        <v>0.87485898897485082</v>
      </c>
      <c r="H5" s="9">
        <f>'Comps Analysis DMED'!L26</f>
        <v>0.97116206765940194</v>
      </c>
    </row>
    <row r="6" spans="1:8" x14ac:dyDescent="0.3">
      <c r="A6" s="40" t="s">
        <v>72</v>
      </c>
      <c r="B6" s="38" t="s">
        <v>74</v>
      </c>
      <c r="C6" s="37">
        <v>16552000000</v>
      </c>
      <c r="D6" s="18">
        <v>8.8699999999999992</v>
      </c>
      <c r="E6" s="43">
        <f>D6*C6</f>
        <v>146816240000</v>
      </c>
      <c r="F6" s="18">
        <f>E6/($E$5+$E$6)</f>
        <v>0.60940250542984808</v>
      </c>
      <c r="G6" s="18">
        <f>'Comps Analysis DPEP'!D26</f>
        <v>1.199673969033636</v>
      </c>
      <c r="H6" s="10">
        <f>'Comps Analysis DPEP'!L26</f>
        <v>1.3142760918651828</v>
      </c>
    </row>
    <row r="9" spans="1:8" ht="14.5" thickBot="1" x14ac:dyDescent="0.35"/>
    <row r="10" spans="1:8" ht="14.5" thickBot="1" x14ac:dyDescent="0.35">
      <c r="B10" s="44" t="s">
        <v>75</v>
      </c>
      <c r="C10" s="45">
        <f>$G$5*$F$5+$G$6*$F$6</f>
        <v>1.0728020516238206</v>
      </c>
    </row>
    <row r="11" spans="1:8" ht="14.5" thickBot="1" x14ac:dyDescent="0.35"/>
    <row r="12" spans="1:8" ht="14.5" thickBot="1" x14ac:dyDescent="0.35">
      <c r="B12" s="44" t="s">
        <v>83</v>
      </c>
      <c r="C12" s="45">
        <f>$F$5*$H$5 + $H$6*$F$6</f>
        <v>1.1802566136585222</v>
      </c>
    </row>
    <row r="18" spans="1:8" x14ac:dyDescent="0.3">
      <c r="A18" s="28" t="s">
        <v>52</v>
      </c>
    </row>
    <row r="19" spans="1:8" x14ac:dyDescent="0.3">
      <c r="A19" s="8"/>
    </row>
    <row r="20" spans="1:8" x14ac:dyDescent="0.3">
      <c r="A20" s="3" t="s">
        <v>37</v>
      </c>
    </row>
    <row r="22" spans="1:8" x14ac:dyDescent="0.3">
      <c r="A22" s="11"/>
      <c r="B22" s="12" t="s">
        <v>38</v>
      </c>
      <c r="C22" s="12" t="s">
        <v>33</v>
      </c>
      <c r="D22" s="12" t="s">
        <v>35</v>
      </c>
      <c r="E22" s="12" t="s">
        <v>94</v>
      </c>
      <c r="F22" s="12" t="s">
        <v>34</v>
      </c>
      <c r="G22" s="12" t="s">
        <v>41</v>
      </c>
      <c r="H22" s="13" t="s">
        <v>50</v>
      </c>
    </row>
    <row r="23" spans="1:8" x14ac:dyDescent="0.3">
      <c r="A23" s="17" t="s">
        <v>53</v>
      </c>
      <c r="B23" s="18" t="s">
        <v>54</v>
      </c>
      <c r="C23" s="29" t="s">
        <v>55</v>
      </c>
      <c r="D23" s="19">
        <v>48540000000</v>
      </c>
      <c r="E23" s="19">
        <v>190400000000</v>
      </c>
      <c r="F23" s="20">
        <f>D23/E23</f>
        <v>0.25493697478991595</v>
      </c>
      <c r="G23" s="19">
        <v>15959000000</v>
      </c>
      <c r="H23" s="10">
        <v>0.3</v>
      </c>
    </row>
    <row r="25" spans="1:8" x14ac:dyDescent="0.3">
      <c r="A25" s="8"/>
      <c r="G25" s="8"/>
    </row>
    <row r="26" spans="1:8" ht="14.5" thickBot="1" x14ac:dyDescent="0.35"/>
    <row r="27" spans="1:8" ht="14.5" thickBot="1" x14ac:dyDescent="0.35">
      <c r="A27" s="32" t="s">
        <v>86</v>
      </c>
      <c r="B27" s="33">
        <f>C10*(1+$F$23) - ($H$23*$F$23)</f>
        <v>1.2698178687762378</v>
      </c>
      <c r="G27" s="32" t="s">
        <v>87</v>
      </c>
      <c r="H27" s="33">
        <f>C12*(1+$F$23) - ($H$23*$F$23)</f>
        <v>1.4046665717834417</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42D23-139E-466A-B618-490CF63A66D7}">
  <dimension ref="A44:A49"/>
  <sheetViews>
    <sheetView topLeftCell="A15" zoomScale="53" workbookViewId="0">
      <selection activeCell="C49" sqref="C49"/>
    </sheetView>
  </sheetViews>
  <sheetFormatPr defaultColWidth="8.81640625" defaultRowHeight="14.5" x14ac:dyDescent="0.35"/>
  <cols>
    <col min="1" max="1" width="51" bestFit="1" customWidth="1"/>
  </cols>
  <sheetData>
    <row r="44" spans="1:1" x14ac:dyDescent="0.35">
      <c r="A44" s="58" t="s">
        <v>88</v>
      </c>
    </row>
    <row r="45" spans="1:1" x14ac:dyDescent="0.35">
      <c r="A45" s="57"/>
    </row>
    <row r="46" spans="1:1" x14ac:dyDescent="0.35">
      <c r="A46" s="57" t="s">
        <v>89</v>
      </c>
    </row>
    <row r="47" spans="1:1" x14ac:dyDescent="0.35">
      <c r="A47" s="57" t="s">
        <v>90</v>
      </c>
    </row>
    <row r="48" spans="1:1" x14ac:dyDescent="0.35">
      <c r="A48" s="57" t="s">
        <v>91</v>
      </c>
    </row>
    <row r="49" spans="1:1" x14ac:dyDescent="0.35">
      <c r="A49" s="57" t="s">
        <v>93</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DIS SPY Ret</vt:lpstr>
      <vt:lpstr>DIS SCL Regres</vt:lpstr>
      <vt:lpstr>Comps Analysis DMED</vt:lpstr>
      <vt:lpstr>Comps Analysis DPEP</vt:lpstr>
      <vt:lpstr>Beta Calculation</vt:lpstr>
      <vt:lpstr>Notes &amp;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Benka</dc:creator>
  <cp:lastModifiedBy>Benjamin Kanarick</cp:lastModifiedBy>
  <dcterms:created xsi:type="dcterms:W3CDTF">2022-10-25T14:42:27Z</dcterms:created>
  <dcterms:modified xsi:type="dcterms:W3CDTF">2022-12-12T15:50:14Z</dcterms:modified>
</cp:coreProperties>
</file>